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8445" activeTab="0"/>
  </bookViews>
  <sheets>
    <sheet name="EVALUACIÓN FINANCIERA" sheetId="1" r:id="rId1"/>
    <sheet name="CONCILIACIONES" sheetId="2" state="hidden" r:id="rId2"/>
  </sheets>
  <externalReferences>
    <externalReference r:id="rId5"/>
  </externalReferences>
  <definedNames>
    <definedName name="_xlnm.Print_Area" localSheetId="0">'EVALUACIÓN FINANCIERA'!$D$10:$EA$21</definedName>
    <definedName name="_xlnm.Print_Titles" localSheetId="0">'EVALUACIÓN FINANCIERA'!$B:$C,'EVALUACIÓN FINANCIERA'!$5:$14</definedName>
  </definedNames>
  <calcPr fullCalcOnLoad="1"/>
</workbook>
</file>

<file path=xl/sharedStrings.xml><?xml version="1.0" encoding="utf-8"?>
<sst xmlns="http://schemas.openxmlformats.org/spreadsheetml/2006/main" count="297" uniqueCount="94">
  <si>
    <t>DOCUMENTO</t>
  </si>
  <si>
    <t>No.</t>
  </si>
  <si>
    <t>PROPONENTE</t>
  </si>
  <si>
    <t>RESULTADO GENERAL</t>
  </si>
  <si>
    <t>VOLVER AL MENU</t>
  </si>
  <si>
    <t>RESULTADO</t>
  </si>
  <si>
    <t>FACTORES</t>
  </si>
  <si>
    <t>CALIFICACIÓN</t>
  </si>
  <si>
    <t>% DE PARTICIPACION</t>
  </si>
  <si>
    <t>NO APLICA</t>
  </si>
  <si>
    <t>item</t>
  </si>
  <si>
    <t>PASIVO TOTAL</t>
  </si>
  <si>
    <t>ACTIVO TOTAL</t>
  </si>
  <si>
    <t>ACTIVO CORRIENTE</t>
  </si>
  <si>
    <t>PASIVO CORRIENTE</t>
  </si>
  <si>
    <t>EN MILES</t>
  </si>
  <si>
    <t>BALANCE</t>
  </si>
  <si>
    <t>RENTA</t>
  </si>
  <si>
    <t>DIF</t>
  </si>
  <si>
    <t>PASIVOS</t>
  </si>
  <si>
    <t>ACTIVOS</t>
  </si>
  <si>
    <t>PATRIMONIO</t>
  </si>
  <si>
    <t>INGRESOS</t>
  </si>
  <si>
    <t>COSTOS</t>
  </si>
  <si>
    <t>GASTOS</t>
  </si>
  <si>
    <t>OTRAS DEDUCCIONES</t>
  </si>
  <si>
    <t>RENTA LIQUIDA</t>
  </si>
  <si>
    <t>AÑO 2005</t>
  </si>
  <si>
    <t>AÑO 2006</t>
  </si>
  <si>
    <t>INVERSION ACTIVOS</t>
  </si>
  <si>
    <t>OK</t>
  </si>
  <si>
    <t>CONCILIACIONES PROPONENTES</t>
  </si>
  <si>
    <t>VALOR TOTAL PRESUPUESTO</t>
  </si>
  <si>
    <t>RAZON CORRIENTE &gt;= 1.2 (AC/PC)</t>
  </si>
  <si>
    <t>ENDEUDAMIENTO &lt;=80 % (PASIVO TOTAL / ACTIVO TOTAL )*100</t>
  </si>
  <si>
    <t>VALOR TOTAL OFERTADO</t>
  </si>
  <si>
    <t>CAPITAL DE TRABAJO &gt;=40% de la Oferta ((AC-PC)</t>
  </si>
  <si>
    <t>INNOVATEK LTDA.</t>
  </si>
  <si>
    <t xml:space="preserve">INSTRUMENTOS CIENTIFICOS ESPECIALIZADOS ICE </t>
  </si>
  <si>
    <t>CAPACIDAD DE OFERTA</t>
  </si>
  <si>
    <t>KHYMOS LTDA.</t>
  </si>
  <si>
    <t>RANGUZ LTDA</t>
  </si>
  <si>
    <t>IMPOINTER S.A.</t>
  </si>
  <si>
    <t>IMPEL LTDA.</t>
  </si>
  <si>
    <t>ANALYTICA LTDA</t>
  </si>
  <si>
    <t>SEI SISTEMAS E INTRUMENTACION S.A.</t>
  </si>
  <si>
    <t>EXOGENA LTDA</t>
  </si>
  <si>
    <t>ABC LABORATORIOS S.A.</t>
  </si>
  <si>
    <t>GEOSYSTEM INGENIERIA LTDA</t>
  </si>
  <si>
    <t>KASAI LTDA ORGANIZACIÓN COMERCIAL</t>
  </si>
  <si>
    <t>DISSMAN INGENIERIA LTDA</t>
  </si>
  <si>
    <t>TOPOEQUIPOS S.A.</t>
  </si>
  <si>
    <t>ICL DIDACTICA LTDA</t>
  </si>
  <si>
    <t>BIOLOGIA MOLECULAR BIOMOL LTDA</t>
  </si>
  <si>
    <t xml:space="preserve">COMPROLAB LTDA </t>
  </si>
  <si>
    <t>CASYBER LTDA</t>
  </si>
  <si>
    <t>MAVE INSTRUMENTACION Y QUIMICOS LTDA</t>
  </si>
  <si>
    <t>SERVIBALANZAS LTDA</t>
  </si>
  <si>
    <t>AROTEC COLOMBIANA S.A.</t>
  </si>
  <si>
    <t>CASA CIENTIFICA BLANCO Y CIA LTDA</t>
  </si>
  <si>
    <t>ARISMA S.A.</t>
  </si>
  <si>
    <t>PRODUQUIMICA DE COLOMBIA S.A.</t>
  </si>
  <si>
    <t>VANSOLIX S.A.</t>
  </si>
  <si>
    <t>TECNIPESAJE LTDA</t>
  </si>
  <si>
    <t>SANAMBIENTE LTDA</t>
  </si>
  <si>
    <t>DISELEC COMPUTADORES Y CIA LTDA</t>
  </si>
  <si>
    <t>SANITAS LTDA</t>
  </si>
  <si>
    <t>ELEMENTOS QUIMICOS LTDA.</t>
  </si>
  <si>
    <t>DISTRUMEDICA S.A.</t>
  </si>
  <si>
    <t>KAIKA LTDA.</t>
  </si>
  <si>
    <t>PURIFICACION Y ANALISIS DE FLUIDOS LTDA.</t>
  </si>
  <si>
    <t>CONSORCIO ADVANCED INSTRUMENTS LTDA - QUALITY CONTROL LTDA.</t>
  </si>
  <si>
    <t>ADVANCED INSTRUMENTS LTDA</t>
  </si>
  <si>
    <t>QUALITY CONTROL LTDA.</t>
  </si>
  <si>
    <t>INSTRUMENTACION S.A.</t>
  </si>
  <si>
    <t>BLAMIS DOTACIONES LABORATORIOS LTDA.</t>
  </si>
  <si>
    <t>POLCO S.A.</t>
  </si>
  <si>
    <t>MERCK S.A.</t>
  </si>
  <si>
    <t>DIDACTICOS Y LIBROS DIDACLIBROS LTDA.</t>
  </si>
  <si>
    <t>MUNDIAL DE EQUIPOS LTDA.</t>
  </si>
  <si>
    <t>U. T. NUEVOS RECURSOS INSTITUCIONALES MEGA MARKET</t>
  </si>
  <si>
    <t>NUEVOS RECURSOS LTDA.</t>
  </si>
  <si>
    <t>INSTITUCIONALES MEGA MARKET LTDA.</t>
  </si>
  <si>
    <t xml:space="preserve">GEO TOOL BOX IBERICA S.L. </t>
  </si>
  <si>
    <t>ANEXO 2</t>
  </si>
  <si>
    <t>ANEXO 2 A G1</t>
  </si>
  <si>
    <t>ANEXO 2 A G2</t>
  </si>
  <si>
    <t>ANEXO 2 A G3</t>
  </si>
  <si>
    <t>ANEXO 2 A G4</t>
  </si>
  <si>
    <t>ANEXO 2 A G5</t>
  </si>
  <si>
    <t>ANEXO 2 A G6</t>
  </si>
  <si>
    <t>ANEXO 2 A G7</t>
  </si>
  <si>
    <t>ANEXO 2 A G8</t>
  </si>
  <si>
    <t xml:space="preserve">NO SE ABRIO SOBRE </t>
  </si>
</sst>
</file>

<file path=xl/styles.xml><?xml version="1.0" encoding="utf-8"?>
<styleSheet xmlns="http://schemas.openxmlformats.org/spreadsheetml/2006/main">
  <numFmts count="4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#.##0"/>
    <numFmt numFmtId="193" formatCode="#.##0.00"/>
    <numFmt numFmtId="194" formatCode="0.000"/>
    <numFmt numFmtId="195" formatCode="0.0"/>
    <numFmt numFmtId="196" formatCode="_ * #,##0.0_ ;_ * \-#,##0.0_ ;_ * &quot;-&quot;??_ ;_ @_ "/>
    <numFmt numFmtId="197" formatCode="_ * #,##0_ ;_ * \-#,##0_ ;_ * &quot;-&quot;??_ ;_ @_ "/>
  </numFmts>
  <fonts count="34">
    <font>
      <sz val="10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1"/>
      <name val="Arial Narrow"/>
      <family val="2"/>
    </font>
    <font>
      <sz val="11"/>
      <color indexed="8"/>
      <name val="Arial Narrow"/>
      <family val="2"/>
    </font>
    <font>
      <b/>
      <sz val="12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0"/>
      <color indexed="13"/>
      <name val="Arial"/>
      <family val="2"/>
    </font>
    <font>
      <b/>
      <sz val="10"/>
      <color indexed="13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11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1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justify" wrapText="1"/>
    </xf>
    <xf numFmtId="0" fontId="7" fillId="0" borderId="13" xfId="0" applyFont="1" applyBorder="1" applyAlignment="1">
      <alignment horizontal="justify" wrapText="1"/>
    </xf>
    <xf numFmtId="0" fontId="7" fillId="0" borderId="12" xfId="0" applyFont="1" applyBorder="1" applyAlignment="1">
      <alignment horizontal="justify" wrapText="1"/>
    </xf>
    <xf numFmtId="0" fontId="6" fillId="0" borderId="13" xfId="0" applyFont="1" applyBorder="1" applyAlignment="1">
      <alignment horizontal="justify" wrapTex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0" fillId="0" borderId="0" xfId="0" applyFont="1" applyAlignment="1">
      <alignment/>
    </xf>
    <xf numFmtId="3" fontId="6" fillId="0" borderId="18" xfId="0" applyNumberFormat="1" applyFont="1" applyBorder="1" applyAlignment="1">
      <alignment horizontal="right" vertical="center"/>
    </xf>
    <xf numFmtId="0" fontId="0" fillId="0" borderId="0" xfId="0" applyAlignment="1" applyProtection="1">
      <alignment/>
      <protection/>
    </xf>
    <xf numFmtId="0" fontId="0" fillId="24" borderId="0" xfId="0" applyFont="1" applyFill="1" applyAlignment="1">
      <alignment horizontal="center"/>
    </xf>
    <xf numFmtId="0" fontId="0" fillId="0" borderId="0" xfId="0" applyFont="1" applyAlignment="1">
      <alignment wrapText="1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1" fillId="24" borderId="0" xfId="0" applyNumberFormat="1" applyFont="1" applyFill="1" applyAlignment="1">
      <alignment/>
    </xf>
    <xf numFmtId="3" fontId="1" fillId="11" borderId="0" xfId="0" applyNumberFormat="1" applyFont="1" applyFill="1" applyAlignment="1">
      <alignment/>
    </xf>
    <xf numFmtId="0" fontId="1" fillId="0" borderId="0" xfId="0" applyFont="1" applyAlignment="1">
      <alignment horizontal="center" vertical="center" wrapText="1"/>
    </xf>
    <xf numFmtId="3" fontId="6" fillId="0" borderId="19" xfId="0" applyNumberFormat="1" applyFont="1" applyBorder="1" applyAlignment="1">
      <alignment horizontal="right" vertic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45" applyAlignment="1" applyProtection="1">
      <alignment horizontal="center"/>
      <protection/>
    </xf>
    <xf numFmtId="9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1" fillId="0" borderId="22" xfId="0" applyFont="1" applyBorder="1" applyAlignment="1">
      <alignment vertical="center" wrapText="1"/>
    </xf>
    <xf numFmtId="0" fontId="8" fillId="25" borderId="0" xfId="0" applyFont="1" applyFill="1" applyAlignment="1">
      <alignment horizontal="center" vertical="center"/>
    </xf>
    <xf numFmtId="0" fontId="8" fillId="25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3" fontId="1" fillId="0" borderId="0" xfId="0" applyNumberFormat="1" applyFont="1" applyAlignment="1">
      <alignment vertical="center" wrapText="1"/>
    </xf>
    <xf numFmtId="3" fontId="0" fillId="0" borderId="0" xfId="0" applyNumberFormat="1" applyFont="1" applyAlignment="1">
      <alignment vertical="center" wrapText="1"/>
    </xf>
    <xf numFmtId="9" fontId="0" fillId="0" borderId="0" xfId="0" applyNumberFormat="1" applyAlignment="1">
      <alignment horizontal="center" vertical="center"/>
    </xf>
    <xf numFmtId="3" fontId="12" fillId="0" borderId="17" xfId="62" applyNumberFormat="1" applyBorder="1" applyAlignment="1">
      <alignment vertical="center"/>
      <protection/>
    </xf>
    <xf numFmtId="0" fontId="29" fillId="26" borderId="17" xfId="0" applyFont="1" applyFill="1" applyBorder="1" applyAlignment="1">
      <alignment horizontal="center" vertical="center"/>
    </xf>
    <xf numFmtId="197" fontId="30" fillId="26" borderId="17" xfId="48" applyNumberFormat="1" applyFont="1" applyFill="1" applyBorder="1" applyAlignment="1">
      <alignment vertical="center" wrapText="1"/>
    </xf>
    <xf numFmtId="3" fontId="6" fillId="0" borderId="18" xfId="0" applyNumberFormat="1" applyFont="1" applyFill="1" applyBorder="1" applyAlignment="1">
      <alignment horizontal="right" vertical="center"/>
    </xf>
    <xf numFmtId="3" fontId="6" fillId="0" borderId="18" xfId="0" applyNumberFormat="1" applyFont="1" applyFill="1" applyBorder="1" applyAlignment="1">
      <alignment horizontal="right" vertical="center"/>
    </xf>
    <xf numFmtId="3" fontId="6" fillId="0" borderId="23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horizontal="right" wrapText="1"/>
    </xf>
    <xf numFmtId="3" fontId="0" fillId="0" borderId="0" xfId="0" applyNumberFormat="1" applyAlignment="1">
      <alignment horizontal="right"/>
    </xf>
    <xf numFmtId="0" fontId="8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1" fillId="0" borderId="24" xfId="0" applyFont="1" applyFill="1" applyBorder="1" applyAlignment="1">
      <alignment vertical="center" wrapText="1"/>
    </xf>
    <xf numFmtId="0" fontId="1" fillId="0" borderId="25" xfId="0" applyFont="1" applyFill="1" applyBorder="1" applyAlignment="1">
      <alignment vertical="center" wrapText="1"/>
    </xf>
    <xf numFmtId="0" fontId="1" fillId="0" borderId="26" xfId="0" applyFont="1" applyFill="1" applyBorder="1" applyAlignment="1">
      <alignment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3" fontId="6" fillId="0" borderId="28" xfId="0" applyNumberFormat="1" applyFont="1" applyBorder="1" applyAlignment="1">
      <alignment horizontal="right" vertical="center"/>
    </xf>
    <xf numFmtId="3" fontId="6" fillId="0" borderId="17" xfId="0" applyNumberFormat="1" applyFont="1" applyBorder="1" applyAlignment="1">
      <alignment horizontal="right" vertical="center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3" fontId="8" fillId="25" borderId="0" xfId="0" applyNumberFormat="1" applyFont="1" applyFill="1" applyAlignment="1">
      <alignment horizontal="right" wrapText="1"/>
    </xf>
    <xf numFmtId="3" fontId="8" fillId="0" borderId="0" xfId="0" applyNumberFormat="1" applyFont="1" applyAlignment="1">
      <alignment horizontal="right"/>
    </xf>
    <xf numFmtId="0" fontId="2" fillId="0" borderId="0" xfId="0" applyFont="1" applyBorder="1" applyAlignment="1">
      <alignment vertical="center"/>
    </xf>
    <xf numFmtId="3" fontId="6" fillId="0" borderId="31" xfId="0" applyNumberFormat="1" applyFont="1" applyBorder="1" applyAlignment="1">
      <alignment horizontal="right" vertical="center"/>
    </xf>
    <xf numFmtId="0" fontId="1" fillId="0" borderId="32" xfId="0" applyFont="1" applyBorder="1" applyAlignment="1">
      <alignment horizontal="center" vertical="center" wrapText="1"/>
    </xf>
    <xf numFmtId="3" fontId="6" fillId="0" borderId="23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 wrapText="1"/>
    </xf>
    <xf numFmtId="3" fontId="12" fillId="0" borderId="17" xfId="65" applyNumberFormat="1" applyBorder="1" applyAlignment="1">
      <alignment vertical="center"/>
      <protection/>
    </xf>
    <xf numFmtId="3" fontId="31" fillId="27" borderId="17" xfId="0" applyNumberFormat="1" applyFont="1" applyFill="1" applyBorder="1" applyAlignment="1">
      <alignment vertical="center" wrapText="1"/>
    </xf>
    <xf numFmtId="3" fontId="12" fillId="0" borderId="0" xfId="65" applyNumberFormat="1" applyFill="1" applyBorder="1" applyAlignment="1">
      <alignment vertical="center"/>
      <protection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/>
    </xf>
    <xf numFmtId="3" fontId="31" fillId="0" borderId="0" xfId="0" applyNumberFormat="1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vertical="center" wrapText="1"/>
    </xf>
    <xf numFmtId="3" fontId="12" fillId="0" borderId="33" xfId="62" applyNumberFormat="1" applyBorder="1" applyAlignment="1">
      <alignment vertical="center"/>
      <protection/>
    </xf>
    <xf numFmtId="0" fontId="0" fillId="0" borderId="33" xfId="0" applyFont="1" applyBorder="1" applyAlignment="1">
      <alignment wrapText="1"/>
    </xf>
    <xf numFmtId="0" fontId="7" fillId="0" borderId="17" xfId="61" applyFont="1" applyBorder="1" applyAlignment="1">
      <alignment vertical="center" wrapText="1"/>
      <protection/>
    </xf>
    <xf numFmtId="0" fontId="33" fillId="0" borderId="17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8" fillId="25" borderId="37" xfId="0" applyFont="1" applyFill="1" applyBorder="1" applyAlignment="1">
      <alignment horizontal="center" vertical="center"/>
    </xf>
    <xf numFmtId="0" fontId="8" fillId="25" borderId="38" xfId="0" applyFont="1" applyFill="1" applyBorder="1" applyAlignment="1">
      <alignment horizontal="center" vertical="center"/>
    </xf>
    <xf numFmtId="10" fontId="0" fillId="0" borderId="28" xfId="0" applyNumberFormat="1" applyBorder="1" applyAlignment="1">
      <alignment horizontal="center" vertical="center"/>
    </xf>
    <xf numFmtId="10" fontId="0" fillId="0" borderId="17" xfId="0" applyNumberForma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2" fontId="0" fillId="0" borderId="31" xfId="0" applyNumberFormat="1" applyBorder="1" applyAlignment="1">
      <alignment horizontal="center" vertical="center"/>
    </xf>
    <xf numFmtId="3" fontId="6" fillId="0" borderId="17" xfId="0" applyNumberFormat="1" applyFont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1" fillId="25" borderId="38" xfId="0" applyFont="1" applyFill="1" applyBorder="1" applyAlignment="1">
      <alignment horizontal="center" vertical="center"/>
    </xf>
    <xf numFmtId="0" fontId="11" fillId="25" borderId="39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8" fillId="25" borderId="37" xfId="0" applyFont="1" applyFill="1" applyBorder="1" applyAlignment="1">
      <alignment horizontal="center" vertical="center" wrapText="1"/>
    </xf>
    <xf numFmtId="0" fontId="11" fillId="25" borderId="39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6" fillId="0" borderId="14" xfId="0" applyFont="1" applyBorder="1" applyAlignment="1">
      <alignment horizontal="justify" vertical="center"/>
    </xf>
    <xf numFmtId="0" fontId="0" fillId="0" borderId="24" xfId="0" applyBorder="1" applyAlignment="1">
      <alignment horizontal="justify" vertical="center"/>
    </xf>
    <xf numFmtId="0" fontId="7" fillId="0" borderId="14" xfId="0" applyFont="1" applyBorder="1" applyAlignment="1">
      <alignment horizontal="justify" vertical="center"/>
    </xf>
    <xf numFmtId="0" fontId="0" fillId="0" borderId="35" xfId="0" applyFont="1" applyBorder="1" applyAlignment="1">
      <alignment horizontal="justify" vertical="center"/>
    </xf>
    <xf numFmtId="0" fontId="8" fillId="0" borderId="14" xfId="0" applyFont="1" applyBorder="1" applyAlignment="1">
      <alignment horizontal="center" wrapText="1"/>
    </xf>
    <xf numFmtId="0" fontId="8" fillId="0" borderId="36" xfId="0" applyFont="1" applyBorder="1" applyAlignment="1">
      <alignment horizontal="center" wrapText="1"/>
    </xf>
    <xf numFmtId="0" fontId="0" fillId="0" borderId="24" xfId="0" applyFont="1" applyBorder="1" applyAlignment="1">
      <alignment horizontal="justify" vertical="center" wrapText="1"/>
    </xf>
    <xf numFmtId="0" fontId="0" fillId="0" borderId="26" xfId="0" applyFont="1" applyBorder="1" applyAlignment="1">
      <alignment horizontal="justify" vertical="center" wrapText="1"/>
    </xf>
    <xf numFmtId="0" fontId="0" fillId="0" borderId="44" xfId="0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8" fillId="25" borderId="39" xfId="0" applyFont="1" applyFill="1" applyBorder="1" applyAlignment="1">
      <alignment horizontal="center" vertical="center"/>
    </xf>
    <xf numFmtId="0" fontId="32" fillId="0" borderId="37" xfId="0" applyFont="1" applyFill="1" applyBorder="1" applyAlignment="1">
      <alignment horizontal="center" vertical="center" wrapText="1"/>
    </xf>
    <xf numFmtId="0" fontId="32" fillId="0" borderId="38" xfId="0" applyFont="1" applyFill="1" applyBorder="1" applyAlignment="1">
      <alignment horizontal="center" vertical="center" wrapText="1"/>
    </xf>
    <xf numFmtId="0" fontId="32" fillId="0" borderId="39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</cellXfs>
  <cellStyles count="6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10" xfId="53"/>
    <cellStyle name="Normal 11" xfId="54"/>
    <cellStyle name="Normal 12" xfId="55"/>
    <cellStyle name="Normal 13" xfId="56"/>
    <cellStyle name="Normal 14" xfId="57"/>
    <cellStyle name="Normal 15" xfId="58"/>
    <cellStyle name="Normal 16" xfId="59"/>
    <cellStyle name="Normal 17" xfId="60"/>
    <cellStyle name="Normal 18" xfId="61"/>
    <cellStyle name="Normal 2" xfId="62"/>
    <cellStyle name="Normal 3" xfId="63"/>
    <cellStyle name="Normal 4" xfId="64"/>
    <cellStyle name="Normal 5" xfId="65"/>
    <cellStyle name="Normal 6" xfId="66"/>
    <cellStyle name="Normal 7" xfId="67"/>
    <cellStyle name="Normal 8" xfId="68"/>
    <cellStyle name="Normal 9" xfId="69"/>
    <cellStyle name="Notas" xfId="70"/>
    <cellStyle name="Percent" xfId="71"/>
    <cellStyle name="Salida" xfId="72"/>
    <cellStyle name="Texto de advertencia" xfId="73"/>
    <cellStyle name="Texto explicativo" xfId="74"/>
    <cellStyle name="Título" xfId="75"/>
    <cellStyle name="Título 1" xfId="76"/>
    <cellStyle name="Título 2" xfId="77"/>
    <cellStyle name="Título 3" xfId="78"/>
    <cellStyle name="Total" xfId="79"/>
  </cellStyles>
  <dxfs count="112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UNIVERSIDADnue\EVALUACIONES\CONVOCATORIA%20PUBLICA%2015\ANEXO%202A%20ADENDO%203%20TOT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 2 A"/>
    </sheetNames>
    <sheetDataSet>
      <sheetData sheetId="0">
        <row r="185">
          <cell r="C185">
            <v>0</v>
          </cell>
          <cell r="D185">
            <v>22707000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</row>
        <row r="186">
          <cell r="C186">
            <v>0</v>
          </cell>
          <cell r="D186">
            <v>80198920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</row>
        <row r="187">
          <cell r="C187">
            <v>194486201</v>
          </cell>
          <cell r="D187">
            <v>0</v>
          </cell>
          <cell r="E187">
            <v>0</v>
          </cell>
          <cell r="F187">
            <v>155545877</v>
          </cell>
          <cell r="G187">
            <v>0</v>
          </cell>
          <cell r="H187">
            <v>0</v>
          </cell>
        </row>
        <row r="188">
          <cell r="C188">
            <v>251903167</v>
          </cell>
          <cell r="D188">
            <v>0</v>
          </cell>
          <cell r="E188">
            <v>0</v>
          </cell>
          <cell r="F188">
            <v>132989231</v>
          </cell>
          <cell r="G188">
            <v>0</v>
          </cell>
          <cell r="H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193147308</v>
          </cell>
          <cell r="G189">
            <v>0</v>
          </cell>
          <cell r="H189">
            <v>154546800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</row>
        <row r="191">
          <cell r="C191">
            <v>0</v>
          </cell>
          <cell r="D191">
            <v>0</v>
          </cell>
          <cell r="E191">
            <v>219112400</v>
          </cell>
          <cell r="F191">
            <v>0</v>
          </cell>
          <cell r="G191">
            <v>0</v>
          </cell>
          <cell r="H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345680000</v>
          </cell>
          <cell r="H19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P49"/>
  <sheetViews>
    <sheetView showGridLines="0" tabSelected="1" zoomScale="85" zoomScaleNormal="85" zoomScalePageLayoutView="0" workbookViewId="0" topLeftCell="A8">
      <pane xSplit="3" ySplit="7" topLeftCell="D15" activePane="bottomRight" state="frozen"/>
      <selection pane="topLeft" activeCell="A8" sqref="A8"/>
      <selection pane="topRight" activeCell="D8" sqref="D8"/>
      <selection pane="bottomLeft" activeCell="A15" sqref="A15"/>
      <selection pane="bottomRight" activeCell="G23" sqref="G23"/>
    </sheetView>
  </sheetViews>
  <sheetFormatPr defaultColWidth="11.421875" defaultRowHeight="12.75"/>
  <cols>
    <col min="1" max="1" width="7.57421875" style="28" customWidth="1"/>
    <col min="2" max="2" width="39.57421875" style="2" customWidth="1"/>
    <col min="3" max="3" width="19.28125" style="2" customWidth="1"/>
    <col min="4" max="4" width="16.7109375" style="2" customWidth="1"/>
    <col min="5" max="55" width="16.140625" style="0" customWidth="1"/>
    <col min="56" max="56" width="16.8515625" style="0" customWidth="1"/>
    <col min="57" max="127" width="16.140625" style="0" customWidth="1"/>
    <col min="129" max="129" width="13.140625" style="0" customWidth="1"/>
  </cols>
  <sheetData>
    <row r="1" ht="12.75">
      <c r="A1" s="29" t="s">
        <v>4</v>
      </c>
    </row>
    <row r="4" ht="13.5" thickBot="1"/>
    <row r="5" spans="2:131" ht="54.75" customHeight="1">
      <c r="B5" s="120" t="e">
        <f>+#REF!</f>
        <v>#REF!</v>
      </c>
      <c r="C5" s="121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50"/>
      <c r="DY5" s="50"/>
      <c r="DZ5" s="50"/>
      <c r="EA5" s="50"/>
    </row>
    <row r="6" spans="2:131" ht="76.5" customHeight="1" thickBot="1">
      <c r="B6" s="122" t="e">
        <f>+#REF!</f>
        <v>#REF!</v>
      </c>
      <c r="C6" s="123"/>
      <c r="D6" s="63"/>
      <c r="E6" s="125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26"/>
      <c r="BP6" s="126"/>
      <c r="BQ6" s="126"/>
      <c r="BR6" s="126"/>
      <c r="BS6" s="126"/>
      <c r="BT6" s="126"/>
      <c r="BU6" s="126"/>
      <c r="BV6" s="126"/>
      <c r="BW6" s="126"/>
      <c r="BX6" s="126"/>
      <c r="BY6" s="126"/>
      <c r="BZ6" s="126"/>
      <c r="CA6" s="126"/>
      <c r="CB6" s="126"/>
      <c r="CC6" s="126"/>
      <c r="CD6" s="126"/>
      <c r="CE6" s="126"/>
      <c r="CF6" s="126"/>
      <c r="CG6" s="126"/>
      <c r="CH6" s="126"/>
      <c r="CI6" s="126"/>
      <c r="CJ6" s="126"/>
      <c r="CK6" s="126"/>
      <c r="CL6" s="126"/>
      <c r="CM6" s="126"/>
      <c r="CN6" s="126"/>
      <c r="CO6" s="126"/>
      <c r="CP6" s="126"/>
      <c r="CQ6" s="126"/>
      <c r="CR6" s="126"/>
      <c r="CS6" s="126"/>
      <c r="CT6" s="126"/>
      <c r="CU6" s="126"/>
      <c r="CV6" s="126"/>
      <c r="CW6" s="126"/>
      <c r="CX6" s="126"/>
      <c r="CY6" s="126"/>
      <c r="CZ6" s="126"/>
      <c r="DA6" s="126"/>
      <c r="DB6" s="126"/>
      <c r="DC6" s="126"/>
      <c r="DD6" s="126"/>
      <c r="DE6" s="126"/>
      <c r="DF6" s="126"/>
      <c r="DG6" s="126"/>
      <c r="DH6" s="126"/>
      <c r="DI6" s="126"/>
      <c r="DJ6" s="126"/>
      <c r="DK6" s="126"/>
      <c r="DL6" s="126"/>
      <c r="DM6" s="126"/>
      <c r="DN6" s="126"/>
      <c r="DO6" s="126"/>
      <c r="DP6" s="126"/>
      <c r="DQ6" s="126"/>
      <c r="DR6" s="126"/>
      <c r="DS6" s="126"/>
      <c r="DT6" s="126"/>
      <c r="DU6" s="126"/>
      <c r="DV6" s="126"/>
      <c r="DW6" s="126"/>
      <c r="DX6" s="50"/>
      <c r="DY6" s="50"/>
      <c r="DZ6" s="50"/>
      <c r="EA6" s="50"/>
    </row>
    <row r="8" ht="13.5" thickBot="1"/>
    <row r="9" spans="1:131" s="34" customFormat="1" ht="24.75" customHeight="1" thickBot="1">
      <c r="A9" s="33"/>
      <c r="B9" s="110" t="s">
        <v>1</v>
      </c>
      <c r="C9" s="111"/>
      <c r="D9" s="94">
        <v>1</v>
      </c>
      <c r="E9" s="107"/>
      <c r="F9" s="108"/>
      <c r="G9" s="94">
        <f>+D9+1</f>
        <v>2</v>
      </c>
      <c r="H9" s="107"/>
      <c r="I9" s="108"/>
      <c r="J9" s="94">
        <f>+G9+1</f>
        <v>3</v>
      </c>
      <c r="K9" s="107"/>
      <c r="L9" s="108"/>
      <c r="M9" s="94">
        <f>+J9+1</f>
        <v>4</v>
      </c>
      <c r="N9" s="107"/>
      <c r="O9" s="108"/>
      <c r="P9" s="94">
        <f>+M9+1</f>
        <v>5</v>
      </c>
      <c r="Q9" s="107"/>
      <c r="R9" s="108"/>
      <c r="S9" s="94">
        <f>+P9+1</f>
        <v>6</v>
      </c>
      <c r="T9" s="107"/>
      <c r="U9" s="108"/>
      <c r="V9" s="94">
        <f>+S9+1</f>
        <v>7</v>
      </c>
      <c r="W9" s="107"/>
      <c r="X9" s="108"/>
      <c r="Y9" s="94">
        <f>+V9+1</f>
        <v>8</v>
      </c>
      <c r="Z9" s="107"/>
      <c r="AA9" s="108"/>
      <c r="AB9" s="94">
        <f>+Y9+1</f>
        <v>9</v>
      </c>
      <c r="AC9" s="107"/>
      <c r="AD9" s="108"/>
      <c r="AE9" s="94">
        <f>+AB9+1</f>
        <v>10</v>
      </c>
      <c r="AF9" s="107"/>
      <c r="AG9" s="108"/>
      <c r="AH9" s="94">
        <f>+AE9+1</f>
        <v>11</v>
      </c>
      <c r="AI9" s="107"/>
      <c r="AJ9" s="108"/>
      <c r="AK9" s="94">
        <f>+AH9+1</f>
        <v>12</v>
      </c>
      <c r="AL9" s="107"/>
      <c r="AM9" s="108"/>
      <c r="AN9" s="94">
        <f>+AK9+1</f>
        <v>13</v>
      </c>
      <c r="AO9" s="107"/>
      <c r="AP9" s="108"/>
      <c r="AQ9" s="94">
        <f>+AN9+1</f>
        <v>14</v>
      </c>
      <c r="AR9" s="107"/>
      <c r="AS9" s="108"/>
      <c r="AT9" s="94">
        <f>+AQ9+1</f>
        <v>15</v>
      </c>
      <c r="AU9" s="107"/>
      <c r="AV9" s="108"/>
      <c r="AW9" s="94">
        <f>+AT9+1</f>
        <v>16</v>
      </c>
      <c r="AX9" s="107"/>
      <c r="AY9" s="108"/>
      <c r="AZ9" s="94">
        <f>+AW9+1</f>
        <v>17</v>
      </c>
      <c r="BA9" s="107"/>
      <c r="BB9" s="108"/>
      <c r="BC9" s="94">
        <f>+AZ9+1</f>
        <v>18</v>
      </c>
      <c r="BD9" s="95"/>
      <c r="BE9" s="95"/>
      <c r="BF9" s="95"/>
      <c r="BG9" s="94">
        <f>+BC9+1</f>
        <v>19</v>
      </c>
      <c r="BH9" s="95"/>
      <c r="BI9" s="95"/>
      <c r="BJ9" s="95"/>
      <c r="BK9" s="94">
        <f>+BG9+1</f>
        <v>20</v>
      </c>
      <c r="BL9" s="95"/>
      <c r="BM9" s="127"/>
      <c r="BN9" s="94">
        <f>+BK9+1</f>
        <v>21</v>
      </c>
      <c r="BO9" s="107"/>
      <c r="BP9" s="108"/>
      <c r="BQ9" s="94">
        <f>+BN9+1</f>
        <v>22</v>
      </c>
      <c r="BR9" s="107"/>
      <c r="BS9" s="108"/>
      <c r="BT9" s="94">
        <f>+BQ9+1</f>
        <v>23</v>
      </c>
      <c r="BU9" s="107"/>
      <c r="BV9" s="108"/>
      <c r="BW9" s="94">
        <f>+BT9+1</f>
        <v>24</v>
      </c>
      <c r="BX9" s="107"/>
      <c r="BY9" s="108"/>
      <c r="BZ9" s="94">
        <f>+BW9+1</f>
        <v>25</v>
      </c>
      <c r="CA9" s="107"/>
      <c r="CB9" s="108"/>
      <c r="CC9" s="94">
        <f>+BZ9+1</f>
        <v>26</v>
      </c>
      <c r="CD9" s="107"/>
      <c r="CE9" s="108"/>
      <c r="CF9" s="94">
        <f>+CC9+1</f>
        <v>27</v>
      </c>
      <c r="CG9" s="107"/>
      <c r="CH9" s="108"/>
      <c r="CI9" s="94">
        <f>+CF9+1</f>
        <v>28</v>
      </c>
      <c r="CJ9" s="107"/>
      <c r="CK9" s="108"/>
      <c r="CL9" s="94">
        <f>+CI9+1</f>
        <v>29</v>
      </c>
      <c r="CM9" s="107"/>
      <c r="CN9" s="108"/>
      <c r="CO9" s="94">
        <f>+CL9+1</f>
        <v>30</v>
      </c>
      <c r="CP9" s="107"/>
      <c r="CQ9" s="108"/>
      <c r="CR9" s="94">
        <f>+CO9+1</f>
        <v>31</v>
      </c>
      <c r="CS9" s="107"/>
      <c r="CT9" s="108"/>
      <c r="CU9" s="94">
        <f>+CR9+1</f>
        <v>32</v>
      </c>
      <c r="CV9" s="107"/>
      <c r="CW9" s="108"/>
      <c r="CX9" s="94">
        <f>+CU9+1</f>
        <v>33</v>
      </c>
      <c r="CY9" s="107"/>
      <c r="CZ9" s="108"/>
      <c r="DA9" s="94">
        <f>+CX9+1</f>
        <v>34</v>
      </c>
      <c r="DB9" s="107"/>
      <c r="DC9" s="108"/>
      <c r="DD9" s="94">
        <f>+DA9+1</f>
        <v>35</v>
      </c>
      <c r="DE9" s="107"/>
      <c r="DF9" s="108"/>
      <c r="DG9" s="94">
        <f>+DD9+1</f>
        <v>36</v>
      </c>
      <c r="DH9" s="107"/>
      <c r="DI9" s="108"/>
      <c r="DJ9" s="94">
        <f>+DG9+1</f>
        <v>37</v>
      </c>
      <c r="DK9" s="107"/>
      <c r="DL9" s="108"/>
      <c r="DM9" s="94">
        <f>+DJ9+1</f>
        <v>38</v>
      </c>
      <c r="DN9" s="107"/>
      <c r="DO9" s="108"/>
      <c r="DP9" s="94">
        <f>+DM9+1</f>
        <v>39</v>
      </c>
      <c r="DQ9" s="107"/>
      <c r="DR9" s="108"/>
      <c r="DS9" s="94">
        <f>+DP9+1</f>
        <v>40</v>
      </c>
      <c r="DT9" s="107"/>
      <c r="DU9" s="108"/>
      <c r="DV9" s="94">
        <f>+DS9+1</f>
        <v>41</v>
      </c>
      <c r="DW9" s="107"/>
      <c r="DX9" s="108"/>
      <c r="DY9" s="94">
        <f>+DV9+1</f>
        <v>42</v>
      </c>
      <c r="DZ9" s="107"/>
      <c r="EA9" s="108"/>
    </row>
    <row r="10" spans="2:131" ht="12.75" customHeight="1">
      <c r="B10" s="82" t="s">
        <v>2</v>
      </c>
      <c r="C10" s="113"/>
      <c r="D10" s="82" t="s">
        <v>37</v>
      </c>
      <c r="E10" s="83"/>
      <c r="F10" s="87"/>
      <c r="G10" s="82" t="s">
        <v>38</v>
      </c>
      <c r="H10" s="83"/>
      <c r="I10" s="87"/>
      <c r="J10" s="82" t="s">
        <v>40</v>
      </c>
      <c r="K10" s="83"/>
      <c r="L10" s="87"/>
      <c r="M10" s="82" t="s">
        <v>41</v>
      </c>
      <c r="N10" s="83"/>
      <c r="O10" s="87"/>
      <c r="P10" s="82" t="s">
        <v>42</v>
      </c>
      <c r="Q10" s="83"/>
      <c r="R10" s="87"/>
      <c r="S10" s="82" t="s">
        <v>43</v>
      </c>
      <c r="T10" s="83"/>
      <c r="U10" s="87"/>
      <c r="V10" s="82" t="s">
        <v>67</v>
      </c>
      <c r="W10" s="83"/>
      <c r="X10" s="87"/>
      <c r="Y10" s="82" t="s">
        <v>68</v>
      </c>
      <c r="Z10" s="83"/>
      <c r="AA10" s="87"/>
      <c r="AB10" s="82" t="s">
        <v>69</v>
      </c>
      <c r="AC10" s="83"/>
      <c r="AD10" s="87"/>
      <c r="AE10" s="82" t="s">
        <v>70</v>
      </c>
      <c r="AF10" s="83"/>
      <c r="AG10" s="87"/>
      <c r="AH10" s="82" t="s">
        <v>74</v>
      </c>
      <c r="AI10" s="83"/>
      <c r="AJ10" s="87"/>
      <c r="AK10" s="82" t="s">
        <v>75</v>
      </c>
      <c r="AL10" s="83"/>
      <c r="AM10" s="87"/>
      <c r="AN10" s="82" t="s">
        <v>76</v>
      </c>
      <c r="AO10" s="83"/>
      <c r="AP10" s="87"/>
      <c r="AQ10" s="82" t="s">
        <v>77</v>
      </c>
      <c r="AR10" s="83"/>
      <c r="AS10" s="87"/>
      <c r="AT10" s="82" t="s">
        <v>78</v>
      </c>
      <c r="AU10" s="83"/>
      <c r="AV10" s="87"/>
      <c r="AW10" s="82" t="s">
        <v>79</v>
      </c>
      <c r="AX10" s="83"/>
      <c r="AY10" s="87"/>
      <c r="AZ10" s="82" t="s">
        <v>83</v>
      </c>
      <c r="BA10" s="83"/>
      <c r="BB10" s="87"/>
      <c r="BC10" s="82" t="s">
        <v>80</v>
      </c>
      <c r="BD10" s="83"/>
      <c r="BE10" s="83"/>
      <c r="BF10" s="87"/>
      <c r="BG10" s="82" t="s">
        <v>71</v>
      </c>
      <c r="BH10" s="83"/>
      <c r="BI10" s="83"/>
      <c r="BJ10" s="87"/>
      <c r="BK10" s="82" t="s">
        <v>44</v>
      </c>
      <c r="BL10" s="83"/>
      <c r="BM10" s="87"/>
      <c r="BN10" s="82" t="s">
        <v>45</v>
      </c>
      <c r="BO10" s="83"/>
      <c r="BP10" s="87"/>
      <c r="BQ10" s="82" t="s">
        <v>46</v>
      </c>
      <c r="BR10" s="83"/>
      <c r="BS10" s="87"/>
      <c r="BT10" s="82" t="s">
        <v>47</v>
      </c>
      <c r="BU10" s="83"/>
      <c r="BV10" s="87"/>
      <c r="BW10" s="82" t="s">
        <v>48</v>
      </c>
      <c r="BX10" s="83"/>
      <c r="BY10" s="87"/>
      <c r="BZ10" s="82" t="s">
        <v>49</v>
      </c>
      <c r="CA10" s="83"/>
      <c r="CB10" s="87"/>
      <c r="CC10" s="82" t="s">
        <v>50</v>
      </c>
      <c r="CD10" s="83"/>
      <c r="CE10" s="87"/>
      <c r="CF10" s="82" t="s">
        <v>51</v>
      </c>
      <c r="CG10" s="83"/>
      <c r="CH10" s="87"/>
      <c r="CI10" s="82" t="s">
        <v>52</v>
      </c>
      <c r="CJ10" s="83"/>
      <c r="CK10" s="87"/>
      <c r="CL10" s="82" t="s">
        <v>53</v>
      </c>
      <c r="CM10" s="83"/>
      <c r="CN10" s="87"/>
      <c r="CO10" s="82" t="s">
        <v>54</v>
      </c>
      <c r="CP10" s="83"/>
      <c r="CQ10" s="87"/>
      <c r="CR10" s="82" t="s">
        <v>55</v>
      </c>
      <c r="CS10" s="83"/>
      <c r="CT10" s="87"/>
      <c r="CU10" s="82" t="s">
        <v>56</v>
      </c>
      <c r="CV10" s="83"/>
      <c r="CW10" s="87"/>
      <c r="CX10" s="82" t="s">
        <v>57</v>
      </c>
      <c r="CY10" s="83"/>
      <c r="CZ10" s="87"/>
      <c r="DA10" s="82" t="s">
        <v>58</v>
      </c>
      <c r="DB10" s="83"/>
      <c r="DC10" s="87"/>
      <c r="DD10" s="82" t="s">
        <v>59</v>
      </c>
      <c r="DE10" s="83"/>
      <c r="DF10" s="87"/>
      <c r="DG10" s="82" t="s">
        <v>60</v>
      </c>
      <c r="DH10" s="83"/>
      <c r="DI10" s="87"/>
      <c r="DJ10" s="82" t="s">
        <v>61</v>
      </c>
      <c r="DK10" s="83"/>
      <c r="DL10" s="87"/>
      <c r="DM10" s="82" t="s">
        <v>62</v>
      </c>
      <c r="DN10" s="83"/>
      <c r="DO10" s="87"/>
      <c r="DP10" s="82" t="s">
        <v>63</v>
      </c>
      <c r="DQ10" s="83"/>
      <c r="DR10" s="87"/>
      <c r="DS10" s="82" t="s">
        <v>64</v>
      </c>
      <c r="DT10" s="83"/>
      <c r="DU10" s="87"/>
      <c r="DV10" s="82" t="s">
        <v>65</v>
      </c>
      <c r="DW10" s="83"/>
      <c r="DX10" s="87"/>
      <c r="DY10" s="82" t="s">
        <v>66</v>
      </c>
      <c r="DZ10" s="83"/>
      <c r="EA10" s="87"/>
    </row>
    <row r="11" spans="2:131" ht="13.5" thickBot="1">
      <c r="B11" s="84"/>
      <c r="C11" s="114"/>
      <c r="D11" s="84"/>
      <c r="E11" s="85"/>
      <c r="F11" s="103"/>
      <c r="G11" s="84"/>
      <c r="H11" s="85"/>
      <c r="I11" s="103"/>
      <c r="J11" s="84"/>
      <c r="K11" s="85"/>
      <c r="L11" s="103"/>
      <c r="M11" s="84"/>
      <c r="N11" s="85"/>
      <c r="O11" s="103"/>
      <c r="P11" s="84"/>
      <c r="Q11" s="85"/>
      <c r="R11" s="103"/>
      <c r="S11" s="84"/>
      <c r="T11" s="85"/>
      <c r="U11" s="103"/>
      <c r="V11" s="84"/>
      <c r="W11" s="85"/>
      <c r="X11" s="103"/>
      <c r="Y11" s="84"/>
      <c r="Z11" s="85"/>
      <c r="AA11" s="103"/>
      <c r="AB11" s="84"/>
      <c r="AC11" s="85"/>
      <c r="AD11" s="103"/>
      <c r="AE11" s="84"/>
      <c r="AF11" s="85"/>
      <c r="AG11" s="103"/>
      <c r="AH11" s="84"/>
      <c r="AI11" s="85"/>
      <c r="AJ11" s="103"/>
      <c r="AK11" s="84"/>
      <c r="AL11" s="85"/>
      <c r="AM11" s="103"/>
      <c r="AN11" s="84"/>
      <c r="AO11" s="85"/>
      <c r="AP11" s="103"/>
      <c r="AQ11" s="84"/>
      <c r="AR11" s="85"/>
      <c r="AS11" s="103"/>
      <c r="AT11" s="84"/>
      <c r="AU11" s="85"/>
      <c r="AV11" s="103"/>
      <c r="AW11" s="84"/>
      <c r="AX11" s="85"/>
      <c r="AY11" s="103"/>
      <c r="AZ11" s="84"/>
      <c r="BA11" s="85"/>
      <c r="BB11" s="103"/>
      <c r="BC11" s="51"/>
      <c r="BD11" s="52"/>
      <c r="BE11" s="52"/>
      <c r="BF11" s="53"/>
      <c r="BG11" s="51"/>
      <c r="BH11" s="52"/>
      <c r="BI11" s="52"/>
      <c r="BJ11" s="53"/>
      <c r="BK11" s="84"/>
      <c r="BL11" s="85"/>
      <c r="BM11" s="103"/>
      <c r="BN11" s="84"/>
      <c r="BO11" s="85"/>
      <c r="BP11" s="103"/>
      <c r="BQ11" s="84"/>
      <c r="BR11" s="85"/>
      <c r="BS11" s="103"/>
      <c r="BT11" s="84"/>
      <c r="BU11" s="85"/>
      <c r="BV11" s="103"/>
      <c r="BW11" s="84"/>
      <c r="BX11" s="85"/>
      <c r="BY11" s="103"/>
      <c r="BZ11" s="84"/>
      <c r="CA11" s="85"/>
      <c r="CB11" s="103"/>
      <c r="CC11" s="84"/>
      <c r="CD11" s="85"/>
      <c r="CE11" s="103"/>
      <c r="CF11" s="84"/>
      <c r="CG11" s="85"/>
      <c r="CH11" s="103"/>
      <c r="CI11" s="84"/>
      <c r="CJ11" s="85"/>
      <c r="CK11" s="103"/>
      <c r="CL11" s="84"/>
      <c r="CM11" s="85"/>
      <c r="CN11" s="103"/>
      <c r="CO11" s="84"/>
      <c r="CP11" s="85"/>
      <c r="CQ11" s="103"/>
      <c r="CR11" s="84"/>
      <c r="CS11" s="85"/>
      <c r="CT11" s="103"/>
      <c r="CU11" s="84"/>
      <c r="CV11" s="85"/>
      <c r="CW11" s="103"/>
      <c r="CX11" s="84"/>
      <c r="CY11" s="85"/>
      <c r="CZ11" s="103"/>
      <c r="DA11" s="84"/>
      <c r="DB11" s="85"/>
      <c r="DC11" s="103"/>
      <c r="DD11" s="84"/>
      <c r="DE11" s="85"/>
      <c r="DF11" s="103"/>
      <c r="DG11" s="84"/>
      <c r="DH11" s="85"/>
      <c r="DI11" s="103"/>
      <c r="DJ11" s="84"/>
      <c r="DK11" s="85"/>
      <c r="DL11" s="103"/>
      <c r="DM11" s="84"/>
      <c r="DN11" s="85"/>
      <c r="DO11" s="103"/>
      <c r="DP11" s="84"/>
      <c r="DQ11" s="85"/>
      <c r="DR11" s="103"/>
      <c r="DS11" s="84"/>
      <c r="DT11" s="85"/>
      <c r="DU11" s="103"/>
      <c r="DV11" s="84"/>
      <c r="DW11" s="85"/>
      <c r="DX11" s="103"/>
      <c r="DY11" s="84"/>
      <c r="DZ11" s="85"/>
      <c r="EA11" s="103"/>
    </row>
    <row r="12" spans="2:131" ht="39" thickBot="1">
      <c r="B12" s="86"/>
      <c r="C12" s="115"/>
      <c r="D12" s="88"/>
      <c r="E12" s="89"/>
      <c r="F12" s="90"/>
      <c r="G12" s="88"/>
      <c r="H12" s="89"/>
      <c r="I12" s="90"/>
      <c r="J12" s="88"/>
      <c r="K12" s="89"/>
      <c r="L12" s="90"/>
      <c r="M12" s="88"/>
      <c r="N12" s="89"/>
      <c r="O12" s="90"/>
      <c r="P12" s="88"/>
      <c r="Q12" s="89"/>
      <c r="R12" s="90"/>
      <c r="S12" s="88"/>
      <c r="T12" s="89"/>
      <c r="U12" s="90"/>
      <c r="V12" s="88"/>
      <c r="W12" s="89"/>
      <c r="X12" s="90"/>
      <c r="Y12" s="88"/>
      <c r="Z12" s="89"/>
      <c r="AA12" s="90"/>
      <c r="AB12" s="88"/>
      <c r="AC12" s="89"/>
      <c r="AD12" s="90"/>
      <c r="AE12" s="88"/>
      <c r="AF12" s="89"/>
      <c r="AG12" s="90"/>
      <c r="AH12" s="88"/>
      <c r="AI12" s="89"/>
      <c r="AJ12" s="90"/>
      <c r="AK12" s="88"/>
      <c r="AL12" s="89"/>
      <c r="AM12" s="90"/>
      <c r="AN12" s="88"/>
      <c r="AO12" s="89"/>
      <c r="AP12" s="90"/>
      <c r="AQ12" s="88"/>
      <c r="AR12" s="89"/>
      <c r="AS12" s="90"/>
      <c r="AT12" s="88"/>
      <c r="AU12" s="89"/>
      <c r="AV12" s="90"/>
      <c r="AW12" s="88"/>
      <c r="AX12" s="89"/>
      <c r="AY12" s="90"/>
      <c r="AZ12" s="88"/>
      <c r="BA12" s="89"/>
      <c r="BB12" s="90"/>
      <c r="BC12" s="59" t="s">
        <v>81</v>
      </c>
      <c r="BD12" s="60" t="s">
        <v>82</v>
      </c>
      <c r="BE12" s="52"/>
      <c r="BF12" s="53"/>
      <c r="BG12" s="59" t="s">
        <v>72</v>
      </c>
      <c r="BH12" s="60" t="s">
        <v>73</v>
      </c>
      <c r="BI12" s="52"/>
      <c r="BJ12" s="53"/>
      <c r="BK12" s="88"/>
      <c r="BL12" s="89"/>
      <c r="BM12" s="90"/>
      <c r="BN12" s="88"/>
      <c r="BO12" s="89"/>
      <c r="BP12" s="90"/>
      <c r="BQ12" s="88"/>
      <c r="BR12" s="89"/>
      <c r="BS12" s="90"/>
      <c r="BT12" s="88"/>
      <c r="BU12" s="89"/>
      <c r="BV12" s="90"/>
      <c r="BW12" s="88"/>
      <c r="BX12" s="89"/>
      <c r="BY12" s="90"/>
      <c r="BZ12" s="88"/>
      <c r="CA12" s="89"/>
      <c r="CB12" s="90"/>
      <c r="CC12" s="88"/>
      <c r="CD12" s="89"/>
      <c r="CE12" s="90"/>
      <c r="CF12" s="88"/>
      <c r="CG12" s="89"/>
      <c r="CH12" s="90"/>
      <c r="CI12" s="88"/>
      <c r="CJ12" s="89"/>
      <c r="CK12" s="90"/>
      <c r="CL12" s="88"/>
      <c r="CM12" s="89"/>
      <c r="CN12" s="90"/>
      <c r="CO12" s="88"/>
      <c r="CP12" s="89"/>
      <c r="CQ12" s="90"/>
      <c r="CR12" s="88"/>
      <c r="CS12" s="89"/>
      <c r="CT12" s="90"/>
      <c r="CU12" s="88"/>
      <c r="CV12" s="89"/>
      <c r="CW12" s="90"/>
      <c r="CX12" s="88"/>
      <c r="CY12" s="89"/>
      <c r="CZ12" s="90"/>
      <c r="DA12" s="88"/>
      <c r="DB12" s="89"/>
      <c r="DC12" s="90"/>
      <c r="DD12" s="88"/>
      <c r="DE12" s="89"/>
      <c r="DF12" s="90"/>
      <c r="DG12" s="88"/>
      <c r="DH12" s="89"/>
      <c r="DI12" s="90"/>
      <c r="DJ12" s="88"/>
      <c r="DK12" s="89"/>
      <c r="DL12" s="90"/>
      <c r="DM12" s="88"/>
      <c r="DN12" s="89"/>
      <c r="DO12" s="90"/>
      <c r="DP12" s="88"/>
      <c r="DQ12" s="89"/>
      <c r="DR12" s="90"/>
      <c r="DS12" s="88"/>
      <c r="DT12" s="89"/>
      <c r="DU12" s="90"/>
      <c r="DV12" s="88"/>
      <c r="DW12" s="89"/>
      <c r="DX12" s="90"/>
      <c r="DY12" s="88"/>
      <c r="DZ12" s="89"/>
      <c r="EA12" s="90"/>
    </row>
    <row r="13" spans="1:131" s="3" customFormat="1" ht="25.5" customHeight="1" thickBot="1">
      <c r="A13" s="1"/>
      <c r="B13" s="91" t="s">
        <v>8</v>
      </c>
      <c r="C13" s="106"/>
      <c r="D13" s="104" t="s">
        <v>9</v>
      </c>
      <c r="E13" s="105"/>
      <c r="F13" s="106"/>
      <c r="G13" s="104" t="s">
        <v>9</v>
      </c>
      <c r="H13" s="105"/>
      <c r="I13" s="106"/>
      <c r="J13" s="104" t="s">
        <v>9</v>
      </c>
      <c r="K13" s="105"/>
      <c r="L13" s="106"/>
      <c r="M13" s="104" t="s">
        <v>9</v>
      </c>
      <c r="N13" s="105"/>
      <c r="O13" s="106"/>
      <c r="P13" s="104" t="s">
        <v>9</v>
      </c>
      <c r="Q13" s="105"/>
      <c r="R13" s="106"/>
      <c r="S13" s="104" t="s">
        <v>9</v>
      </c>
      <c r="T13" s="105"/>
      <c r="U13" s="106"/>
      <c r="V13" s="104" t="s">
        <v>9</v>
      </c>
      <c r="W13" s="105"/>
      <c r="X13" s="106"/>
      <c r="Y13" s="104" t="s">
        <v>9</v>
      </c>
      <c r="Z13" s="105"/>
      <c r="AA13" s="106"/>
      <c r="AB13" s="104" t="s">
        <v>9</v>
      </c>
      <c r="AC13" s="105"/>
      <c r="AD13" s="106"/>
      <c r="AE13" s="104" t="s">
        <v>9</v>
      </c>
      <c r="AF13" s="105"/>
      <c r="AG13" s="106"/>
      <c r="AH13" s="104" t="s">
        <v>9</v>
      </c>
      <c r="AI13" s="105"/>
      <c r="AJ13" s="106"/>
      <c r="AK13" s="104" t="s">
        <v>9</v>
      </c>
      <c r="AL13" s="105"/>
      <c r="AM13" s="106"/>
      <c r="AN13" s="104" t="s">
        <v>9</v>
      </c>
      <c r="AO13" s="105"/>
      <c r="AP13" s="106"/>
      <c r="AQ13" s="104" t="s">
        <v>9</v>
      </c>
      <c r="AR13" s="105"/>
      <c r="AS13" s="106"/>
      <c r="AT13" s="104" t="s">
        <v>9</v>
      </c>
      <c r="AU13" s="105"/>
      <c r="AV13" s="106"/>
      <c r="AW13" s="104" t="s">
        <v>9</v>
      </c>
      <c r="AX13" s="105"/>
      <c r="AY13" s="106"/>
      <c r="AZ13" s="104" t="s">
        <v>9</v>
      </c>
      <c r="BA13" s="105"/>
      <c r="BB13" s="106"/>
      <c r="BC13" s="54">
        <v>0.75</v>
      </c>
      <c r="BD13" s="54">
        <v>0.25</v>
      </c>
      <c r="BE13" s="55"/>
      <c r="BF13" s="56"/>
      <c r="BG13" s="65">
        <v>0.5</v>
      </c>
      <c r="BH13" s="54">
        <v>0.5</v>
      </c>
      <c r="BI13" s="55"/>
      <c r="BJ13" s="56"/>
      <c r="BK13" s="104" t="s">
        <v>9</v>
      </c>
      <c r="BL13" s="105"/>
      <c r="BM13" s="106"/>
      <c r="BN13" s="104" t="s">
        <v>9</v>
      </c>
      <c r="BO13" s="105"/>
      <c r="BP13" s="106"/>
      <c r="BQ13" s="104" t="s">
        <v>9</v>
      </c>
      <c r="BR13" s="105"/>
      <c r="BS13" s="106"/>
      <c r="BT13" s="104" t="s">
        <v>9</v>
      </c>
      <c r="BU13" s="105"/>
      <c r="BV13" s="106"/>
      <c r="BW13" s="104" t="s">
        <v>9</v>
      </c>
      <c r="BX13" s="105"/>
      <c r="BY13" s="106"/>
      <c r="BZ13" s="104" t="s">
        <v>9</v>
      </c>
      <c r="CA13" s="105"/>
      <c r="CB13" s="106"/>
      <c r="CC13" s="104" t="s">
        <v>9</v>
      </c>
      <c r="CD13" s="105"/>
      <c r="CE13" s="106"/>
      <c r="CF13" s="104" t="s">
        <v>9</v>
      </c>
      <c r="CG13" s="105"/>
      <c r="CH13" s="106"/>
      <c r="CI13" s="104" t="s">
        <v>9</v>
      </c>
      <c r="CJ13" s="105"/>
      <c r="CK13" s="106"/>
      <c r="CL13" s="104" t="s">
        <v>9</v>
      </c>
      <c r="CM13" s="105"/>
      <c r="CN13" s="106"/>
      <c r="CO13" s="104" t="s">
        <v>9</v>
      </c>
      <c r="CP13" s="105"/>
      <c r="CQ13" s="106"/>
      <c r="CR13" s="104" t="s">
        <v>9</v>
      </c>
      <c r="CS13" s="105"/>
      <c r="CT13" s="106"/>
      <c r="CU13" s="104" t="s">
        <v>9</v>
      </c>
      <c r="CV13" s="105"/>
      <c r="CW13" s="106"/>
      <c r="CX13" s="104" t="s">
        <v>9</v>
      </c>
      <c r="CY13" s="105"/>
      <c r="CZ13" s="106"/>
      <c r="DA13" s="104" t="s">
        <v>9</v>
      </c>
      <c r="DB13" s="105"/>
      <c r="DC13" s="106"/>
      <c r="DD13" s="104" t="s">
        <v>9</v>
      </c>
      <c r="DE13" s="105"/>
      <c r="DF13" s="106"/>
      <c r="DG13" s="104" t="s">
        <v>9</v>
      </c>
      <c r="DH13" s="105"/>
      <c r="DI13" s="106"/>
      <c r="DJ13" s="104" t="s">
        <v>9</v>
      </c>
      <c r="DK13" s="105"/>
      <c r="DL13" s="106"/>
      <c r="DM13" s="104" t="s">
        <v>9</v>
      </c>
      <c r="DN13" s="105"/>
      <c r="DO13" s="106"/>
      <c r="DP13" s="104" t="s">
        <v>9</v>
      </c>
      <c r="DQ13" s="105"/>
      <c r="DR13" s="106"/>
      <c r="DS13" s="104" t="s">
        <v>9</v>
      </c>
      <c r="DT13" s="105"/>
      <c r="DU13" s="106"/>
      <c r="DV13" s="104" t="s">
        <v>9</v>
      </c>
      <c r="DW13" s="105"/>
      <c r="DX13" s="106"/>
      <c r="DY13" s="104" t="s">
        <v>9</v>
      </c>
      <c r="DZ13" s="105"/>
      <c r="EA13" s="106"/>
    </row>
    <row r="14" spans="2:131" ht="13.5" thickBot="1">
      <c r="B14" s="5" t="s">
        <v>0</v>
      </c>
      <c r="C14" s="10" t="s">
        <v>10</v>
      </c>
      <c r="D14" s="5" t="s">
        <v>6</v>
      </c>
      <c r="E14" s="11" t="s">
        <v>5</v>
      </c>
      <c r="F14" s="12" t="s">
        <v>7</v>
      </c>
      <c r="G14" s="5" t="s">
        <v>6</v>
      </c>
      <c r="H14" s="26" t="s">
        <v>5</v>
      </c>
      <c r="I14" s="27" t="s">
        <v>7</v>
      </c>
      <c r="J14" s="5" t="s">
        <v>6</v>
      </c>
      <c r="K14" s="26" t="s">
        <v>5</v>
      </c>
      <c r="L14" s="27" t="s">
        <v>7</v>
      </c>
      <c r="M14" s="5" t="s">
        <v>6</v>
      </c>
      <c r="N14" s="26" t="s">
        <v>5</v>
      </c>
      <c r="O14" s="27" t="s">
        <v>7</v>
      </c>
      <c r="P14" s="5" t="s">
        <v>6</v>
      </c>
      <c r="Q14" s="26" t="s">
        <v>5</v>
      </c>
      <c r="R14" s="27" t="s">
        <v>7</v>
      </c>
      <c r="S14" s="5" t="s">
        <v>6</v>
      </c>
      <c r="T14" s="26" t="s">
        <v>5</v>
      </c>
      <c r="U14" s="27" t="s">
        <v>7</v>
      </c>
      <c r="V14" s="5" t="s">
        <v>6</v>
      </c>
      <c r="W14" s="26" t="s">
        <v>5</v>
      </c>
      <c r="X14" s="27" t="s">
        <v>7</v>
      </c>
      <c r="Y14" s="5" t="s">
        <v>6</v>
      </c>
      <c r="Z14" s="26" t="s">
        <v>5</v>
      </c>
      <c r="AA14" s="27" t="s">
        <v>7</v>
      </c>
      <c r="AB14" s="5" t="s">
        <v>6</v>
      </c>
      <c r="AC14" s="26" t="s">
        <v>5</v>
      </c>
      <c r="AD14" s="27" t="s">
        <v>7</v>
      </c>
      <c r="AE14" s="5" t="s">
        <v>6</v>
      </c>
      <c r="AF14" s="26" t="s">
        <v>5</v>
      </c>
      <c r="AG14" s="27" t="s">
        <v>7</v>
      </c>
      <c r="AH14" s="5" t="s">
        <v>6</v>
      </c>
      <c r="AI14" s="26" t="s">
        <v>5</v>
      </c>
      <c r="AJ14" s="27" t="s">
        <v>7</v>
      </c>
      <c r="AK14" s="5" t="s">
        <v>6</v>
      </c>
      <c r="AL14" s="26" t="s">
        <v>5</v>
      </c>
      <c r="AM14" s="27" t="s">
        <v>7</v>
      </c>
      <c r="AN14" s="5" t="s">
        <v>6</v>
      </c>
      <c r="AO14" s="26" t="s">
        <v>5</v>
      </c>
      <c r="AP14" s="27" t="s">
        <v>7</v>
      </c>
      <c r="AQ14" s="5" t="s">
        <v>6</v>
      </c>
      <c r="AR14" s="26" t="s">
        <v>5</v>
      </c>
      <c r="AS14" s="27" t="s">
        <v>7</v>
      </c>
      <c r="AT14" s="5" t="s">
        <v>6</v>
      </c>
      <c r="AU14" s="26" t="s">
        <v>5</v>
      </c>
      <c r="AV14" s="27" t="s">
        <v>7</v>
      </c>
      <c r="AW14" s="5" t="s">
        <v>6</v>
      </c>
      <c r="AX14" s="26" t="s">
        <v>5</v>
      </c>
      <c r="AY14" s="27" t="s">
        <v>7</v>
      </c>
      <c r="AZ14" s="5" t="s">
        <v>6</v>
      </c>
      <c r="BA14" s="26" t="s">
        <v>5</v>
      </c>
      <c r="BB14" s="27" t="s">
        <v>7</v>
      </c>
      <c r="BC14" s="4" t="s">
        <v>6</v>
      </c>
      <c r="BD14" s="4" t="s">
        <v>6</v>
      </c>
      <c r="BE14" s="26" t="s">
        <v>5</v>
      </c>
      <c r="BF14" s="27" t="s">
        <v>7</v>
      </c>
      <c r="BG14" s="4" t="s">
        <v>6</v>
      </c>
      <c r="BH14" s="4" t="s">
        <v>6</v>
      </c>
      <c r="BI14" s="26" t="s">
        <v>5</v>
      </c>
      <c r="BJ14" s="27" t="s">
        <v>7</v>
      </c>
      <c r="BK14" s="5" t="s">
        <v>6</v>
      </c>
      <c r="BL14" s="26" t="s">
        <v>5</v>
      </c>
      <c r="BM14" s="27" t="s">
        <v>7</v>
      </c>
      <c r="BN14" s="5" t="s">
        <v>6</v>
      </c>
      <c r="BO14" s="26" t="s">
        <v>5</v>
      </c>
      <c r="BP14" s="27" t="s">
        <v>7</v>
      </c>
      <c r="BQ14" s="5" t="s">
        <v>6</v>
      </c>
      <c r="BR14" s="26" t="s">
        <v>5</v>
      </c>
      <c r="BS14" s="27" t="s">
        <v>7</v>
      </c>
      <c r="BT14" s="5" t="s">
        <v>6</v>
      </c>
      <c r="BU14" s="26" t="s">
        <v>5</v>
      </c>
      <c r="BV14" s="27" t="s">
        <v>7</v>
      </c>
      <c r="BW14" s="5" t="s">
        <v>6</v>
      </c>
      <c r="BX14" s="26" t="s">
        <v>5</v>
      </c>
      <c r="BY14" s="27" t="s">
        <v>7</v>
      </c>
      <c r="BZ14" s="5" t="s">
        <v>6</v>
      </c>
      <c r="CA14" s="26" t="s">
        <v>5</v>
      </c>
      <c r="CB14" s="27" t="s">
        <v>7</v>
      </c>
      <c r="CC14" s="5" t="s">
        <v>6</v>
      </c>
      <c r="CD14" s="26" t="s">
        <v>5</v>
      </c>
      <c r="CE14" s="27" t="s">
        <v>7</v>
      </c>
      <c r="CF14" s="5" t="s">
        <v>6</v>
      </c>
      <c r="CG14" s="26" t="s">
        <v>5</v>
      </c>
      <c r="CH14" s="27" t="s">
        <v>7</v>
      </c>
      <c r="CI14" s="5" t="s">
        <v>6</v>
      </c>
      <c r="CJ14" s="26" t="s">
        <v>5</v>
      </c>
      <c r="CK14" s="27" t="s">
        <v>7</v>
      </c>
      <c r="CL14" s="5" t="s">
        <v>6</v>
      </c>
      <c r="CM14" s="26" t="s">
        <v>5</v>
      </c>
      <c r="CN14" s="27" t="s">
        <v>7</v>
      </c>
      <c r="CO14" s="5" t="s">
        <v>6</v>
      </c>
      <c r="CP14" s="26" t="s">
        <v>5</v>
      </c>
      <c r="CQ14" s="27" t="s">
        <v>7</v>
      </c>
      <c r="CR14" s="5" t="s">
        <v>6</v>
      </c>
      <c r="CS14" s="26" t="s">
        <v>5</v>
      </c>
      <c r="CT14" s="27" t="s">
        <v>7</v>
      </c>
      <c r="CU14" s="5" t="s">
        <v>6</v>
      </c>
      <c r="CV14" s="26" t="s">
        <v>5</v>
      </c>
      <c r="CW14" s="27" t="s">
        <v>7</v>
      </c>
      <c r="CX14" s="5" t="s">
        <v>6</v>
      </c>
      <c r="CY14" s="26" t="s">
        <v>5</v>
      </c>
      <c r="CZ14" s="27" t="s">
        <v>7</v>
      </c>
      <c r="DA14" s="5" t="s">
        <v>6</v>
      </c>
      <c r="DB14" s="26" t="s">
        <v>5</v>
      </c>
      <c r="DC14" s="27" t="s">
        <v>7</v>
      </c>
      <c r="DD14" s="5" t="s">
        <v>6</v>
      </c>
      <c r="DE14" s="26" t="s">
        <v>5</v>
      </c>
      <c r="DF14" s="27" t="s">
        <v>7</v>
      </c>
      <c r="DG14" s="5" t="s">
        <v>6</v>
      </c>
      <c r="DH14" s="26" t="s">
        <v>5</v>
      </c>
      <c r="DI14" s="27" t="s">
        <v>7</v>
      </c>
      <c r="DJ14" s="5" t="s">
        <v>6</v>
      </c>
      <c r="DK14" s="26" t="s">
        <v>5</v>
      </c>
      <c r="DL14" s="27" t="s">
        <v>7</v>
      </c>
      <c r="DM14" s="5" t="s">
        <v>6</v>
      </c>
      <c r="DN14" s="26" t="s">
        <v>5</v>
      </c>
      <c r="DO14" s="27" t="s">
        <v>7</v>
      </c>
      <c r="DP14" s="5" t="s">
        <v>6</v>
      </c>
      <c r="DQ14" s="26" t="s">
        <v>5</v>
      </c>
      <c r="DR14" s="27" t="s">
        <v>7</v>
      </c>
      <c r="DS14" s="5" t="s">
        <v>6</v>
      </c>
      <c r="DT14" s="26" t="s">
        <v>5</v>
      </c>
      <c r="DU14" s="27" t="s">
        <v>7</v>
      </c>
      <c r="DV14" s="5" t="s">
        <v>6</v>
      </c>
      <c r="DW14" s="26" t="s">
        <v>5</v>
      </c>
      <c r="DX14" s="27" t="s">
        <v>7</v>
      </c>
      <c r="DY14" s="5" t="s">
        <v>6</v>
      </c>
      <c r="DZ14" s="26" t="s">
        <v>5</v>
      </c>
      <c r="EA14" s="27" t="s">
        <v>7</v>
      </c>
    </row>
    <row r="15" spans="1:131" ht="31.5" customHeight="1">
      <c r="A15" s="30">
        <v>0.8</v>
      </c>
      <c r="B15" s="116" t="s">
        <v>34</v>
      </c>
      <c r="C15" s="6" t="s">
        <v>11</v>
      </c>
      <c r="D15" s="25">
        <v>2095321.009</v>
      </c>
      <c r="E15" s="96">
        <f>+IF(D15="","",D15/D16)</f>
        <v>0.6852226517653868</v>
      </c>
      <c r="F15" s="124" t="str">
        <f>IF(E15&lt;=$A15,"CUMPLE","NO CUMPLE")</f>
        <v>CUMPLE</v>
      </c>
      <c r="G15" s="25">
        <v>80746.449</v>
      </c>
      <c r="H15" s="96">
        <f>+IF(G15="","",G15/G16)</f>
        <v>0.29494660712946846</v>
      </c>
      <c r="I15" s="124" t="str">
        <f>+IF(H15&lt;=$A15,"CUMPLE","NO CUMPLE")</f>
        <v>CUMPLE</v>
      </c>
      <c r="J15" s="25">
        <v>3513233.1</v>
      </c>
      <c r="K15" s="96">
        <f>+IF(J15="","",J15/J16)</f>
        <v>0.5655207514417377</v>
      </c>
      <c r="L15" s="98" t="str">
        <f>+IF(K15&lt;=$A15,"CUMPLE","NO CUMPLE")</f>
        <v>CUMPLE</v>
      </c>
      <c r="M15" s="25">
        <v>342542.299</v>
      </c>
      <c r="N15" s="96">
        <f>+IF(M15="","",M15/M16)</f>
        <v>0.44476188009450285</v>
      </c>
      <c r="O15" s="98" t="str">
        <f>+IF(N15&lt;=$A15,"CUMPLE","NO CUMPLE")</f>
        <v>CUMPLE</v>
      </c>
      <c r="P15" s="25">
        <v>1964329</v>
      </c>
      <c r="Q15" s="96">
        <f>+IF(P15="","",P15/P16)</f>
        <v>0.6073009837926643</v>
      </c>
      <c r="R15" s="124" t="str">
        <f>+IF(Q15&lt;=$A15,"CUMPLE","NO CUMPLE")</f>
        <v>CUMPLE</v>
      </c>
      <c r="S15" s="25">
        <f>42671.04+52697.772</f>
        <v>95368.812</v>
      </c>
      <c r="T15" s="96">
        <f>+IF(S15="","",S15/S16)</f>
        <v>0.22054587998375033</v>
      </c>
      <c r="U15" s="98" t="str">
        <f>+IF(T15&lt;=$A15,"CUMPLE","NO CUMPLE")</f>
        <v>CUMPLE</v>
      </c>
      <c r="V15" s="25">
        <v>1333144.895</v>
      </c>
      <c r="W15" s="96">
        <f>+IF(V15="","",V15/V16)</f>
        <v>0.5451245450508533</v>
      </c>
      <c r="X15" s="124" t="str">
        <f>+IF(W15&lt;=$A15,"CUMPLE","NO CUMPLE")</f>
        <v>CUMPLE</v>
      </c>
      <c r="Y15" s="25">
        <v>1157791.49</v>
      </c>
      <c r="Z15" s="96">
        <f>+IF(Y15="","",Y15/Y16)</f>
        <v>0.36767124831216763</v>
      </c>
      <c r="AA15" s="98" t="str">
        <f>+IF(Z15&lt;=$A15,"CUMPLE","NO CUMPLE")</f>
        <v>CUMPLE</v>
      </c>
      <c r="AB15" s="25">
        <v>4576186</v>
      </c>
      <c r="AC15" s="96">
        <f>+IF(AB15="","",AB15/AB16)</f>
        <v>0.5807041233519732</v>
      </c>
      <c r="AD15" s="98" t="str">
        <f>+IF(AC15&lt;=$A15,"CUMPLE","NO CUMPLE")</f>
        <v>CUMPLE</v>
      </c>
      <c r="AE15" s="25">
        <v>2186639.176</v>
      </c>
      <c r="AF15" s="96">
        <f>+IF(AE15="","",AE15/AE16)</f>
        <v>0.4854260480929885</v>
      </c>
      <c r="AG15" s="124" t="str">
        <f>+IF(AF15&lt;=$A15,"CUMPLE","NO CUMPLE")</f>
        <v>CUMPLE</v>
      </c>
      <c r="AH15" s="25">
        <v>2878322.923</v>
      </c>
      <c r="AI15" s="96">
        <f>+IF(AH15="","",AH15/AH16)</f>
        <v>0.5013209669182694</v>
      </c>
      <c r="AJ15" s="124" t="str">
        <f>+IF(AI15&lt;=$A15,"CUMPLE","NO CUMPLE")</f>
        <v>CUMPLE</v>
      </c>
      <c r="AK15" s="25">
        <v>770731.48</v>
      </c>
      <c r="AL15" s="96">
        <f>+IF(AK15="","",AK15/AK16)</f>
        <v>0.3749839161726639</v>
      </c>
      <c r="AM15" s="98" t="str">
        <f>+IF(AL15&lt;=$A15,"CUMPLE","NO CUMPLE")</f>
        <v>CUMPLE</v>
      </c>
      <c r="AN15" s="25">
        <v>359233</v>
      </c>
      <c r="AO15" s="96">
        <f>+IF(AN15="","",AN15/AN16)</f>
        <v>0.22841611915206397</v>
      </c>
      <c r="AP15" s="124" t="str">
        <f>+IF(AO15&lt;=$A15,"CUMPLE","NO CUMPLE")</f>
        <v>CUMPLE</v>
      </c>
      <c r="AQ15" s="25">
        <v>25866087</v>
      </c>
      <c r="AR15" s="96">
        <f>+IF(AQ15="","",AQ15/AQ16)</f>
        <v>0.22705890473336166</v>
      </c>
      <c r="AS15" s="124" t="str">
        <f>+IF(AR15&lt;=$A15,"CUMPLE","NO CUMPLE")</f>
        <v>CUMPLE</v>
      </c>
      <c r="AT15" s="25">
        <v>37055.41</v>
      </c>
      <c r="AU15" s="96">
        <f>+IF(AT15="","",AT15/AT16)</f>
        <v>0.046877896430205776</v>
      </c>
      <c r="AV15" s="98" t="str">
        <f>+IF(AU15&lt;=$A15,"CUMPLE","NO CUMPLE")</f>
        <v>CUMPLE</v>
      </c>
      <c r="AW15" s="67">
        <v>364674.626</v>
      </c>
      <c r="AX15" s="96">
        <f>+IF(AW15="","",AW15/AW16)</f>
        <v>0.6964984831434493</v>
      </c>
      <c r="AY15" s="124" t="str">
        <f>+IF(AX15&lt;=$A15,"CUMPLE","NO CUMPLE")</f>
        <v>CUMPLE</v>
      </c>
      <c r="AZ15" s="25">
        <f>1695821.215+11483.883</f>
        <v>1707305.098</v>
      </c>
      <c r="BA15" s="96">
        <f>+IF(AZ15="","",AZ15/AZ16)</f>
        <v>0.6893248921916025</v>
      </c>
      <c r="BB15" s="124" t="str">
        <f>+IF(BA15&lt;=$A15,"CUMPLE","NO CUMPLE")</f>
        <v>CUMPLE</v>
      </c>
      <c r="BC15" s="25">
        <v>1159136.618</v>
      </c>
      <c r="BD15" s="57">
        <v>408522.388</v>
      </c>
      <c r="BE15" s="96">
        <f>+IF(BC15="","",(((BC15*BC13)+(BD15*BD13))/((BC16*BC13)+(BD16*BD13))))</f>
        <v>0.5775942464688713</v>
      </c>
      <c r="BF15" s="98" t="str">
        <f>IF(BE15&lt;=$A15,"CUMPLE","NO CUMPLE")</f>
        <v>CUMPLE</v>
      </c>
      <c r="BG15" s="25">
        <v>298373</v>
      </c>
      <c r="BH15" s="57">
        <v>142939</v>
      </c>
      <c r="BI15" s="96">
        <f>+IF(BG15="","",(((BG15*BG13)+(BH15*BH13))/((BG16*BG13)+(BH16*BH13))))</f>
        <v>0.39460638792517616</v>
      </c>
      <c r="BJ15" s="98" t="str">
        <f>IF(BI15&lt;=$A15,"CUMPLE","NO CUMPLE")</f>
        <v>CUMPLE</v>
      </c>
      <c r="BK15" s="25">
        <v>3222457</v>
      </c>
      <c r="BL15" s="96">
        <f>+IF(BK15="","",BK15/BK16)</f>
        <v>0.5576946973213337</v>
      </c>
      <c r="BM15" s="98" t="str">
        <f>+IF(BL15&lt;=$A15,"CUMPLE","NO CUMPLE")</f>
        <v>CUMPLE</v>
      </c>
      <c r="BN15" s="25">
        <v>3312872.276</v>
      </c>
      <c r="BO15" s="96">
        <f>+IF(BN15="","",BN15/BN16)</f>
        <v>0.5099876281668005</v>
      </c>
      <c r="BP15" s="98" t="str">
        <f>+IF(BO15&lt;=$A15,"CUMPLE","NO CUMPLE")</f>
        <v>CUMPLE</v>
      </c>
      <c r="BQ15" s="25">
        <v>2077103.439</v>
      </c>
      <c r="BR15" s="96">
        <f>+IF(BQ15="","",BQ15/BQ16)</f>
        <v>0.6221466757712655</v>
      </c>
      <c r="BS15" s="98" t="str">
        <f>+IF(BR15&lt;=$A15,"CUMPLE","NO CUMPLE")</f>
        <v>CUMPLE</v>
      </c>
      <c r="BT15" s="25">
        <v>3323603.577</v>
      </c>
      <c r="BU15" s="96">
        <f>+IF(BT15="","",BT15/BT16)</f>
        <v>0.48775456786555466</v>
      </c>
      <c r="BV15" s="98" t="str">
        <f>+IF(BU15&lt;=$A15,"CUMPLE","NO CUMPLE")</f>
        <v>CUMPLE</v>
      </c>
      <c r="BW15" s="25">
        <v>1566117</v>
      </c>
      <c r="BX15" s="96">
        <f>+IF(BW15="","",BW15/BW16)</f>
        <v>0.5974558522265585</v>
      </c>
      <c r="BY15" s="98" t="str">
        <f>+IF(BX15&lt;=$A15,"CUMPLE","NO CUMPLE")</f>
        <v>CUMPLE</v>
      </c>
      <c r="BZ15" s="25">
        <v>420837.028</v>
      </c>
      <c r="CA15" s="96">
        <f>+IF(BZ15="","",BZ15/BZ16)</f>
        <v>0.5416669942382464</v>
      </c>
      <c r="CB15" s="98" t="str">
        <f>+IF(CA15&lt;=$A15,"CUMPLE","NO CUMPLE")</f>
        <v>CUMPLE</v>
      </c>
      <c r="CC15" s="25">
        <v>410017.882</v>
      </c>
      <c r="CD15" s="96">
        <f>+IF(CC15="","",CC15/CC16)</f>
        <v>0.4159132691727723</v>
      </c>
      <c r="CE15" s="98" t="str">
        <f>+IF(CD15&lt;=$A15,"CUMPLE","NO CUMPLE")</f>
        <v>CUMPLE</v>
      </c>
      <c r="CF15" s="25">
        <v>1332554.769</v>
      </c>
      <c r="CG15" s="96">
        <f>+IF(CF15="","",CF15/CF16)</f>
        <v>0.6469123665331853</v>
      </c>
      <c r="CH15" s="98" t="str">
        <f>+IF(CG15&lt;=$A15,"CUMPLE","NO CUMPLE")</f>
        <v>CUMPLE</v>
      </c>
      <c r="CI15" s="25">
        <v>729401.852</v>
      </c>
      <c r="CJ15" s="96">
        <f>+IF(CI15="","",CI15/CI16)</f>
        <v>0.6378707623684052</v>
      </c>
      <c r="CK15" s="98" t="str">
        <f>+IF(CJ15&lt;=$A15,"CUMPLE","NO CUMPLE")</f>
        <v>CUMPLE</v>
      </c>
      <c r="CL15" s="25">
        <v>3995732.803</v>
      </c>
      <c r="CM15" s="96">
        <f>+IF(CL15="","",CL15/CL16)</f>
        <v>0.6856438963182544</v>
      </c>
      <c r="CN15" s="98" t="str">
        <f>+IF(CM15&lt;=$A15,"CUMPLE","NO CUMPLE")</f>
        <v>CUMPLE</v>
      </c>
      <c r="CO15" s="25">
        <v>2885474</v>
      </c>
      <c r="CP15" s="96">
        <f>+IF(CO15="","",CO15/CO16)</f>
        <v>0.668620060497279</v>
      </c>
      <c r="CQ15" s="98" t="str">
        <f>+IF(CP15&lt;=$A15,"CUMPLE","NO CUMPLE")</f>
        <v>CUMPLE</v>
      </c>
      <c r="CR15" s="25">
        <v>1149066.699</v>
      </c>
      <c r="CS15" s="96">
        <f>+IF(CR15="","",CR15/CR16)</f>
        <v>0.524571034065257</v>
      </c>
      <c r="CT15" s="98" t="str">
        <f>+IF(CS15&lt;=$A15,"CUMPLE","NO CUMPLE")</f>
        <v>CUMPLE</v>
      </c>
      <c r="CU15" s="25">
        <v>29830.218</v>
      </c>
      <c r="CV15" s="96">
        <f>+IF(CU15="","",CU15/CU16)</f>
        <v>0.3017388039335204</v>
      </c>
      <c r="CW15" s="98" t="str">
        <f>+IF(CV15&lt;=$A15,"CUMPLE","NO CUMPLE")</f>
        <v>CUMPLE</v>
      </c>
      <c r="CX15" s="25">
        <v>788467.081</v>
      </c>
      <c r="CY15" s="96">
        <f>+IF(CX15="","",CX15/CX16)</f>
        <v>0.6763012493738945</v>
      </c>
      <c r="CZ15" s="98" t="str">
        <f>+IF(CY15&lt;=$A15,"CUMPLE","NO CUMPLE")</f>
        <v>CUMPLE</v>
      </c>
      <c r="DA15" s="25">
        <v>2067530</v>
      </c>
      <c r="DB15" s="96">
        <f>+IF(DA15="","",DA15/DA16)</f>
        <v>0.6880842182894291</v>
      </c>
      <c r="DC15" s="98" t="str">
        <f>+IF(DB15&lt;=$A15,"CUMPLE","NO CUMPLE")</f>
        <v>CUMPLE</v>
      </c>
      <c r="DD15" s="25">
        <v>1800785.709</v>
      </c>
      <c r="DE15" s="96">
        <f>+IF(DD15="","",DD15/DD16)</f>
        <v>0.43788334464605794</v>
      </c>
      <c r="DF15" s="98" t="str">
        <f>+IF(DE15&lt;=$A15,"CUMPLE","NO CUMPLE")</f>
        <v>CUMPLE</v>
      </c>
      <c r="DG15" s="25">
        <v>3093035.965</v>
      </c>
      <c r="DH15" s="96">
        <f>+IF(DG15="","",DG15/DG16)</f>
        <v>0.38619020267642096</v>
      </c>
      <c r="DI15" s="98" t="str">
        <f>+IF(DH15&lt;=$A15,"CUMPLE","NO CUMPLE")</f>
        <v>CUMPLE</v>
      </c>
      <c r="DJ15" s="25">
        <v>615812.806</v>
      </c>
      <c r="DK15" s="96">
        <f>+IF(DJ15="","",DJ15/DJ16)</f>
        <v>0.34553491646572243</v>
      </c>
      <c r="DL15" s="98" t="str">
        <f>+IF(DK15&lt;=$A15,"CUMPLE","NO CUMPLE")</f>
        <v>CUMPLE</v>
      </c>
      <c r="DM15" s="25">
        <v>8671199</v>
      </c>
      <c r="DN15" s="96">
        <f>+IF(DM15="","",DM15/DM16)</f>
        <v>0.4713131207278547</v>
      </c>
      <c r="DO15" s="98" t="str">
        <f>+IF(DN15&lt;=$A15,"CUMPLE","NO CUMPLE")</f>
        <v>CUMPLE</v>
      </c>
      <c r="DP15" s="25">
        <v>106476.971</v>
      </c>
      <c r="DQ15" s="96">
        <f>+IF(DP15="","",DP15/DP16)</f>
        <v>0.24441966265853618</v>
      </c>
      <c r="DR15" s="98" t="str">
        <f>+IF(DQ15&lt;=$A15,"CUMPLE","NO CUMPLE")</f>
        <v>CUMPLE</v>
      </c>
      <c r="DS15" s="25">
        <v>1061425.78</v>
      </c>
      <c r="DT15" s="96">
        <f>+IF(DS15="","",DS15/DS16)</f>
        <v>0.49661652742771567</v>
      </c>
      <c r="DU15" s="98" t="str">
        <f>+IF(DT15&lt;=$A15,"CUMPLE","NO CUMPLE")</f>
        <v>CUMPLE</v>
      </c>
      <c r="DV15" s="25">
        <v>912136.983</v>
      </c>
      <c r="DW15" s="96">
        <f>+IF(DV15="","",DV15/DV16)</f>
        <v>0.5495457203720984</v>
      </c>
      <c r="DX15" s="98" t="str">
        <f>+IF(DW15&lt;=$A15,"CUMPLE","NO CUMPLE")</f>
        <v>CUMPLE</v>
      </c>
      <c r="DY15" s="25">
        <v>2334573.677</v>
      </c>
      <c r="DZ15" s="96">
        <f>+IF(DY15="","",DY15/DY16)</f>
        <v>0.5942220680147182</v>
      </c>
      <c r="EA15" s="98" t="str">
        <f>+IF(DZ15&lt;=$A15,"CUMPLE","NO CUMPLE")</f>
        <v>CUMPLE</v>
      </c>
    </row>
    <row r="16" spans="2:131" ht="31.5" customHeight="1" thickBot="1">
      <c r="B16" s="117"/>
      <c r="C16" s="7" t="s">
        <v>12</v>
      </c>
      <c r="D16" s="16">
        <v>3057868.86</v>
      </c>
      <c r="E16" s="97"/>
      <c r="F16" s="112"/>
      <c r="G16" s="16">
        <v>273766.326</v>
      </c>
      <c r="H16" s="97"/>
      <c r="I16" s="112"/>
      <c r="J16" s="16">
        <v>6212385.825</v>
      </c>
      <c r="K16" s="97"/>
      <c r="L16" s="99"/>
      <c r="M16" s="16">
        <v>770170.094</v>
      </c>
      <c r="N16" s="97"/>
      <c r="O16" s="99"/>
      <c r="P16" s="16">
        <f>3083860+147269+3394</f>
        <v>3234523</v>
      </c>
      <c r="Q16" s="97"/>
      <c r="R16" s="112"/>
      <c r="S16" s="16">
        <v>432421.644</v>
      </c>
      <c r="T16" s="97"/>
      <c r="U16" s="99"/>
      <c r="V16" s="16">
        <v>2445578.551</v>
      </c>
      <c r="W16" s="97"/>
      <c r="X16" s="112"/>
      <c r="Y16" s="16">
        <v>3148985.664</v>
      </c>
      <c r="Z16" s="97"/>
      <c r="AA16" s="99"/>
      <c r="AB16" s="16">
        <v>7880409</v>
      </c>
      <c r="AC16" s="97"/>
      <c r="AD16" s="99"/>
      <c r="AE16" s="16">
        <v>4504577.339</v>
      </c>
      <c r="AF16" s="97"/>
      <c r="AG16" s="112"/>
      <c r="AH16" s="16">
        <v>5741477.243</v>
      </c>
      <c r="AI16" s="97"/>
      <c r="AJ16" s="112"/>
      <c r="AK16" s="16">
        <v>2055372.102</v>
      </c>
      <c r="AL16" s="97"/>
      <c r="AM16" s="99"/>
      <c r="AN16" s="16">
        <v>1572713</v>
      </c>
      <c r="AO16" s="97"/>
      <c r="AP16" s="112"/>
      <c r="AQ16" s="16">
        <v>113917959</v>
      </c>
      <c r="AR16" s="97"/>
      <c r="AS16" s="112"/>
      <c r="AT16" s="16">
        <v>790466.57</v>
      </c>
      <c r="AU16" s="97"/>
      <c r="AV16" s="99"/>
      <c r="AW16" s="16">
        <v>523582.8</v>
      </c>
      <c r="AX16" s="97"/>
      <c r="AY16" s="112"/>
      <c r="AZ16" s="16">
        <v>2476778.537</v>
      </c>
      <c r="BA16" s="97"/>
      <c r="BB16" s="112"/>
      <c r="BC16" s="16">
        <v>2029701.2936</v>
      </c>
      <c r="BD16" s="58">
        <v>638685.161</v>
      </c>
      <c r="BE16" s="97"/>
      <c r="BF16" s="99"/>
      <c r="BG16" s="16">
        <v>707248</v>
      </c>
      <c r="BH16" s="58">
        <v>411112</v>
      </c>
      <c r="BI16" s="97"/>
      <c r="BJ16" s="99"/>
      <c r="BK16" s="16">
        <v>5778174</v>
      </c>
      <c r="BL16" s="97"/>
      <c r="BM16" s="99"/>
      <c r="BN16" s="16">
        <v>6495985.575</v>
      </c>
      <c r="BO16" s="97"/>
      <c r="BP16" s="99"/>
      <c r="BQ16" s="16">
        <v>3338607.309</v>
      </c>
      <c r="BR16" s="97"/>
      <c r="BS16" s="99"/>
      <c r="BT16" s="16">
        <v>6814090.11</v>
      </c>
      <c r="BU16" s="97"/>
      <c r="BV16" s="99"/>
      <c r="BW16" s="16">
        <v>2621310</v>
      </c>
      <c r="BX16" s="97"/>
      <c r="BY16" s="99"/>
      <c r="BZ16" s="16">
        <v>776929.428</v>
      </c>
      <c r="CA16" s="97"/>
      <c r="CB16" s="99"/>
      <c r="CC16" s="16">
        <v>985825.441</v>
      </c>
      <c r="CD16" s="97"/>
      <c r="CE16" s="99"/>
      <c r="CF16" s="16">
        <v>2059869.061</v>
      </c>
      <c r="CG16" s="97"/>
      <c r="CH16" s="99"/>
      <c r="CI16" s="16">
        <v>1143494.725</v>
      </c>
      <c r="CJ16" s="97"/>
      <c r="CK16" s="99"/>
      <c r="CL16" s="16">
        <v>5827708.559</v>
      </c>
      <c r="CM16" s="97"/>
      <c r="CN16" s="99"/>
      <c r="CO16" s="16">
        <v>4315566</v>
      </c>
      <c r="CP16" s="97"/>
      <c r="CQ16" s="99"/>
      <c r="CR16" s="16">
        <v>2190488.274</v>
      </c>
      <c r="CS16" s="97"/>
      <c r="CT16" s="99"/>
      <c r="CU16" s="16">
        <v>98861.06</v>
      </c>
      <c r="CV16" s="97"/>
      <c r="CW16" s="99"/>
      <c r="CX16" s="16">
        <v>1165851.877</v>
      </c>
      <c r="CY16" s="97"/>
      <c r="CZ16" s="99"/>
      <c r="DA16" s="16">
        <v>3004763</v>
      </c>
      <c r="DB16" s="97"/>
      <c r="DC16" s="99"/>
      <c r="DD16" s="16">
        <v>4112478.2</v>
      </c>
      <c r="DE16" s="97"/>
      <c r="DF16" s="99"/>
      <c r="DG16" s="16">
        <v>8009100.033</v>
      </c>
      <c r="DH16" s="97"/>
      <c r="DI16" s="99"/>
      <c r="DJ16" s="16">
        <v>1782201.383</v>
      </c>
      <c r="DK16" s="97"/>
      <c r="DL16" s="99"/>
      <c r="DM16" s="16">
        <v>18397958</v>
      </c>
      <c r="DN16" s="97"/>
      <c r="DO16" s="99"/>
      <c r="DP16" s="16">
        <v>435631.773</v>
      </c>
      <c r="DQ16" s="97"/>
      <c r="DR16" s="99"/>
      <c r="DS16" s="16">
        <v>2137314.651</v>
      </c>
      <c r="DT16" s="97"/>
      <c r="DU16" s="99"/>
      <c r="DV16" s="16">
        <v>1659801.813</v>
      </c>
      <c r="DW16" s="97"/>
      <c r="DX16" s="99"/>
      <c r="DY16" s="16">
        <v>3928789.93</v>
      </c>
      <c r="DZ16" s="97"/>
      <c r="EA16" s="99"/>
    </row>
    <row r="17" spans="1:131" ht="31.5" customHeight="1">
      <c r="A17" s="30">
        <v>0.4</v>
      </c>
      <c r="B17" s="118" t="s">
        <v>36</v>
      </c>
      <c r="C17" s="8" t="s">
        <v>13</v>
      </c>
      <c r="D17" s="16">
        <v>3020037.4</v>
      </c>
      <c r="E17" s="102">
        <f>+IF(D17="","",D17-D18)</f>
        <v>1415991.797</v>
      </c>
      <c r="F17" s="112" t="str">
        <f>+IF(E17&gt;=D$38,"CUMPLE"," NO CUMPLE")</f>
        <v>CUMPLE</v>
      </c>
      <c r="G17" s="16">
        <f>35688.032+188430.819</f>
        <v>224118.851</v>
      </c>
      <c r="H17" s="102">
        <f>+IF(G17="","",G17-G18)</f>
        <v>181359.592</v>
      </c>
      <c r="I17" s="112" t="str">
        <f>+IF(H17&gt;=G$38,"CUMPLE"," NO CUMPLE")</f>
        <v>CUMPLE</v>
      </c>
      <c r="J17" s="16">
        <v>6175629.175</v>
      </c>
      <c r="K17" s="102">
        <f>+IF(J17="","",J17-J18)</f>
        <v>3523667.951</v>
      </c>
      <c r="L17" s="99" t="str">
        <f>+IF(K17&gt;=J$38,"CUMPLE"," NO CUMPLE")</f>
        <v>CUMPLE</v>
      </c>
      <c r="M17" s="16">
        <v>748437.492</v>
      </c>
      <c r="N17" s="102">
        <f>+IF(M17="","",M17-M18)</f>
        <v>405895.19299999997</v>
      </c>
      <c r="O17" s="99" t="str">
        <f>+IF(N17&gt;=M$38,"CUMPLE"," NO CUMPLE")</f>
        <v>CUMPLE</v>
      </c>
      <c r="P17" s="16">
        <v>3083860</v>
      </c>
      <c r="Q17" s="102">
        <f>+IF(P17="","",P17-P18)</f>
        <v>1119531</v>
      </c>
      <c r="R17" s="112" t="str">
        <f>+IF(Q17&gt;=P$38,"CUMPLE"," NO CUMPLE")</f>
        <v>CUMPLE</v>
      </c>
      <c r="S17" s="16">
        <v>399131.417</v>
      </c>
      <c r="T17" s="102">
        <f>+IF(S17="","",S17-S18)</f>
        <v>356460.37700000004</v>
      </c>
      <c r="U17" s="99" t="str">
        <f>+IF(T17&gt;=S$38,"CUMPLE"," NO CUMPLE")</f>
        <v>CUMPLE</v>
      </c>
      <c r="V17" s="16">
        <f>2445578.551-152520.104</f>
        <v>2293058.447</v>
      </c>
      <c r="W17" s="102">
        <f>+IF(V17="","",V17-V18)</f>
        <v>959913.5520000001</v>
      </c>
      <c r="X17" s="112" t="str">
        <f>+IF(W17&gt;=V$38,"CUMPLE"," NO CUMPLE")</f>
        <v>CUMPLE</v>
      </c>
      <c r="Y17" s="16">
        <v>2204964.483</v>
      </c>
      <c r="Z17" s="102">
        <f>+IF(Y17="","",Y17-Y18)</f>
        <v>1307553.882</v>
      </c>
      <c r="AA17" s="99" t="str">
        <f>+IF(Z17&gt;=Y$38,"CUMPLE"," NO CUMPLE")</f>
        <v>CUMPLE</v>
      </c>
      <c r="AB17" s="16">
        <v>6969769</v>
      </c>
      <c r="AC17" s="102">
        <f>+IF(AB17="","",AB17-AB18)</f>
        <v>2393583</v>
      </c>
      <c r="AD17" s="99" t="str">
        <f>+IF(AC17&gt;=AB$38,"CUMPLE"," NO CUMPLE")</f>
        <v>CUMPLE</v>
      </c>
      <c r="AE17" s="16">
        <v>3941942.337</v>
      </c>
      <c r="AF17" s="102">
        <f>+IF(AE17="","",AE17-AE18)</f>
        <v>1755303.1609999998</v>
      </c>
      <c r="AG17" s="112" t="str">
        <f>+IF(AF17&gt;=AE$38,"CUMPLE"," NO CUMPLE")</f>
        <v>CUMPLE</v>
      </c>
      <c r="AH17" s="16">
        <v>5044457.424</v>
      </c>
      <c r="AI17" s="102">
        <f>+IF(AH17="","",AH17-AH18)</f>
        <v>2166134.5009999997</v>
      </c>
      <c r="AJ17" s="112" t="str">
        <f>+IF(AI17&gt;=AH$38,"CUMPLE"," NO CUMPLE")</f>
        <v>CUMPLE</v>
      </c>
      <c r="AK17" s="16">
        <v>1891669.878</v>
      </c>
      <c r="AL17" s="102">
        <f>+IF(AK17="","",AK17-AK18)</f>
        <v>1120938.398</v>
      </c>
      <c r="AM17" s="99" t="str">
        <f>+IF(AL17&gt;=AK$38,"CUMPLE"," NO CUMPLE")</f>
        <v>CUMPLE</v>
      </c>
      <c r="AN17" s="16">
        <v>1506507</v>
      </c>
      <c r="AO17" s="102">
        <f>+IF(AN17="","",AN17-AN18)</f>
        <v>1147274</v>
      </c>
      <c r="AP17" s="112" t="str">
        <f>+IF(AO17&gt;=AN$38,"CUMPLE"," NO CUMPLE")</f>
        <v>CUMPLE</v>
      </c>
      <c r="AQ17" s="16">
        <v>68739910</v>
      </c>
      <c r="AR17" s="102">
        <f>+IF(AQ17="","",AQ17-AQ18)</f>
        <v>48166417</v>
      </c>
      <c r="AS17" s="112" t="str">
        <f>+IF(AR17&gt;=AQ$38,"CUMPLE"," NO CUMPLE")</f>
        <v>CUMPLE</v>
      </c>
      <c r="AT17" s="16">
        <v>768282.57</v>
      </c>
      <c r="AU17" s="102">
        <f>+IF(AT17="","",AT17-AT18)</f>
        <v>731227.1599999999</v>
      </c>
      <c r="AV17" s="99" t="str">
        <f>+IF(AU17&gt;=AT$38,"CUMPLE"," NO CUMPLE")</f>
        <v>CUMPLE</v>
      </c>
      <c r="AW17" s="16">
        <v>434655.984</v>
      </c>
      <c r="AX17" s="102">
        <f>+IF(AW17="","",AW17-AW18)</f>
        <v>69981.35800000001</v>
      </c>
      <c r="AY17" s="112" t="str">
        <f>+IF(AX17&gt;=AW$38,"CUMPLE"," NO CUMPLE")</f>
        <v> NO CUMPLE</v>
      </c>
      <c r="AZ17" s="16">
        <v>2314129.683</v>
      </c>
      <c r="BA17" s="102">
        <f>+IF(AZ17="","",AZ17-AZ18)</f>
        <v>618308.4680000001</v>
      </c>
      <c r="BB17" s="112" t="str">
        <f>+IF(BA17&gt;=AZ$38,"CUMPLE"," NO CUMPLE")</f>
        <v>CUMPLE</v>
      </c>
      <c r="BC17" s="16">
        <v>1497404.389</v>
      </c>
      <c r="BD17" s="58">
        <v>582842.193</v>
      </c>
      <c r="BE17" s="102">
        <f>+IF(BC17="","",(((BC17*BC13)+(BD17*BD13))-((BC18*BC13)+(BD18*BD13))))</f>
        <v>635932.5817499998</v>
      </c>
      <c r="BF17" s="99" t="str">
        <f>+IF(BE17&gt;=BD$38,"CUMPLE"," NO CUMPLE")</f>
        <v> NO CUMPLE</v>
      </c>
      <c r="BG17" s="16">
        <v>408341</v>
      </c>
      <c r="BH17" s="58">
        <v>357696</v>
      </c>
      <c r="BI17" s="102">
        <f>+IF(BG17="","",(((BG17*BG13)+(BH17*BH13))-((BG18*BG13)+(BH18*BH13))))</f>
        <v>277369.5</v>
      </c>
      <c r="BJ17" s="99" t="str">
        <f>+IF(BI17&gt;=BH$38,"CUMPLE"," NO CUMPLE")</f>
        <v> NO CUMPLE</v>
      </c>
      <c r="BK17" s="16">
        <v>5480949</v>
      </c>
      <c r="BL17" s="102">
        <f>+IF(BK17="","",BK17-BK18)</f>
        <v>2433260</v>
      </c>
      <c r="BM17" s="99" t="str">
        <f>+IF(BL17&gt;=BK$38,"CUMPLE"," NO CUMPLE")</f>
        <v>CUMPLE</v>
      </c>
      <c r="BN17" s="16">
        <v>6206262.441</v>
      </c>
      <c r="BO17" s="102">
        <f>+IF(BN17="","",BN17-BN18)</f>
        <v>3123639.4979999997</v>
      </c>
      <c r="BP17" s="99" t="str">
        <f>+IF(BO17&gt;=BN$38,"CUMPLE"," NO CUMPLE")</f>
        <v>CUMPLE</v>
      </c>
      <c r="BQ17" s="16">
        <v>2870570.716</v>
      </c>
      <c r="BR17" s="102">
        <f>+IF(BQ17="","",BQ17-BQ18)</f>
        <v>793467.277</v>
      </c>
      <c r="BS17" s="99" t="str">
        <f>+IF(BR17&gt;=BQ$38,"CUMPLE"," NO CUMPLE")</f>
        <v>CUMPLE</v>
      </c>
      <c r="BT17" s="16">
        <v>4947433.381</v>
      </c>
      <c r="BU17" s="102">
        <f>+IF(BT17="","",BT17-BT18)</f>
        <v>2623829.804</v>
      </c>
      <c r="BV17" s="99" t="str">
        <f>+IF(BU17&gt;=BT$38,"CUMPLE"," NO CUMPLE")</f>
        <v>CUMPLE</v>
      </c>
      <c r="BW17" s="16">
        <v>2274836</v>
      </c>
      <c r="BX17" s="102">
        <f>+IF(BW17="","",BW17-BW18)</f>
        <v>1332313</v>
      </c>
      <c r="BY17" s="99" t="str">
        <f>+IF(BX17&gt;=BW$38,"CUMPLE"," NO CUMPLE")</f>
        <v>CUMPLE</v>
      </c>
      <c r="BZ17" s="16">
        <v>612837.428</v>
      </c>
      <c r="CA17" s="102">
        <f>+IF(BZ17="","",BZ17-BZ18)</f>
        <v>301000.39999999997</v>
      </c>
      <c r="CB17" s="99" t="str">
        <f>+IF(CA17&gt;=BZ$38,"CUMPLE"," NO CUMPLE")</f>
        <v>CUMPLE</v>
      </c>
      <c r="CC17" s="16">
        <v>884005.986</v>
      </c>
      <c r="CD17" s="102">
        <f>+IF(CC17="","",CC17-CC18)</f>
        <v>617479.1030000001</v>
      </c>
      <c r="CE17" s="99" t="str">
        <f>+IF(CD17&gt;=CC$38,"CUMPLE"," NO CUMPLE")</f>
        <v>CUMPLE</v>
      </c>
      <c r="CF17" s="16">
        <v>1517753.528</v>
      </c>
      <c r="CG17" s="102">
        <f>+IF(CF17="","",CF17-CF18)</f>
        <v>840290.5759999999</v>
      </c>
      <c r="CH17" s="99" t="str">
        <f>+IF(CG17&gt;=CF$38,"CUMPLE"," NO CUMPLE")</f>
        <v>CUMPLE</v>
      </c>
      <c r="CI17" s="16">
        <v>997161.722</v>
      </c>
      <c r="CJ17" s="102">
        <f>+IF(CI17="","",CI17-CI18)</f>
        <v>609932.96</v>
      </c>
      <c r="CK17" s="99" t="str">
        <f>+IF(CJ17&gt;=CI$38,"CUMPLE"," NO CUMPLE")</f>
        <v>CUMPLE</v>
      </c>
      <c r="CL17" s="16">
        <v>3895600.609</v>
      </c>
      <c r="CM17" s="102">
        <f>+IF(CL17="","",CL17-CL18)</f>
        <v>1411893.7910000002</v>
      </c>
      <c r="CN17" s="99" t="str">
        <f>+IF(CM17&gt;=CL$38,"CUMPLE"," NO CUMPLE")</f>
        <v>CUMPLE</v>
      </c>
      <c r="CO17" s="16">
        <v>3076354</v>
      </c>
      <c r="CP17" s="102">
        <f>+IF(CO17="","",CO17-CO18)</f>
        <v>1228458</v>
      </c>
      <c r="CQ17" s="99" t="str">
        <f>+IF(CP17&gt;=CO$38,"CUMPLE"," NO CUMPLE")</f>
        <v>CUMPLE</v>
      </c>
      <c r="CR17" s="16">
        <v>1169011.927</v>
      </c>
      <c r="CS17" s="102">
        <f>+IF(CR17="","",CR17-CR18)</f>
        <v>441745.49199999985</v>
      </c>
      <c r="CT17" s="99" t="str">
        <f>+IF(CS17&gt;=CR$38,"CUMPLE"," NO CUMPLE")</f>
        <v>CUMPLE</v>
      </c>
      <c r="CU17" s="16">
        <v>92031.402</v>
      </c>
      <c r="CV17" s="102">
        <f>+IF(CU17="","",CU17-CU18)</f>
        <v>62879.28</v>
      </c>
      <c r="CW17" s="99" t="str">
        <f>+IF(CV17&gt;=CU$38,"CUMPLE"," NO CUMPLE")</f>
        <v>CUMPLE</v>
      </c>
      <c r="CX17" s="16">
        <v>722380.898</v>
      </c>
      <c r="CY17" s="102">
        <f>+IF(CX17="","",CX17-CX18)</f>
        <v>462192.55000000005</v>
      </c>
      <c r="CZ17" s="99" t="str">
        <f>+IF(CY17&gt;=CX$38,"CUMPLE"," NO CUMPLE")</f>
        <v>CUMPLE</v>
      </c>
      <c r="DA17" s="16">
        <v>2298074</v>
      </c>
      <c r="DB17" s="102">
        <f>+IF(DA17="","",DA17-DA18)</f>
        <v>676896</v>
      </c>
      <c r="DC17" s="99" t="str">
        <f>+IF(DB17&gt;=DA$38,"CUMPLE"," NO CUMPLE")</f>
        <v>CUMPLE</v>
      </c>
      <c r="DD17" s="16">
        <v>3880788.499</v>
      </c>
      <c r="DE17" s="102">
        <f>+IF(DD17="","",DD17-DD18)</f>
        <v>2573773.476</v>
      </c>
      <c r="DF17" s="99" t="str">
        <f>+IF(DE17&gt;=DD$38,"CUMPLE"," NO CUMPLE")</f>
        <v>CUMPLE</v>
      </c>
      <c r="DG17" s="16">
        <v>4350838.163</v>
      </c>
      <c r="DH17" s="102">
        <f>+IF(DG17="","",DG17-DG18)</f>
        <v>2411157.7529999996</v>
      </c>
      <c r="DI17" s="99" t="str">
        <f>+IF(DH17&gt;=DG$38,"CUMPLE"," NO CUMPLE")</f>
        <v>CUMPLE</v>
      </c>
      <c r="DJ17" s="16">
        <v>1487925.603</v>
      </c>
      <c r="DK17" s="102">
        <f>+IF(DJ17="","",DJ17-DJ18)</f>
        <v>879112.7969999999</v>
      </c>
      <c r="DL17" s="99" t="str">
        <f>+IF(DK17&gt;=DJ$38,"CUMPLE"," NO CUMPLE")</f>
        <v>CUMPLE</v>
      </c>
      <c r="DM17" s="16">
        <v>9615031</v>
      </c>
      <c r="DN17" s="102">
        <f>+IF(DM17="","",DM17-DM18)</f>
        <v>5251724</v>
      </c>
      <c r="DO17" s="99" t="str">
        <f>+IF(DN17&gt;=DM$38,"CUMPLE"," NO CUMPLE")</f>
        <v>CUMPLE</v>
      </c>
      <c r="DP17" s="16">
        <v>406063.824</v>
      </c>
      <c r="DQ17" s="102">
        <f>+IF(DP17="","",DP17-DP18)</f>
        <v>299586.853</v>
      </c>
      <c r="DR17" s="99" t="str">
        <f>+IF(DQ17&gt;=DP$38,"CUMPLE"," NO CUMPLE")</f>
        <v>CUMPLE</v>
      </c>
      <c r="DS17" s="16">
        <v>1223040.322</v>
      </c>
      <c r="DT17" s="102">
        <f>+IF(DS17="","",DS17-DS18)</f>
        <v>521614.5419999999</v>
      </c>
      <c r="DU17" s="99" t="str">
        <f>+IF(DT17&gt;=DS$38,"CUMPLE"," NO CUMPLE")</f>
        <v>CUMPLE</v>
      </c>
      <c r="DV17" s="16">
        <v>1431826.671</v>
      </c>
      <c r="DW17" s="102">
        <f>+IF(DV17="","",DV17-DV18)</f>
        <v>740132.435</v>
      </c>
      <c r="DX17" s="99" t="str">
        <f>+IF(DW17&gt;=DV$38,"CUMPLE"," NO CUMPLE")</f>
        <v>CUMPLE</v>
      </c>
      <c r="DY17" s="16">
        <v>3270606.504</v>
      </c>
      <c r="DZ17" s="102">
        <f>+IF(DY17="","",DY17-DY18)</f>
        <v>935832.827</v>
      </c>
      <c r="EA17" s="99" t="str">
        <f>+IF(DZ17&gt;=DY$38,"CUMPLE"," NO CUMPLE")</f>
        <v>CUMPLE</v>
      </c>
    </row>
    <row r="18" spans="2:131" ht="31.5" customHeight="1" thickBot="1">
      <c r="B18" s="117"/>
      <c r="C18" s="9" t="s">
        <v>14</v>
      </c>
      <c r="D18" s="16">
        <v>1604045.603</v>
      </c>
      <c r="E18" s="102"/>
      <c r="F18" s="112"/>
      <c r="G18" s="16">
        <v>42759.259</v>
      </c>
      <c r="H18" s="102"/>
      <c r="I18" s="112"/>
      <c r="J18" s="16">
        <v>2651961.224</v>
      </c>
      <c r="K18" s="102"/>
      <c r="L18" s="99"/>
      <c r="M18" s="16">
        <v>342542.299</v>
      </c>
      <c r="N18" s="102"/>
      <c r="O18" s="99"/>
      <c r="P18" s="16">
        <v>1964329</v>
      </c>
      <c r="Q18" s="102"/>
      <c r="R18" s="112"/>
      <c r="S18" s="45">
        <v>42671.04</v>
      </c>
      <c r="T18" s="102"/>
      <c r="U18" s="99"/>
      <c r="V18" s="44">
        <v>1333144.895</v>
      </c>
      <c r="W18" s="102"/>
      <c r="X18" s="112"/>
      <c r="Y18" s="16">
        <v>897410.601</v>
      </c>
      <c r="Z18" s="102"/>
      <c r="AA18" s="99"/>
      <c r="AB18" s="16">
        <v>4576186</v>
      </c>
      <c r="AC18" s="102"/>
      <c r="AD18" s="99"/>
      <c r="AE18" s="16">
        <v>2186639.176</v>
      </c>
      <c r="AF18" s="102"/>
      <c r="AG18" s="112"/>
      <c r="AH18" s="16">
        <v>2878322.923</v>
      </c>
      <c r="AI18" s="102"/>
      <c r="AJ18" s="112"/>
      <c r="AK18" s="16">
        <v>770731.48</v>
      </c>
      <c r="AL18" s="102"/>
      <c r="AM18" s="99"/>
      <c r="AN18" s="16">
        <v>359233</v>
      </c>
      <c r="AO18" s="102"/>
      <c r="AP18" s="112"/>
      <c r="AQ18" s="16">
        <v>20573493</v>
      </c>
      <c r="AR18" s="102"/>
      <c r="AS18" s="112"/>
      <c r="AT18" s="16">
        <v>37055.41</v>
      </c>
      <c r="AU18" s="102"/>
      <c r="AV18" s="99"/>
      <c r="AW18" s="16">
        <v>364674.626</v>
      </c>
      <c r="AX18" s="102"/>
      <c r="AY18" s="112"/>
      <c r="AZ18" s="16">
        <v>1695821.215</v>
      </c>
      <c r="BA18" s="102"/>
      <c r="BB18" s="112"/>
      <c r="BC18" s="16">
        <v>731970.792</v>
      </c>
      <c r="BD18" s="58">
        <v>335412.657</v>
      </c>
      <c r="BE18" s="102"/>
      <c r="BF18" s="99"/>
      <c r="BG18" s="16">
        <v>203427</v>
      </c>
      <c r="BH18" s="58">
        <v>7871</v>
      </c>
      <c r="BI18" s="102"/>
      <c r="BJ18" s="99"/>
      <c r="BK18" s="45">
        <v>3047689</v>
      </c>
      <c r="BL18" s="102"/>
      <c r="BM18" s="99"/>
      <c r="BN18" s="44">
        <v>3082622.943</v>
      </c>
      <c r="BO18" s="102"/>
      <c r="BP18" s="99"/>
      <c r="BQ18" s="16">
        <v>2077103.439</v>
      </c>
      <c r="BR18" s="102"/>
      <c r="BS18" s="99"/>
      <c r="BT18" s="16">
        <v>2323603.577</v>
      </c>
      <c r="BU18" s="102"/>
      <c r="BV18" s="99"/>
      <c r="BW18" s="16">
        <v>942523</v>
      </c>
      <c r="BX18" s="102"/>
      <c r="BY18" s="99"/>
      <c r="BZ18" s="16">
        <v>311837.028</v>
      </c>
      <c r="CA18" s="102"/>
      <c r="CB18" s="99"/>
      <c r="CC18" s="45">
        <f>266526.883</f>
        <v>266526.883</v>
      </c>
      <c r="CD18" s="102"/>
      <c r="CE18" s="99"/>
      <c r="CF18" s="44">
        <v>677462.952</v>
      </c>
      <c r="CG18" s="102"/>
      <c r="CH18" s="99"/>
      <c r="CI18" s="16">
        <f>387228.762</f>
        <v>387228.762</v>
      </c>
      <c r="CJ18" s="102"/>
      <c r="CK18" s="99"/>
      <c r="CL18" s="16">
        <v>2483706.818</v>
      </c>
      <c r="CM18" s="102"/>
      <c r="CN18" s="99"/>
      <c r="CO18" s="16">
        <v>1847896</v>
      </c>
      <c r="CP18" s="102"/>
      <c r="CQ18" s="99"/>
      <c r="CR18" s="16">
        <v>727266.435</v>
      </c>
      <c r="CS18" s="102"/>
      <c r="CT18" s="99"/>
      <c r="CU18" s="45">
        <v>29152.122</v>
      </c>
      <c r="CV18" s="102"/>
      <c r="CW18" s="99"/>
      <c r="CX18" s="44">
        <v>260188.348</v>
      </c>
      <c r="CY18" s="102"/>
      <c r="CZ18" s="99"/>
      <c r="DA18" s="16">
        <v>1621178</v>
      </c>
      <c r="DB18" s="102"/>
      <c r="DC18" s="99"/>
      <c r="DD18" s="16">
        <v>1307015.023</v>
      </c>
      <c r="DE18" s="102"/>
      <c r="DF18" s="99"/>
      <c r="DG18" s="16">
        <v>1939680.41</v>
      </c>
      <c r="DH18" s="102"/>
      <c r="DI18" s="99"/>
      <c r="DJ18" s="16">
        <v>608812.806</v>
      </c>
      <c r="DK18" s="102"/>
      <c r="DL18" s="99"/>
      <c r="DM18" s="16">
        <v>4363307</v>
      </c>
      <c r="DN18" s="102"/>
      <c r="DO18" s="99"/>
      <c r="DP18" s="16">
        <v>106476.971</v>
      </c>
      <c r="DQ18" s="102"/>
      <c r="DR18" s="99"/>
      <c r="DS18" s="16">
        <v>701425.78</v>
      </c>
      <c r="DT18" s="102"/>
      <c r="DU18" s="99"/>
      <c r="DV18" s="16">
        <v>691694.236</v>
      </c>
      <c r="DW18" s="102"/>
      <c r="DX18" s="99"/>
      <c r="DY18" s="16">
        <v>2334773.677</v>
      </c>
      <c r="DZ18" s="102"/>
      <c r="EA18" s="99"/>
    </row>
    <row r="19" spans="1:131" ht="31.5" customHeight="1">
      <c r="A19" s="28">
        <v>1.2</v>
      </c>
      <c r="B19" s="119" t="s">
        <v>33</v>
      </c>
      <c r="C19" s="8" t="s">
        <v>13</v>
      </c>
      <c r="D19" s="16">
        <f>+D17</f>
        <v>3020037.4</v>
      </c>
      <c r="E19" s="100">
        <f>+IF(D19="","",D19/D20)</f>
        <v>1.882762805715568</v>
      </c>
      <c r="F19" s="99" t="str">
        <f>+IF(E19&gt;=$A$19,"CUMPLE","NO CUMPLE")</f>
        <v>CUMPLE</v>
      </c>
      <c r="G19" s="16">
        <f>+G17</f>
        <v>224118.851</v>
      </c>
      <c r="H19" s="100">
        <f>+IF(G19="","",G19/G20)</f>
        <v>5.2414110122909285</v>
      </c>
      <c r="I19" s="99" t="str">
        <f>+IF(H19&gt;=$A$19,"CUMPLE","NO CUMPLE")</f>
        <v>CUMPLE</v>
      </c>
      <c r="J19" s="16">
        <f>+J17</f>
        <v>6175629.175</v>
      </c>
      <c r="K19" s="100">
        <f>+IF(J19="","",J19/J20)</f>
        <v>2.3287026669587534</v>
      </c>
      <c r="L19" s="99" t="str">
        <f>+IF(K19&gt;=$A$19,"CUMPLE","NO CUMPLE")</f>
        <v>CUMPLE</v>
      </c>
      <c r="M19" s="16">
        <f>+M17</f>
        <v>748437.492</v>
      </c>
      <c r="N19" s="100">
        <f>+IF(M19="","",M19/M20)</f>
        <v>2.184949111934348</v>
      </c>
      <c r="O19" s="99" t="str">
        <f>+IF(N19&gt;=$A$19,"CUMPLE","NO CUMPLE")</f>
        <v>CUMPLE</v>
      </c>
      <c r="P19" s="16">
        <f>+P17</f>
        <v>3083860</v>
      </c>
      <c r="Q19" s="100">
        <f>+IF(P19="","",P19/P20)</f>
        <v>1.5699304953498117</v>
      </c>
      <c r="R19" s="99" t="str">
        <f>+IF(Q19&gt;=$A$19,"CUMPLE","NO CUMPLE")</f>
        <v>CUMPLE</v>
      </c>
      <c r="S19" s="16">
        <f>+S17</f>
        <v>399131.417</v>
      </c>
      <c r="T19" s="100">
        <f>+IF(S19="","",S19/S20)</f>
        <v>9.353683833344583</v>
      </c>
      <c r="U19" s="99" t="str">
        <f>+IF(T19&gt;=$A$19,"CUMPLE","NO CUMPLE")</f>
        <v>CUMPLE</v>
      </c>
      <c r="V19" s="16">
        <f>+V17</f>
        <v>2293058.447</v>
      </c>
      <c r="W19" s="100">
        <f>+IF(V19="","",V19/V20)</f>
        <v>1.720036925918694</v>
      </c>
      <c r="X19" s="99" t="str">
        <f>+IF(W19&gt;=$A$19,"CUMPLE","NO CUMPLE")</f>
        <v>CUMPLE</v>
      </c>
      <c r="Y19" s="16">
        <f>+Y17</f>
        <v>2204964.483</v>
      </c>
      <c r="Z19" s="100">
        <f>+IF(Y19="","",Y19/Y20)</f>
        <v>2.457029681333127</v>
      </c>
      <c r="AA19" s="99" t="str">
        <f>+IF(Z19&gt;=$A$19,"CUMPLE","NO CUMPLE")</f>
        <v>CUMPLE</v>
      </c>
      <c r="AB19" s="16">
        <f>+AB17</f>
        <v>6969769</v>
      </c>
      <c r="AC19" s="100">
        <f>+IF(AB19="","",AB19/AB20)</f>
        <v>1.5230519476262547</v>
      </c>
      <c r="AD19" s="99" t="str">
        <f>+IF(AC19&gt;=$A$19,"CUMPLE","NO CUMPLE")</f>
        <v>CUMPLE</v>
      </c>
      <c r="AE19" s="16">
        <f>+AE17</f>
        <v>3941942.337</v>
      </c>
      <c r="AF19" s="100">
        <f>+IF(AE19="","",AE19/AE20)</f>
        <v>1.8027401961264413</v>
      </c>
      <c r="AG19" s="99" t="str">
        <f>+IF(AF19&gt;=$A$19,"CUMPLE","NO CUMPLE")</f>
        <v>CUMPLE</v>
      </c>
      <c r="AH19" s="16">
        <f>+AH17</f>
        <v>5044457.424</v>
      </c>
      <c r="AI19" s="100">
        <f>+IF(AH19="","",AH19/AH20)</f>
        <v>1.7525682694220754</v>
      </c>
      <c r="AJ19" s="99" t="str">
        <f>+IF(AI19&gt;=$A$19,"CUMPLE","NO CUMPLE")</f>
        <v>CUMPLE</v>
      </c>
      <c r="AK19" s="16">
        <f>+AK17</f>
        <v>1891669.878</v>
      </c>
      <c r="AL19" s="100">
        <f>+IF(AK19="","",AK19/AK20)</f>
        <v>2.454382527621682</v>
      </c>
      <c r="AM19" s="99" t="str">
        <f>+IF(AL19&gt;=$A$19,"CUMPLE","NO CUMPLE")</f>
        <v>CUMPLE</v>
      </c>
      <c r="AN19" s="16">
        <f>+AN17</f>
        <v>1506507</v>
      </c>
      <c r="AO19" s="100">
        <f>+IF(AN19="","",AN19/AN20)</f>
        <v>4.193676527490514</v>
      </c>
      <c r="AP19" s="99" t="str">
        <f>+IF(AO19&gt;=$A$19,"CUMPLE","NO CUMPLE")</f>
        <v>CUMPLE</v>
      </c>
      <c r="AQ19" s="16">
        <f>+AQ17</f>
        <v>68739910</v>
      </c>
      <c r="AR19" s="100">
        <f>+IF(AQ19="","",AQ19/AQ20)</f>
        <v>3.3411881006302626</v>
      </c>
      <c r="AS19" s="99" t="str">
        <f>+IF(AR19&gt;=$A$19,"CUMPLE","NO CUMPLE")</f>
        <v>CUMPLE</v>
      </c>
      <c r="AT19" s="16">
        <f>+AT17</f>
        <v>768282.57</v>
      </c>
      <c r="AU19" s="100">
        <f>+IF(AT19="","",AT19/AT20)</f>
        <v>20.73334419994273</v>
      </c>
      <c r="AV19" s="99" t="str">
        <f>+IF(AU19&gt;=$A$19,"CUMPLE","NO CUMPLE")</f>
        <v>CUMPLE</v>
      </c>
      <c r="AW19" s="16">
        <f>+AW17</f>
        <v>434655.984</v>
      </c>
      <c r="AX19" s="100">
        <f>+IF(AW19="","",AW19/AW20)</f>
        <v>1.1919008151666686</v>
      </c>
      <c r="AY19" s="99" t="str">
        <f>+IF(AX19&gt;=$A$19,"CUMPLE","NO CUMPLE")</f>
        <v>NO CUMPLE</v>
      </c>
      <c r="AZ19" s="16">
        <f>+AZ17</f>
        <v>2314129.683</v>
      </c>
      <c r="BA19" s="100">
        <f>+IF(AZ19="","",AZ19/AZ20)</f>
        <v>1.3646071074774235</v>
      </c>
      <c r="BB19" s="99" t="str">
        <f>+IF(BA19&gt;=$A$19,"CUMPLE","NO CUMPLE")</f>
        <v>CUMPLE</v>
      </c>
      <c r="BC19" s="16">
        <f>+BC17</f>
        <v>1497404.389</v>
      </c>
      <c r="BD19" s="58">
        <f>+BD17</f>
        <v>582842.193</v>
      </c>
      <c r="BE19" s="100">
        <f>+IF(BC19="","",(((BC19*BC13)+(BD19*BD13))/((BC20*BC13)+(BD20*BD13))))</f>
        <v>2.0049007116187276</v>
      </c>
      <c r="BF19" s="99" t="str">
        <f>+IF(BE19&gt;=$A$19,"CUMPLE","NO CUMPLE")</f>
        <v>CUMPLE</v>
      </c>
      <c r="BG19" s="16">
        <f>+BG17</f>
        <v>408341</v>
      </c>
      <c r="BH19" s="58">
        <f>+BH17</f>
        <v>357696</v>
      </c>
      <c r="BI19" s="100">
        <f>+IF(BG19="","",(((BG19*BG13)+(BH19*BH13))/((BG20*BG13)+(BH20*BH13))))</f>
        <v>3.625386894338801</v>
      </c>
      <c r="BJ19" s="99" t="str">
        <f>+IF(BI19&gt;=$A$19,"CUMPLE","NO CUMPLE")</f>
        <v>CUMPLE</v>
      </c>
      <c r="BK19" s="16">
        <f>+BK17</f>
        <v>5480949</v>
      </c>
      <c r="BL19" s="100">
        <f>+IF(BK19="","",BK19/BK20)</f>
        <v>1.7983951118371986</v>
      </c>
      <c r="BM19" s="99" t="str">
        <f>+IF(BL19&gt;=$A$19,"CUMPLE","NO CUMPLE")</f>
        <v>CUMPLE</v>
      </c>
      <c r="BN19" s="16">
        <f>+BN17</f>
        <v>6206262.441</v>
      </c>
      <c r="BO19" s="100">
        <f>+IF(BN19="","",BN19/BN20)</f>
        <v>2.0133057320854437</v>
      </c>
      <c r="BP19" s="99" t="str">
        <f>+IF(BO19&gt;=$A$19,"CUMPLE","NO CUMPLE")</f>
        <v>CUMPLE</v>
      </c>
      <c r="BQ19" s="16">
        <f>+BQ17</f>
        <v>2870570.716</v>
      </c>
      <c r="BR19" s="100">
        <f>+IF(BQ19="","",BQ19/BQ20)</f>
        <v>1.3820066261996113</v>
      </c>
      <c r="BS19" s="99" t="str">
        <f>+IF(BR19&gt;=$A$19,"CUMPLE","NO CUMPLE")</f>
        <v>CUMPLE</v>
      </c>
      <c r="BT19" s="16">
        <f>+BT17</f>
        <v>4947433.381</v>
      </c>
      <c r="BU19" s="100">
        <f>+IF(BT19="","",BT19/BT20)</f>
        <v>2.1292071633783682</v>
      </c>
      <c r="BV19" s="99" t="str">
        <f>+IF(BU19&gt;=$A$19,"CUMPLE","NO CUMPLE")</f>
        <v>CUMPLE</v>
      </c>
      <c r="BW19" s="16">
        <f>+BW17</f>
        <v>2274836</v>
      </c>
      <c r="BX19" s="100">
        <f>+IF(BW19="","",BW19/BW20)</f>
        <v>2.4135601995919465</v>
      </c>
      <c r="BY19" s="99" t="str">
        <f>+IF(BX19&gt;=$A$19,"CUMPLE","NO CUMPLE")</f>
        <v>CUMPLE</v>
      </c>
      <c r="BZ19" s="16">
        <f>+BZ17</f>
        <v>612837.428</v>
      </c>
      <c r="CA19" s="100">
        <f>+IF(BZ19="","",BZ19/BZ20)</f>
        <v>1.9652490659319648</v>
      </c>
      <c r="CB19" s="99" t="str">
        <f>+IF(CA19&gt;=$A$19,"CUMPLE","NO CUMPLE")</f>
        <v>CUMPLE</v>
      </c>
      <c r="CC19" s="16">
        <f>+CC17</f>
        <v>884005.986</v>
      </c>
      <c r="CD19" s="100">
        <f>+IF(CC19="","",CC19/CC20)</f>
        <v>3.316761056332168</v>
      </c>
      <c r="CE19" s="99" t="str">
        <f>+IF(CD19&gt;=$A$19,"CUMPLE","NO CUMPLE")</f>
        <v>CUMPLE</v>
      </c>
      <c r="CF19" s="16">
        <f>+CF17</f>
        <v>1517753.528</v>
      </c>
      <c r="CG19" s="100">
        <f>+IF(CF19="","",CF19/CF20)</f>
        <v>2.240349119489563</v>
      </c>
      <c r="CH19" s="99" t="str">
        <f>+IF(CG19&gt;=$A$19,"CUMPLE","NO CUMPLE")</f>
        <v>CUMPLE</v>
      </c>
      <c r="CI19" s="16">
        <f>+CI17</f>
        <v>997161.722</v>
      </c>
      <c r="CJ19" s="100">
        <f>+IF(CI19="","",CI19/CI20)</f>
        <v>2.575123079312998</v>
      </c>
      <c r="CK19" s="99" t="str">
        <f>+IF(CJ19&gt;=$A$19,"CUMPLE","NO CUMPLE")</f>
        <v>CUMPLE</v>
      </c>
      <c r="CL19" s="16">
        <f>+CL17</f>
        <v>3895600.609</v>
      </c>
      <c r="CM19" s="100">
        <f>+IF(CL19="","",CL19/CL20)</f>
        <v>1.5684623405498903</v>
      </c>
      <c r="CN19" s="99" t="str">
        <f>+IF(CM19&gt;=$A$19,"CUMPLE","NO CUMPLE")</f>
        <v>CUMPLE</v>
      </c>
      <c r="CO19" s="16">
        <f>+CO17</f>
        <v>3076354</v>
      </c>
      <c r="CP19" s="100">
        <f>+IF(CO19="","",CO19/CO20)</f>
        <v>1.664787412278613</v>
      </c>
      <c r="CQ19" s="99" t="str">
        <f>+IF(CP19&gt;=$A$19,"CUMPLE","NO CUMPLE")</f>
        <v>CUMPLE</v>
      </c>
      <c r="CR19" s="16">
        <f>+CR17</f>
        <v>1169011.927</v>
      </c>
      <c r="CS19" s="100">
        <f>+IF(CR19="","",CR19/CR20)</f>
        <v>1.6074053066947875</v>
      </c>
      <c r="CT19" s="99" t="str">
        <f>+IF(CS19&gt;=$A$19,"CUMPLE","NO CUMPLE")</f>
        <v>CUMPLE</v>
      </c>
      <c r="CU19" s="16">
        <f>+CU17</f>
        <v>92031.402</v>
      </c>
      <c r="CV19" s="100">
        <f>+IF(CU19="","",CU19/CU20)</f>
        <v>3.1569366374084193</v>
      </c>
      <c r="CW19" s="99" t="str">
        <f>+IF(CV19&gt;=$A$19,"CUMPLE","NO CUMPLE")</f>
        <v>CUMPLE</v>
      </c>
      <c r="CX19" s="16">
        <f>+CX17</f>
        <v>722380.898</v>
      </c>
      <c r="CY19" s="100">
        <f>+IF(CX19="","",CX19/CX20)</f>
        <v>2.776376819149488</v>
      </c>
      <c r="CZ19" s="99" t="str">
        <f>+IF(CY19&gt;=$A$19,"CUMPLE","NO CUMPLE")</f>
        <v>CUMPLE</v>
      </c>
      <c r="DA19" s="16">
        <f>+DA17</f>
        <v>2298074</v>
      </c>
      <c r="DB19" s="100">
        <f>+IF(DA19="","",DA19/DA20)</f>
        <v>1.417533423226814</v>
      </c>
      <c r="DC19" s="99" t="str">
        <f>+IF(DB19&gt;=$A$19,"CUMPLE","NO CUMPLE")</f>
        <v>CUMPLE</v>
      </c>
      <c r="DD19" s="16">
        <f>+DD17</f>
        <v>3880788.499</v>
      </c>
      <c r="DE19" s="100">
        <f>+IF(DD19="","",DD19/DD20)</f>
        <v>2.9691996118701076</v>
      </c>
      <c r="DF19" s="99" t="str">
        <f>+IF(DE19&gt;=$A$19,"CUMPLE","NO CUMPLE")</f>
        <v>CUMPLE</v>
      </c>
      <c r="DG19" s="16">
        <f>+DG17</f>
        <v>4350838.163</v>
      </c>
      <c r="DH19" s="100">
        <f>+IF(DG19="","",DG19/DG20)</f>
        <v>2.2430696008318196</v>
      </c>
      <c r="DI19" s="99" t="str">
        <f>+IF(DH19&gt;=$A$19,"CUMPLE","NO CUMPLE")</f>
        <v>CUMPLE</v>
      </c>
      <c r="DJ19" s="16">
        <f>+DJ17</f>
        <v>1487925.603</v>
      </c>
      <c r="DK19" s="100">
        <f>+IF(DJ19="","",DJ19/DJ20)</f>
        <v>2.4439788196570884</v>
      </c>
      <c r="DL19" s="99" t="str">
        <f>+IF(DK19&gt;=$A$19,"CUMPLE","NO CUMPLE")</f>
        <v>CUMPLE</v>
      </c>
      <c r="DM19" s="16">
        <f>+DM17</f>
        <v>9615031</v>
      </c>
      <c r="DN19" s="100">
        <f>+IF(DM19="","",DM19/DM20)</f>
        <v>2.203610930883387</v>
      </c>
      <c r="DO19" s="99" t="str">
        <f>+IF(DN19&gt;=$A$19,"CUMPLE","NO CUMPLE")</f>
        <v>CUMPLE</v>
      </c>
      <c r="DP19" s="16">
        <f>+DP17</f>
        <v>406063.824</v>
      </c>
      <c r="DQ19" s="100">
        <f>+IF(DP19="","",DP19/DP20)</f>
        <v>3.8136304985610456</v>
      </c>
      <c r="DR19" s="99" t="str">
        <f>+IF(DQ19&gt;=$A$19,"CUMPLE","NO CUMPLE")</f>
        <v>CUMPLE</v>
      </c>
      <c r="DS19" s="16">
        <f>+DS17</f>
        <v>1223040.322</v>
      </c>
      <c r="DT19" s="100">
        <f>+IF(DS19="","",DS19/DS20)</f>
        <v>1.743648946008229</v>
      </c>
      <c r="DU19" s="99" t="str">
        <f>+IF(DT19&gt;=$A$19,"CUMPLE","NO CUMPLE")</f>
        <v>CUMPLE</v>
      </c>
      <c r="DV19" s="16">
        <f>+DV17</f>
        <v>1431826.671</v>
      </c>
      <c r="DW19" s="100">
        <f>+IF(DV19="","",DV19/DV20)</f>
        <v>2.0700283398053356</v>
      </c>
      <c r="DX19" s="99" t="str">
        <f>+IF(DW19&gt;=$A$19,"CUMPLE","NO CUMPLE")</f>
        <v>CUMPLE</v>
      </c>
      <c r="DY19" s="16">
        <f>+DY17</f>
        <v>3270606.504</v>
      </c>
      <c r="DZ19" s="100">
        <f>+IF(DY19="","",DY19/DY20)</f>
        <v>1.4008237869986917</v>
      </c>
      <c r="EA19" s="99" t="str">
        <f>+IF(DZ19&gt;=$A$19,"CUMPLE","NO CUMPLE")</f>
        <v>CUMPLE</v>
      </c>
    </row>
    <row r="20" spans="2:131" ht="31.5" customHeight="1" thickBot="1">
      <c r="B20" s="117"/>
      <c r="C20" s="9" t="s">
        <v>14</v>
      </c>
      <c r="D20" s="16">
        <f>+D18</f>
        <v>1604045.603</v>
      </c>
      <c r="E20" s="100"/>
      <c r="F20" s="109"/>
      <c r="G20" s="16">
        <f>+G18</f>
        <v>42759.259</v>
      </c>
      <c r="H20" s="100"/>
      <c r="I20" s="109"/>
      <c r="J20" s="46">
        <f>+J18</f>
        <v>2651961.224</v>
      </c>
      <c r="K20" s="101"/>
      <c r="L20" s="109"/>
      <c r="M20" s="46">
        <f>+M18</f>
        <v>342542.299</v>
      </c>
      <c r="N20" s="101"/>
      <c r="O20" s="109"/>
      <c r="P20" s="16">
        <f>+P18</f>
        <v>1964329</v>
      </c>
      <c r="Q20" s="100"/>
      <c r="R20" s="109"/>
      <c r="S20" s="46">
        <f>+S18</f>
        <v>42671.04</v>
      </c>
      <c r="T20" s="101"/>
      <c r="U20" s="109"/>
      <c r="V20" s="16">
        <f>+V18</f>
        <v>1333144.895</v>
      </c>
      <c r="W20" s="100"/>
      <c r="X20" s="109"/>
      <c r="Y20" s="46">
        <f>+Y18</f>
        <v>897410.601</v>
      </c>
      <c r="Z20" s="101"/>
      <c r="AA20" s="109"/>
      <c r="AB20" s="46">
        <f>+AB18</f>
        <v>4576186</v>
      </c>
      <c r="AC20" s="101"/>
      <c r="AD20" s="109"/>
      <c r="AE20" s="45">
        <f>+AE18</f>
        <v>2186639.176</v>
      </c>
      <c r="AF20" s="100"/>
      <c r="AG20" s="109"/>
      <c r="AH20" s="16">
        <f>+AH18</f>
        <v>2878322.923</v>
      </c>
      <c r="AI20" s="100"/>
      <c r="AJ20" s="109"/>
      <c r="AK20" s="46">
        <f>+AK18</f>
        <v>770731.48</v>
      </c>
      <c r="AL20" s="101"/>
      <c r="AM20" s="109"/>
      <c r="AN20" s="16">
        <f>+AN18</f>
        <v>359233</v>
      </c>
      <c r="AO20" s="100"/>
      <c r="AP20" s="109"/>
      <c r="AQ20" s="16">
        <f>+AQ18</f>
        <v>20573493</v>
      </c>
      <c r="AR20" s="100"/>
      <c r="AS20" s="109"/>
      <c r="AT20" s="46">
        <f>+AT18</f>
        <v>37055.41</v>
      </c>
      <c r="AU20" s="101"/>
      <c r="AV20" s="109"/>
      <c r="AW20" s="16">
        <f>+AW18</f>
        <v>364674.626</v>
      </c>
      <c r="AX20" s="100"/>
      <c r="AY20" s="109"/>
      <c r="AZ20" s="16">
        <f>+AZ18</f>
        <v>1695821.215</v>
      </c>
      <c r="BA20" s="100"/>
      <c r="BB20" s="109"/>
      <c r="BC20" s="46">
        <f>+BC18</f>
        <v>731970.792</v>
      </c>
      <c r="BD20" s="64">
        <f>+BD18</f>
        <v>335412.657</v>
      </c>
      <c r="BE20" s="101"/>
      <c r="BF20" s="109"/>
      <c r="BG20" s="46">
        <f>+BG18</f>
        <v>203427</v>
      </c>
      <c r="BH20" s="64">
        <f>+BH18</f>
        <v>7871</v>
      </c>
      <c r="BI20" s="101"/>
      <c r="BJ20" s="109"/>
      <c r="BK20" s="46">
        <f>+BK18</f>
        <v>3047689</v>
      </c>
      <c r="BL20" s="101"/>
      <c r="BM20" s="109"/>
      <c r="BN20" s="46">
        <f>+BN18</f>
        <v>3082622.943</v>
      </c>
      <c r="BO20" s="101"/>
      <c r="BP20" s="109"/>
      <c r="BQ20" s="46">
        <f>+BQ18</f>
        <v>2077103.439</v>
      </c>
      <c r="BR20" s="101"/>
      <c r="BS20" s="109"/>
      <c r="BT20" s="46">
        <f>+BT18</f>
        <v>2323603.577</v>
      </c>
      <c r="BU20" s="101"/>
      <c r="BV20" s="109"/>
      <c r="BW20" s="46">
        <f>+BW18</f>
        <v>942523</v>
      </c>
      <c r="BX20" s="101"/>
      <c r="BY20" s="109"/>
      <c r="BZ20" s="46">
        <f>+BZ18</f>
        <v>311837.028</v>
      </c>
      <c r="CA20" s="101"/>
      <c r="CB20" s="109"/>
      <c r="CC20" s="46">
        <f>+CC18</f>
        <v>266526.883</v>
      </c>
      <c r="CD20" s="101"/>
      <c r="CE20" s="109"/>
      <c r="CF20" s="46">
        <f>+CF18</f>
        <v>677462.952</v>
      </c>
      <c r="CG20" s="101"/>
      <c r="CH20" s="109"/>
      <c r="CI20" s="46">
        <f>+CI18</f>
        <v>387228.762</v>
      </c>
      <c r="CJ20" s="101"/>
      <c r="CK20" s="109"/>
      <c r="CL20" s="46">
        <f>+CL18</f>
        <v>2483706.818</v>
      </c>
      <c r="CM20" s="101"/>
      <c r="CN20" s="109"/>
      <c r="CO20" s="46">
        <f>+CO18</f>
        <v>1847896</v>
      </c>
      <c r="CP20" s="101"/>
      <c r="CQ20" s="109"/>
      <c r="CR20" s="46">
        <f>+CR18</f>
        <v>727266.435</v>
      </c>
      <c r="CS20" s="101"/>
      <c r="CT20" s="109"/>
      <c r="CU20" s="46">
        <f>+CU18</f>
        <v>29152.122</v>
      </c>
      <c r="CV20" s="101"/>
      <c r="CW20" s="109"/>
      <c r="CX20" s="46">
        <f>+CX18</f>
        <v>260188.348</v>
      </c>
      <c r="CY20" s="101"/>
      <c r="CZ20" s="109"/>
      <c r="DA20" s="46">
        <f>+DA18</f>
        <v>1621178</v>
      </c>
      <c r="DB20" s="101"/>
      <c r="DC20" s="109"/>
      <c r="DD20" s="46">
        <f>+DD18</f>
        <v>1307015.023</v>
      </c>
      <c r="DE20" s="101"/>
      <c r="DF20" s="109"/>
      <c r="DG20" s="66">
        <f>+DG18</f>
        <v>1939680.41</v>
      </c>
      <c r="DH20" s="101"/>
      <c r="DI20" s="109"/>
      <c r="DJ20" s="46">
        <f>+DJ18</f>
        <v>608812.806</v>
      </c>
      <c r="DK20" s="101"/>
      <c r="DL20" s="109"/>
      <c r="DM20" s="46">
        <f>+DM18</f>
        <v>4363307</v>
      </c>
      <c r="DN20" s="101"/>
      <c r="DO20" s="109"/>
      <c r="DP20" s="46">
        <f>+DP18</f>
        <v>106476.971</v>
      </c>
      <c r="DQ20" s="101"/>
      <c r="DR20" s="109"/>
      <c r="DS20" s="46">
        <f>+DS18</f>
        <v>701425.78</v>
      </c>
      <c r="DT20" s="101"/>
      <c r="DU20" s="109"/>
      <c r="DV20" s="46">
        <f>+DV18</f>
        <v>691694.236</v>
      </c>
      <c r="DW20" s="101"/>
      <c r="DX20" s="109"/>
      <c r="DY20" s="46">
        <f>+DY18</f>
        <v>2334773.677</v>
      </c>
      <c r="DZ20" s="101"/>
      <c r="EA20" s="109"/>
    </row>
    <row r="21" spans="2:131" ht="27" customHeight="1" thickBot="1">
      <c r="B21" s="32" t="s">
        <v>3</v>
      </c>
      <c r="C21" s="32"/>
      <c r="D21" s="91" t="str">
        <f>IF(F41=TRUE,"CUMPLE","NO CUMPLE")</f>
        <v>CUMPLE</v>
      </c>
      <c r="E21" s="92"/>
      <c r="F21" s="93"/>
      <c r="G21" s="128" t="str">
        <f>IF(I41=TRUE,"CUMPLE","NO CUMPLE")</f>
        <v>CUMPLE</v>
      </c>
      <c r="H21" s="129"/>
      <c r="I21" s="130"/>
      <c r="J21" s="91" t="str">
        <f>IF(L41=TRUE,"CUMPLE","NO CUMPLE")</f>
        <v>CUMPLE</v>
      </c>
      <c r="K21" s="92"/>
      <c r="L21" s="93"/>
      <c r="M21" s="128" t="str">
        <f>IF(O41=TRUE,"CUMPLE","NO CUMPLE")</f>
        <v>CUMPLE</v>
      </c>
      <c r="N21" s="129"/>
      <c r="O21" s="130"/>
      <c r="P21" s="91" t="str">
        <f>IF(R41=TRUE,"CUMPLE","NO CUMPLE")</f>
        <v>CUMPLE</v>
      </c>
      <c r="Q21" s="92"/>
      <c r="R21" s="93"/>
      <c r="S21" s="91" t="str">
        <f>IF(U41=TRUE,"CUMPLE","NO CUMPLE")</f>
        <v>CUMPLE</v>
      </c>
      <c r="T21" s="92"/>
      <c r="U21" s="93"/>
      <c r="V21" s="128" t="str">
        <f>IF(X41=TRUE,"CUMPLE","NO CUMPLE")</f>
        <v>CUMPLE</v>
      </c>
      <c r="W21" s="129"/>
      <c r="X21" s="130"/>
      <c r="Y21" s="91" t="str">
        <f>IF(AA41=TRUE,"CUMPLE","NO CUMPLE")</f>
        <v>CUMPLE</v>
      </c>
      <c r="Z21" s="92"/>
      <c r="AA21" s="93"/>
      <c r="AB21" s="91" t="str">
        <f>IF(AD41=TRUE,"CUMPLE","NO CUMPLE")</f>
        <v>CUMPLE</v>
      </c>
      <c r="AC21" s="92"/>
      <c r="AD21" s="93"/>
      <c r="AE21" s="91" t="str">
        <f>IF(AG41=TRUE,"CUMPLE","NO CUMPLE")</f>
        <v>CUMPLE</v>
      </c>
      <c r="AF21" s="92"/>
      <c r="AG21" s="93"/>
      <c r="AH21" s="91" t="str">
        <f>IF(AJ41=TRUE,"CUMPLE","NO CUMPLE")</f>
        <v>CUMPLE</v>
      </c>
      <c r="AI21" s="92"/>
      <c r="AJ21" s="93"/>
      <c r="AK21" s="91" t="str">
        <f>IF(AM41=TRUE,"CUMPLE","NO CUMPLE")</f>
        <v>CUMPLE</v>
      </c>
      <c r="AL21" s="92"/>
      <c r="AM21" s="93"/>
      <c r="AN21" s="91" t="str">
        <f>IF(AP41=TRUE,"CUMPLE","NO CUMPLE")</f>
        <v>CUMPLE</v>
      </c>
      <c r="AO21" s="92"/>
      <c r="AP21" s="93"/>
      <c r="AQ21" s="91" t="str">
        <f>IF(AS41=TRUE,"CUMPLE","NO CUMPLE")</f>
        <v>CUMPLE</v>
      </c>
      <c r="AR21" s="92"/>
      <c r="AS21" s="93"/>
      <c r="AT21" s="91" t="str">
        <f>IF(AV41=TRUE,"CUMPLE","NO CUMPLE")</f>
        <v>CUMPLE</v>
      </c>
      <c r="AU21" s="92"/>
      <c r="AV21" s="93"/>
      <c r="AW21" s="91" t="str">
        <f>IF(AY41=TRUE,"CUMPLE","NO CUMPLE")</f>
        <v>NO CUMPLE</v>
      </c>
      <c r="AX21" s="92"/>
      <c r="AY21" s="93"/>
      <c r="AZ21" s="91" t="str">
        <f>IF(BB41=TRUE,"CUMPLE","NO CUMPLE")</f>
        <v>CUMPLE</v>
      </c>
      <c r="BA21" s="92"/>
      <c r="BB21" s="93"/>
      <c r="BC21" s="91" t="str">
        <f>IF(BF41=TRUE,"CUMPLE","NO CUMPLE")</f>
        <v>NO CUMPLE</v>
      </c>
      <c r="BD21" s="92"/>
      <c r="BE21" s="92"/>
      <c r="BF21" s="93"/>
      <c r="BG21" s="91" t="str">
        <f>IF(BJ41=TRUE,"CUMPLE","NO CUMPLE")</f>
        <v>NO CUMPLE</v>
      </c>
      <c r="BH21" s="92"/>
      <c r="BI21" s="92"/>
      <c r="BJ21" s="93"/>
      <c r="BK21" s="91" t="str">
        <f>IF(BM41=TRUE,"CUMPLE","NO CUMPLE")</f>
        <v>CUMPLE</v>
      </c>
      <c r="BL21" s="92"/>
      <c r="BM21" s="93"/>
      <c r="BN21" s="91" t="str">
        <f>IF(BP41=TRUE,"CUMPLE","NO CUMPLE")</f>
        <v>CUMPLE</v>
      </c>
      <c r="BO21" s="92"/>
      <c r="BP21" s="93"/>
      <c r="BQ21" s="91" t="str">
        <f>IF(BS41=TRUE,"CUMPLE","NO CUMPLE")</f>
        <v>CUMPLE</v>
      </c>
      <c r="BR21" s="92"/>
      <c r="BS21" s="93"/>
      <c r="BT21" s="91" t="str">
        <f>IF(BV41=TRUE,"CUMPLE","NO CUMPLE")</f>
        <v>CUMPLE</v>
      </c>
      <c r="BU21" s="92"/>
      <c r="BV21" s="93"/>
      <c r="BW21" s="91" t="str">
        <f>IF(BY41=TRUE,"CUMPLE","NO CUMPLE")</f>
        <v>CUMPLE</v>
      </c>
      <c r="BX21" s="92"/>
      <c r="BY21" s="93"/>
      <c r="BZ21" s="91" t="str">
        <f>IF(CB41=TRUE,"CUMPLE","NO CUMPLE")</f>
        <v>CUMPLE</v>
      </c>
      <c r="CA21" s="92"/>
      <c r="CB21" s="93"/>
      <c r="CC21" s="91" t="str">
        <f>IF(CE41=TRUE,"CUMPLE","NO CUMPLE")</f>
        <v>CUMPLE</v>
      </c>
      <c r="CD21" s="92"/>
      <c r="CE21" s="93"/>
      <c r="CF21" s="91" t="str">
        <f>IF(CH41=TRUE,"CUMPLE","NO CUMPLE")</f>
        <v>CUMPLE</v>
      </c>
      <c r="CG21" s="92"/>
      <c r="CH21" s="93"/>
      <c r="CI21" s="91" t="str">
        <f>IF(CK41=TRUE,"CUMPLE","NO CUMPLE")</f>
        <v>CUMPLE</v>
      </c>
      <c r="CJ21" s="92"/>
      <c r="CK21" s="93"/>
      <c r="CL21" s="91" t="str">
        <f>IF(CN41=TRUE,"CUMPLE","NO CUMPLE")</f>
        <v>CUMPLE</v>
      </c>
      <c r="CM21" s="92"/>
      <c r="CN21" s="93"/>
      <c r="CO21" s="91" t="str">
        <f>IF(CQ41=TRUE,"CUMPLE","NO CUMPLE")</f>
        <v>CUMPLE</v>
      </c>
      <c r="CP21" s="92"/>
      <c r="CQ21" s="93"/>
      <c r="CR21" s="91" t="str">
        <f>IF(CT41=TRUE,"CUMPLE","NO CUMPLE")</f>
        <v>CUMPLE</v>
      </c>
      <c r="CS21" s="92"/>
      <c r="CT21" s="93"/>
      <c r="CU21" s="91" t="str">
        <f>IF(CW41=TRUE,"CUMPLE","NO CUMPLE")</f>
        <v>CUMPLE</v>
      </c>
      <c r="CV21" s="92"/>
      <c r="CW21" s="93"/>
      <c r="CX21" s="91" t="str">
        <f>IF(CZ41=TRUE,"CUMPLE","NO CUMPLE")</f>
        <v>CUMPLE</v>
      </c>
      <c r="CY21" s="92"/>
      <c r="CZ21" s="93"/>
      <c r="DA21" s="91" t="str">
        <f>IF(DC41=TRUE,"CUMPLE","NO CUMPLE")</f>
        <v>CUMPLE</v>
      </c>
      <c r="DB21" s="92"/>
      <c r="DC21" s="93"/>
      <c r="DD21" s="91" t="str">
        <f>IF(DF41=TRUE,"CUMPLE","NO CUMPLE")</f>
        <v>CUMPLE</v>
      </c>
      <c r="DE21" s="92"/>
      <c r="DF21" s="93"/>
      <c r="DG21" s="91" t="str">
        <f>IF(DI41=TRUE,"CUMPLE","NO CUMPLE")</f>
        <v>CUMPLE</v>
      </c>
      <c r="DH21" s="92"/>
      <c r="DI21" s="93"/>
      <c r="DJ21" s="91" t="str">
        <f>IF(DL41=TRUE,"CUMPLE","NO CUMPLE")</f>
        <v>CUMPLE</v>
      </c>
      <c r="DK21" s="92"/>
      <c r="DL21" s="93"/>
      <c r="DM21" s="91" t="str">
        <f>IF(DO41=TRUE,"CUMPLE","NO CUMPLE")</f>
        <v>CUMPLE</v>
      </c>
      <c r="DN21" s="92"/>
      <c r="DO21" s="93"/>
      <c r="DP21" s="91" t="str">
        <f>IF(DR41=TRUE,"CUMPLE","NO CUMPLE")</f>
        <v>CUMPLE</v>
      </c>
      <c r="DQ21" s="92"/>
      <c r="DR21" s="93"/>
      <c r="DS21" s="91" t="str">
        <f>IF(DU41=TRUE,"CUMPLE","NO CUMPLE")</f>
        <v>CUMPLE</v>
      </c>
      <c r="DT21" s="92"/>
      <c r="DU21" s="93"/>
      <c r="DV21" s="91" t="str">
        <f>IF(DX41=TRUE,"CUMPLE","NO CUMPLE")</f>
        <v>CUMPLE</v>
      </c>
      <c r="DW21" s="92"/>
      <c r="DX21" s="93"/>
      <c r="DY21" s="91" t="str">
        <f>IF(EA41=TRUE,"CUMPLE","NO CUMPLE")</f>
        <v>CUMPLE</v>
      </c>
      <c r="DZ21" s="92"/>
      <c r="EA21" s="93"/>
    </row>
    <row r="22" spans="2:146" ht="27" customHeight="1">
      <c r="B22" s="80"/>
      <c r="C22" s="80"/>
      <c r="D22" s="68"/>
      <c r="E22" s="68"/>
      <c r="F22" s="68"/>
      <c r="G22" s="81"/>
      <c r="H22" s="81"/>
      <c r="I22" s="81"/>
      <c r="J22" s="68"/>
      <c r="K22" s="68"/>
      <c r="L22" s="68"/>
      <c r="M22" s="81"/>
      <c r="N22" s="81"/>
      <c r="O22" s="81"/>
      <c r="P22" s="68"/>
      <c r="Q22" s="68"/>
      <c r="R22" s="68"/>
      <c r="S22" s="68"/>
      <c r="T22" s="68"/>
      <c r="U22" s="68"/>
      <c r="V22" s="81"/>
      <c r="W22" s="81"/>
      <c r="X22" s="81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</row>
    <row r="23" spans="2:146" ht="27" customHeight="1">
      <c r="B23" s="80"/>
      <c r="C23" s="80"/>
      <c r="D23" s="68"/>
      <c r="E23" s="68"/>
      <c r="F23" s="68"/>
      <c r="G23" s="81" t="s">
        <v>93</v>
      </c>
      <c r="H23" s="81"/>
      <c r="I23" s="81"/>
      <c r="J23" s="68"/>
      <c r="K23" s="68"/>
      <c r="L23" s="68"/>
      <c r="M23" s="81" t="s">
        <v>93</v>
      </c>
      <c r="N23" s="81"/>
      <c r="O23" s="81"/>
      <c r="P23" s="68"/>
      <c r="Q23" s="68"/>
      <c r="R23" s="68"/>
      <c r="S23" s="68"/>
      <c r="T23" s="68"/>
      <c r="U23" s="68"/>
      <c r="V23" s="81" t="s">
        <v>93</v>
      </c>
      <c r="W23" s="81"/>
      <c r="X23" s="81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81" t="s">
        <v>93</v>
      </c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</row>
    <row r="24" spans="2:3" ht="12.75">
      <c r="B24" s="42" t="s">
        <v>32</v>
      </c>
      <c r="C24" s="43">
        <v>6240666080</v>
      </c>
    </row>
    <row r="25" spans="2:136" ht="16.5">
      <c r="B25" s="78" t="s">
        <v>84</v>
      </c>
      <c r="C25" s="76"/>
      <c r="D25" s="70">
        <v>1178903259.08</v>
      </c>
      <c r="E25" s="38"/>
      <c r="F25" s="38"/>
      <c r="G25" s="70">
        <v>1</v>
      </c>
      <c r="H25" s="38"/>
      <c r="I25" s="38"/>
      <c r="J25" s="70">
        <v>822820877.88</v>
      </c>
      <c r="K25" s="38"/>
      <c r="L25" s="38"/>
      <c r="M25" s="70">
        <v>1</v>
      </c>
      <c r="N25" s="38"/>
      <c r="O25" s="38"/>
      <c r="P25" s="70">
        <v>405316913.12000006</v>
      </c>
      <c r="Q25" s="38"/>
      <c r="R25" s="38"/>
      <c r="S25" s="70">
        <v>259840000</v>
      </c>
      <c r="T25" s="38"/>
      <c r="U25" s="38"/>
      <c r="V25" s="70">
        <v>1</v>
      </c>
      <c r="W25" s="38"/>
      <c r="X25" s="38"/>
      <c r="Y25" s="70">
        <v>514074014.82821876</v>
      </c>
      <c r="Z25" s="38"/>
      <c r="AA25" s="38"/>
      <c r="AB25" s="70">
        <v>884673692.5999999</v>
      </c>
      <c r="AC25" s="38"/>
      <c r="AD25" s="38"/>
      <c r="AE25" s="70">
        <v>499908863.7200001</v>
      </c>
      <c r="AF25" s="38"/>
      <c r="AG25" s="38"/>
      <c r="AH25" s="70">
        <v>254158320</v>
      </c>
      <c r="AI25" s="38"/>
      <c r="AJ25" s="38"/>
      <c r="AK25" s="70">
        <v>1003585477.6284336</v>
      </c>
      <c r="AL25" s="38"/>
      <c r="AM25" s="38"/>
      <c r="AN25" s="70">
        <v>545137360</v>
      </c>
      <c r="AO25" s="38"/>
      <c r="AP25" s="38"/>
      <c r="AQ25" s="70">
        <v>360758840</v>
      </c>
      <c r="AR25" s="38"/>
      <c r="AS25" s="38"/>
      <c r="AT25" s="70">
        <v>54427200</v>
      </c>
      <c r="AU25" s="38"/>
      <c r="AV25" s="38"/>
      <c r="AW25" s="70">
        <v>259718200</v>
      </c>
      <c r="AX25" s="38"/>
      <c r="AY25" s="38"/>
      <c r="AZ25" s="70">
        <v>1</v>
      </c>
      <c r="BA25" s="38"/>
      <c r="BB25" s="38"/>
      <c r="BC25" s="38"/>
      <c r="BD25" s="70">
        <v>2020578684.16</v>
      </c>
      <c r="BE25" s="38"/>
      <c r="BF25" s="38"/>
      <c r="BG25" s="38"/>
      <c r="BH25" s="70">
        <v>923262560</v>
      </c>
      <c r="BI25" s="38"/>
      <c r="BJ25" s="38"/>
      <c r="BK25" s="70">
        <v>1999463821.2800002</v>
      </c>
      <c r="BL25" s="38"/>
      <c r="BM25" s="38"/>
      <c r="BN25" s="70">
        <v>598509178.0800002</v>
      </c>
      <c r="BO25" s="38"/>
      <c r="BP25" s="38"/>
      <c r="BQ25" s="70">
        <v>24554880</v>
      </c>
      <c r="BR25" s="38"/>
      <c r="BS25" s="38"/>
      <c r="BT25" s="70">
        <v>158923712</v>
      </c>
      <c r="BU25" s="38"/>
      <c r="BV25" s="38"/>
      <c r="BW25" s="70">
        <v>184846000</v>
      </c>
      <c r="BX25" s="38"/>
      <c r="BY25" s="38"/>
      <c r="BZ25" s="70">
        <v>466228360</v>
      </c>
      <c r="CA25" s="38"/>
      <c r="CB25" s="38"/>
      <c r="CC25" s="70">
        <v>86153200</v>
      </c>
      <c r="CD25" s="38"/>
      <c r="CE25" s="38"/>
      <c r="CF25" s="70">
        <v>1088204060.84</v>
      </c>
      <c r="CG25" s="38"/>
      <c r="CH25" s="38"/>
      <c r="CI25" s="70">
        <v>713932406.592</v>
      </c>
      <c r="CJ25" s="38"/>
      <c r="CK25" s="38"/>
      <c r="CL25" s="70">
        <v>1076635440</v>
      </c>
      <c r="CM25" s="38"/>
      <c r="CN25" s="38"/>
      <c r="CO25" s="70">
        <v>937802553.3199999</v>
      </c>
      <c r="CP25" s="38"/>
      <c r="CQ25" s="38"/>
      <c r="CR25" s="70">
        <v>53817040</v>
      </c>
      <c r="CS25" s="38"/>
      <c r="CT25" s="38"/>
      <c r="CU25" s="70">
        <v>135817440</v>
      </c>
      <c r="CV25" s="38"/>
      <c r="CW25" s="38"/>
      <c r="CX25" s="70">
        <v>417446880</v>
      </c>
      <c r="CY25" s="38"/>
      <c r="CZ25" s="38"/>
      <c r="DA25" s="70">
        <v>1</v>
      </c>
      <c r="DB25" s="38"/>
      <c r="DC25" s="38"/>
      <c r="DD25" s="70">
        <v>899107919.4399999</v>
      </c>
      <c r="DE25" s="38"/>
      <c r="DF25" s="38"/>
      <c r="DG25" s="70">
        <v>2013579388</v>
      </c>
      <c r="DH25" s="38"/>
      <c r="DI25" s="38"/>
      <c r="DJ25" s="70">
        <v>588600240</v>
      </c>
      <c r="DK25" s="38"/>
      <c r="DL25" s="38"/>
      <c r="DM25" s="70">
        <v>949990584</v>
      </c>
      <c r="DN25" s="38"/>
      <c r="DO25" s="38"/>
      <c r="DP25" s="70">
        <v>134246800</v>
      </c>
      <c r="DQ25" s="38"/>
      <c r="DR25" s="38"/>
      <c r="DS25" s="70">
        <v>464792696.44000006</v>
      </c>
      <c r="DT25" s="38"/>
      <c r="DU25" s="38"/>
      <c r="DV25" s="70">
        <v>471684976.8</v>
      </c>
      <c r="DW25" s="38"/>
      <c r="DX25" s="38"/>
      <c r="DY25" s="70">
        <v>729225880</v>
      </c>
      <c r="DZ25" s="38"/>
      <c r="EA25" s="38"/>
      <c r="EB25" s="74"/>
      <c r="EC25" s="75"/>
      <c r="ED25" s="75"/>
      <c r="EE25" s="74"/>
      <c r="EF25" s="73"/>
    </row>
    <row r="26" spans="2:136" ht="15">
      <c r="B26" s="79" t="s">
        <v>85</v>
      </c>
      <c r="C26" s="77"/>
      <c r="D26" s="41"/>
      <c r="E26" s="37"/>
      <c r="F26" s="37"/>
      <c r="G26" s="41"/>
      <c r="H26" s="37"/>
      <c r="I26" s="37"/>
      <c r="J26" s="41"/>
      <c r="K26" s="37"/>
      <c r="L26" s="37"/>
      <c r="M26" s="41"/>
      <c r="N26" s="37"/>
      <c r="O26" s="37"/>
      <c r="P26" s="41"/>
      <c r="Q26" s="37"/>
      <c r="R26" s="37"/>
      <c r="S26" s="41"/>
      <c r="T26" s="37"/>
      <c r="U26" s="37"/>
      <c r="V26" s="41"/>
      <c r="W26" s="37"/>
      <c r="X26" s="37"/>
      <c r="Y26" s="41"/>
      <c r="Z26" s="37"/>
      <c r="AA26" s="37"/>
      <c r="AB26" s="41">
        <f>+'[1]ANEXO 2 A'!D185</f>
        <v>22707000</v>
      </c>
      <c r="AC26" s="37"/>
      <c r="AD26" s="37"/>
      <c r="AE26" s="41"/>
      <c r="AF26" s="37"/>
      <c r="AG26" s="37"/>
      <c r="AH26" s="41"/>
      <c r="AI26" s="37"/>
      <c r="AJ26" s="37"/>
      <c r="AK26" s="41"/>
      <c r="AL26" s="37"/>
      <c r="AM26" s="37"/>
      <c r="AN26" s="41"/>
      <c r="AO26" s="37"/>
      <c r="AP26" s="37"/>
      <c r="AQ26" s="41"/>
      <c r="AR26" s="37"/>
      <c r="AS26" s="37"/>
      <c r="AT26" s="41"/>
      <c r="AU26" s="37"/>
      <c r="AV26" s="37"/>
      <c r="AW26" s="41"/>
      <c r="AX26" s="37"/>
      <c r="AY26" s="37"/>
      <c r="AZ26" s="41">
        <f>+'[1]ANEXO 2 A'!G185</f>
        <v>0</v>
      </c>
      <c r="BA26" s="37"/>
      <c r="BB26" s="37"/>
      <c r="BC26" s="37"/>
      <c r="BD26" s="41">
        <f>+'[1]ANEXO 2 A'!C185</f>
        <v>0</v>
      </c>
      <c r="BE26" s="37"/>
      <c r="BF26" s="37"/>
      <c r="BG26" s="37"/>
      <c r="BH26" s="41"/>
      <c r="BI26" s="37"/>
      <c r="BJ26" s="37"/>
      <c r="BK26" s="41"/>
      <c r="BL26" s="37"/>
      <c r="BM26" s="37"/>
      <c r="BN26" s="41"/>
      <c r="BO26" s="37"/>
      <c r="BP26" s="37"/>
      <c r="BQ26" s="41"/>
      <c r="BR26" s="37"/>
      <c r="BS26" s="37"/>
      <c r="BT26" s="41"/>
      <c r="BU26" s="37"/>
      <c r="BV26" s="37"/>
      <c r="BW26" s="41">
        <f>+'[1]ANEXO 2 A'!E185</f>
        <v>0</v>
      </c>
      <c r="BX26" s="37"/>
      <c r="BY26" s="37"/>
      <c r="BZ26" s="41"/>
      <c r="CA26" s="37"/>
      <c r="CB26" s="37"/>
      <c r="CC26" s="41"/>
      <c r="CD26" s="37"/>
      <c r="CE26" s="37"/>
      <c r="CF26" s="41"/>
      <c r="CG26" s="37"/>
      <c r="CH26" s="37"/>
      <c r="CI26" s="41">
        <f>+'[1]ANEXO 2 A'!F185</f>
        <v>0</v>
      </c>
      <c r="CJ26" s="37"/>
      <c r="CK26" s="37"/>
      <c r="CL26" s="41"/>
      <c r="CM26" s="37"/>
      <c r="CN26" s="37"/>
      <c r="CO26" s="41"/>
      <c r="CP26" s="37"/>
      <c r="CQ26" s="37"/>
      <c r="CR26" s="41"/>
      <c r="CS26" s="37"/>
      <c r="CT26" s="37"/>
      <c r="CU26" s="41"/>
      <c r="CV26" s="37"/>
      <c r="CW26" s="37"/>
      <c r="CX26" s="41"/>
      <c r="CY26" s="37"/>
      <c r="CZ26" s="37"/>
      <c r="DA26" s="41"/>
      <c r="DB26" s="37"/>
      <c r="DC26" s="37"/>
      <c r="DD26" s="69"/>
      <c r="DE26" s="37"/>
      <c r="DF26" s="37"/>
      <c r="DG26" s="69"/>
      <c r="DH26" s="37"/>
      <c r="DI26" s="37"/>
      <c r="DJ26" s="69"/>
      <c r="DK26" s="37"/>
      <c r="DL26" s="37"/>
      <c r="DM26" s="69"/>
      <c r="DN26" s="37"/>
      <c r="DO26" s="37"/>
      <c r="DP26" s="69"/>
      <c r="DQ26" s="37"/>
      <c r="DR26" s="37"/>
      <c r="DS26" s="69"/>
      <c r="DT26" s="37"/>
      <c r="DU26" s="37"/>
      <c r="DV26" s="69">
        <f>+'[1]ANEXO 2 A'!H185</f>
        <v>0</v>
      </c>
      <c r="DW26" s="37"/>
      <c r="DX26" s="37"/>
      <c r="DY26" s="69"/>
      <c r="DZ26" s="37"/>
      <c r="EA26" s="37"/>
      <c r="EB26" s="71"/>
      <c r="EC26" s="72"/>
      <c r="ED26" s="72"/>
      <c r="EE26" s="71"/>
      <c r="EF26" s="73"/>
    </row>
    <row r="27" spans="2:136" ht="15">
      <c r="B27" s="79" t="s">
        <v>86</v>
      </c>
      <c r="C27" s="77"/>
      <c r="D27" s="41"/>
      <c r="E27" s="37"/>
      <c r="F27" s="37"/>
      <c r="G27" s="41"/>
      <c r="H27" s="37"/>
      <c r="I27" s="37"/>
      <c r="J27" s="41"/>
      <c r="K27" s="37"/>
      <c r="L27" s="37"/>
      <c r="M27" s="41"/>
      <c r="N27" s="37"/>
      <c r="O27" s="37"/>
      <c r="P27" s="41"/>
      <c r="Q27" s="37"/>
      <c r="R27" s="37"/>
      <c r="S27" s="41"/>
      <c r="T27" s="37"/>
      <c r="U27" s="37"/>
      <c r="V27" s="41"/>
      <c r="W27" s="37"/>
      <c r="X27" s="37"/>
      <c r="Y27" s="41"/>
      <c r="Z27" s="37"/>
      <c r="AA27" s="37"/>
      <c r="AB27" s="41">
        <f>+'[1]ANEXO 2 A'!D186</f>
        <v>80198920</v>
      </c>
      <c r="AC27" s="37"/>
      <c r="AD27" s="37"/>
      <c r="AE27" s="41"/>
      <c r="AF27" s="37"/>
      <c r="AG27" s="37"/>
      <c r="AH27" s="41"/>
      <c r="AI27" s="37"/>
      <c r="AJ27" s="37"/>
      <c r="AK27" s="41"/>
      <c r="AL27" s="37"/>
      <c r="AM27" s="37"/>
      <c r="AN27" s="41"/>
      <c r="AO27" s="37"/>
      <c r="AP27" s="37"/>
      <c r="AQ27" s="41"/>
      <c r="AR27" s="37"/>
      <c r="AS27" s="37"/>
      <c r="AT27" s="41"/>
      <c r="AU27" s="37"/>
      <c r="AV27" s="37"/>
      <c r="AW27" s="41"/>
      <c r="AX27" s="37"/>
      <c r="AY27" s="37"/>
      <c r="AZ27" s="41">
        <f>+'[1]ANEXO 2 A'!G186</f>
        <v>0</v>
      </c>
      <c r="BA27" s="37"/>
      <c r="BB27" s="37"/>
      <c r="BC27" s="37"/>
      <c r="BD27" s="41">
        <f>+'[1]ANEXO 2 A'!C186</f>
        <v>0</v>
      </c>
      <c r="BE27" s="37"/>
      <c r="BF27" s="37"/>
      <c r="BG27" s="37"/>
      <c r="BH27" s="41"/>
      <c r="BI27" s="37"/>
      <c r="BJ27" s="37"/>
      <c r="BK27" s="41"/>
      <c r="BL27" s="37"/>
      <c r="BM27" s="37"/>
      <c r="BN27" s="41"/>
      <c r="BO27" s="37"/>
      <c r="BP27" s="37"/>
      <c r="BQ27" s="41"/>
      <c r="BR27" s="37"/>
      <c r="BS27" s="37"/>
      <c r="BT27" s="41"/>
      <c r="BU27" s="37"/>
      <c r="BV27" s="37"/>
      <c r="BW27" s="41">
        <f>+'[1]ANEXO 2 A'!E186</f>
        <v>0</v>
      </c>
      <c r="BX27" s="37"/>
      <c r="BY27" s="37"/>
      <c r="BZ27" s="41"/>
      <c r="CA27" s="37"/>
      <c r="CB27" s="37"/>
      <c r="CC27" s="41"/>
      <c r="CD27" s="37"/>
      <c r="CE27" s="37"/>
      <c r="CF27" s="41"/>
      <c r="CG27" s="37"/>
      <c r="CH27" s="37"/>
      <c r="CI27" s="41">
        <f>+'[1]ANEXO 2 A'!F186</f>
        <v>0</v>
      </c>
      <c r="CJ27" s="37"/>
      <c r="CK27" s="37"/>
      <c r="CL27" s="41"/>
      <c r="CM27" s="37"/>
      <c r="CN27" s="37"/>
      <c r="CO27" s="41"/>
      <c r="CP27" s="37"/>
      <c r="CQ27" s="37"/>
      <c r="CR27" s="41"/>
      <c r="CS27" s="37"/>
      <c r="CT27" s="37"/>
      <c r="CU27" s="41"/>
      <c r="CV27" s="37"/>
      <c r="CW27" s="37"/>
      <c r="CX27" s="41"/>
      <c r="CY27" s="37"/>
      <c r="CZ27" s="37"/>
      <c r="DA27" s="41"/>
      <c r="DB27" s="37"/>
      <c r="DC27" s="37"/>
      <c r="DD27" s="69"/>
      <c r="DE27" s="37"/>
      <c r="DF27" s="37"/>
      <c r="DG27" s="69"/>
      <c r="DH27" s="37"/>
      <c r="DI27" s="37"/>
      <c r="DJ27" s="69"/>
      <c r="DK27" s="37"/>
      <c r="DL27" s="37"/>
      <c r="DM27" s="69"/>
      <c r="DN27" s="37"/>
      <c r="DO27" s="37"/>
      <c r="DP27" s="69"/>
      <c r="DQ27" s="37"/>
      <c r="DR27" s="37"/>
      <c r="DS27" s="69"/>
      <c r="DT27" s="37"/>
      <c r="DU27" s="37"/>
      <c r="DV27" s="69">
        <f>+'[1]ANEXO 2 A'!H186</f>
        <v>0</v>
      </c>
      <c r="DW27" s="37"/>
      <c r="DX27" s="37"/>
      <c r="DY27" s="69"/>
      <c r="DZ27" s="37"/>
      <c r="EA27" s="37"/>
      <c r="EB27" s="71"/>
      <c r="EC27" s="72"/>
      <c r="ED27" s="72"/>
      <c r="EE27" s="71"/>
      <c r="EF27" s="73"/>
    </row>
    <row r="28" spans="2:136" ht="15">
      <c r="B28" s="79" t="s">
        <v>87</v>
      </c>
      <c r="C28" s="76"/>
      <c r="D28" s="41"/>
      <c r="E28" s="37"/>
      <c r="F28" s="37"/>
      <c r="G28" s="41"/>
      <c r="H28" s="37"/>
      <c r="I28" s="37"/>
      <c r="J28" s="41"/>
      <c r="K28" s="37"/>
      <c r="L28" s="37"/>
      <c r="M28" s="41"/>
      <c r="N28" s="37"/>
      <c r="O28" s="37"/>
      <c r="P28" s="41"/>
      <c r="Q28" s="37"/>
      <c r="R28" s="37"/>
      <c r="S28" s="41"/>
      <c r="T28" s="37"/>
      <c r="U28" s="37"/>
      <c r="V28" s="41"/>
      <c r="W28" s="37"/>
      <c r="X28" s="37"/>
      <c r="Y28" s="41"/>
      <c r="Z28" s="37"/>
      <c r="AA28" s="37"/>
      <c r="AB28" s="41">
        <f>+'[1]ANEXO 2 A'!D187</f>
        <v>0</v>
      </c>
      <c r="AC28" s="37"/>
      <c r="AD28" s="37"/>
      <c r="AE28" s="41"/>
      <c r="AF28" s="37"/>
      <c r="AG28" s="37"/>
      <c r="AH28" s="41"/>
      <c r="AI28" s="37"/>
      <c r="AJ28" s="37"/>
      <c r="AK28" s="41"/>
      <c r="AL28" s="37"/>
      <c r="AM28" s="37"/>
      <c r="AN28" s="41"/>
      <c r="AO28" s="37"/>
      <c r="AP28" s="37"/>
      <c r="AQ28" s="41"/>
      <c r="AR28" s="37"/>
      <c r="AS28" s="37"/>
      <c r="AT28" s="41"/>
      <c r="AU28" s="37"/>
      <c r="AV28" s="37"/>
      <c r="AW28" s="41"/>
      <c r="AX28" s="37"/>
      <c r="AY28" s="37"/>
      <c r="AZ28" s="41">
        <f>+'[1]ANEXO 2 A'!G187</f>
        <v>0</v>
      </c>
      <c r="BA28" s="37"/>
      <c r="BB28" s="37"/>
      <c r="BC28" s="37"/>
      <c r="BD28" s="41">
        <f>+'[1]ANEXO 2 A'!C187</f>
        <v>194486201</v>
      </c>
      <c r="BE28" s="37"/>
      <c r="BF28" s="37"/>
      <c r="BG28" s="37"/>
      <c r="BH28" s="41"/>
      <c r="BI28" s="37"/>
      <c r="BJ28" s="37"/>
      <c r="BK28" s="41"/>
      <c r="BL28" s="37"/>
      <c r="BM28" s="37"/>
      <c r="BN28" s="41"/>
      <c r="BO28" s="37"/>
      <c r="BP28" s="37"/>
      <c r="BQ28" s="41"/>
      <c r="BR28" s="37"/>
      <c r="BS28" s="37"/>
      <c r="BT28" s="41"/>
      <c r="BU28" s="37"/>
      <c r="BV28" s="37"/>
      <c r="BW28" s="41">
        <f>+'[1]ANEXO 2 A'!E187</f>
        <v>0</v>
      </c>
      <c r="BX28" s="37"/>
      <c r="BY28" s="37"/>
      <c r="BZ28" s="41"/>
      <c r="CA28" s="37"/>
      <c r="CB28" s="37"/>
      <c r="CC28" s="41"/>
      <c r="CD28" s="37"/>
      <c r="CE28" s="37"/>
      <c r="CF28" s="41"/>
      <c r="CG28" s="37"/>
      <c r="CH28" s="37"/>
      <c r="CI28" s="41">
        <f>+'[1]ANEXO 2 A'!F187</f>
        <v>155545877</v>
      </c>
      <c r="CJ28" s="37"/>
      <c r="CK28" s="37"/>
      <c r="CL28" s="41"/>
      <c r="CM28" s="37"/>
      <c r="CN28" s="37"/>
      <c r="CO28" s="41"/>
      <c r="CP28" s="37"/>
      <c r="CQ28" s="37"/>
      <c r="CR28" s="41"/>
      <c r="CS28" s="37"/>
      <c r="CT28" s="37"/>
      <c r="CU28" s="41"/>
      <c r="CV28" s="37"/>
      <c r="CW28" s="37"/>
      <c r="CX28" s="41"/>
      <c r="CY28" s="37"/>
      <c r="CZ28" s="37"/>
      <c r="DA28" s="41"/>
      <c r="DB28" s="37"/>
      <c r="DC28" s="37"/>
      <c r="DD28" s="69"/>
      <c r="DE28" s="37"/>
      <c r="DF28" s="37"/>
      <c r="DG28" s="69"/>
      <c r="DH28" s="37"/>
      <c r="DI28" s="37"/>
      <c r="DJ28" s="69"/>
      <c r="DK28" s="37"/>
      <c r="DL28" s="37"/>
      <c r="DM28" s="69"/>
      <c r="DN28" s="37"/>
      <c r="DO28" s="37"/>
      <c r="DP28" s="69"/>
      <c r="DQ28" s="37"/>
      <c r="DR28" s="37"/>
      <c r="DS28" s="69"/>
      <c r="DT28" s="37"/>
      <c r="DU28" s="37"/>
      <c r="DV28" s="69">
        <f>+'[1]ANEXO 2 A'!H187</f>
        <v>0</v>
      </c>
      <c r="DW28" s="37"/>
      <c r="DX28" s="37"/>
      <c r="DY28" s="69"/>
      <c r="DZ28" s="37"/>
      <c r="EA28" s="37"/>
      <c r="EB28" s="71"/>
      <c r="EC28" s="72"/>
      <c r="ED28" s="72"/>
      <c r="EE28" s="71"/>
      <c r="EF28" s="73"/>
    </row>
    <row r="29" spans="2:136" ht="15">
      <c r="B29" s="79" t="s">
        <v>88</v>
      </c>
      <c r="C29" s="76"/>
      <c r="D29" s="41"/>
      <c r="E29" s="37"/>
      <c r="F29" s="37"/>
      <c r="G29" s="41"/>
      <c r="H29" s="37"/>
      <c r="I29" s="37"/>
      <c r="J29" s="41"/>
      <c r="K29" s="37"/>
      <c r="L29" s="37"/>
      <c r="M29" s="41"/>
      <c r="N29" s="37"/>
      <c r="O29" s="37"/>
      <c r="P29" s="41"/>
      <c r="Q29" s="37"/>
      <c r="R29" s="37"/>
      <c r="S29" s="41"/>
      <c r="T29" s="37"/>
      <c r="U29" s="37"/>
      <c r="V29" s="41"/>
      <c r="W29" s="37"/>
      <c r="X29" s="37"/>
      <c r="Y29" s="41"/>
      <c r="Z29" s="37"/>
      <c r="AA29" s="37"/>
      <c r="AB29" s="41">
        <f>+'[1]ANEXO 2 A'!D188</f>
        <v>0</v>
      </c>
      <c r="AC29" s="37"/>
      <c r="AD29" s="37"/>
      <c r="AE29" s="41"/>
      <c r="AF29" s="37"/>
      <c r="AG29" s="37"/>
      <c r="AH29" s="41"/>
      <c r="AI29" s="37"/>
      <c r="AJ29" s="37"/>
      <c r="AK29" s="41"/>
      <c r="AL29" s="37"/>
      <c r="AM29" s="37"/>
      <c r="AN29" s="41"/>
      <c r="AO29" s="37"/>
      <c r="AP29" s="37"/>
      <c r="AQ29" s="41"/>
      <c r="AR29" s="37"/>
      <c r="AS29" s="37"/>
      <c r="AT29" s="41"/>
      <c r="AU29" s="37"/>
      <c r="AV29" s="37"/>
      <c r="AW29" s="41"/>
      <c r="AX29" s="37"/>
      <c r="AY29" s="37"/>
      <c r="AZ29" s="41">
        <f>+'[1]ANEXO 2 A'!G188</f>
        <v>0</v>
      </c>
      <c r="BA29" s="37"/>
      <c r="BB29" s="37"/>
      <c r="BC29" s="37"/>
      <c r="BD29" s="41">
        <f>+'[1]ANEXO 2 A'!C188</f>
        <v>251903167</v>
      </c>
      <c r="BE29" s="37"/>
      <c r="BF29" s="37"/>
      <c r="BG29" s="37"/>
      <c r="BH29" s="41"/>
      <c r="BI29" s="37"/>
      <c r="BJ29" s="37"/>
      <c r="BK29" s="41"/>
      <c r="BL29" s="37"/>
      <c r="BM29" s="37"/>
      <c r="BN29" s="41"/>
      <c r="BO29" s="37"/>
      <c r="BP29" s="37"/>
      <c r="BQ29" s="41"/>
      <c r="BR29" s="37"/>
      <c r="BS29" s="37"/>
      <c r="BT29" s="41"/>
      <c r="BU29" s="37"/>
      <c r="BV29" s="37"/>
      <c r="BW29" s="41">
        <f>+'[1]ANEXO 2 A'!E188</f>
        <v>0</v>
      </c>
      <c r="BX29" s="37"/>
      <c r="BY29" s="37"/>
      <c r="BZ29" s="41"/>
      <c r="CA29" s="37"/>
      <c r="CB29" s="37"/>
      <c r="CC29" s="41"/>
      <c r="CD29" s="37"/>
      <c r="CE29" s="37"/>
      <c r="CF29" s="41"/>
      <c r="CG29" s="37"/>
      <c r="CH29" s="37"/>
      <c r="CI29" s="41">
        <f>+'[1]ANEXO 2 A'!F188</f>
        <v>132989231</v>
      </c>
      <c r="CJ29" s="37"/>
      <c r="CK29" s="37"/>
      <c r="CL29" s="41"/>
      <c r="CM29" s="37"/>
      <c r="CN29" s="37"/>
      <c r="CO29" s="41"/>
      <c r="CP29" s="37"/>
      <c r="CQ29" s="37"/>
      <c r="CR29" s="41"/>
      <c r="CS29" s="37"/>
      <c r="CT29" s="37"/>
      <c r="CU29" s="41"/>
      <c r="CV29" s="37"/>
      <c r="CW29" s="37"/>
      <c r="CX29" s="41"/>
      <c r="CY29" s="37"/>
      <c r="CZ29" s="37"/>
      <c r="DA29" s="41"/>
      <c r="DB29" s="37"/>
      <c r="DC29" s="37"/>
      <c r="DD29" s="69"/>
      <c r="DE29" s="37"/>
      <c r="DF29" s="37"/>
      <c r="DG29" s="69"/>
      <c r="DH29" s="37"/>
      <c r="DI29" s="37"/>
      <c r="DJ29" s="69"/>
      <c r="DK29" s="37"/>
      <c r="DL29" s="37"/>
      <c r="DM29" s="69"/>
      <c r="DN29" s="37"/>
      <c r="DO29" s="37"/>
      <c r="DP29" s="69"/>
      <c r="DQ29" s="37"/>
      <c r="DR29" s="37"/>
      <c r="DS29" s="69"/>
      <c r="DT29" s="37"/>
      <c r="DU29" s="37"/>
      <c r="DV29" s="69">
        <f>+'[1]ANEXO 2 A'!H188</f>
        <v>0</v>
      </c>
      <c r="DW29" s="37"/>
      <c r="DX29" s="37"/>
      <c r="DY29" s="69"/>
      <c r="DZ29" s="37"/>
      <c r="EA29" s="37"/>
      <c r="EB29" s="71"/>
      <c r="EC29" s="72"/>
      <c r="ED29" s="72"/>
      <c r="EE29" s="71"/>
      <c r="EF29" s="73"/>
    </row>
    <row r="30" spans="2:136" ht="15">
      <c r="B30" s="79" t="s">
        <v>89</v>
      </c>
      <c r="C30" s="76"/>
      <c r="D30" s="41"/>
      <c r="E30" s="37"/>
      <c r="F30" s="37"/>
      <c r="G30" s="41"/>
      <c r="H30" s="37"/>
      <c r="I30" s="37"/>
      <c r="J30" s="41"/>
      <c r="K30" s="37"/>
      <c r="L30" s="37"/>
      <c r="M30" s="41"/>
      <c r="N30" s="37"/>
      <c r="O30" s="37"/>
      <c r="P30" s="41"/>
      <c r="Q30" s="37"/>
      <c r="R30" s="37"/>
      <c r="S30" s="41"/>
      <c r="T30" s="37"/>
      <c r="U30" s="37"/>
      <c r="V30" s="41"/>
      <c r="W30" s="37"/>
      <c r="X30" s="37"/>
      <c r="Y30" s="41"/>
      <c r="Z30" s="37"/>
      <c r="AA30" s="37"/>
      <c r="AB30" s="41">
        <f>+'[1]ANEXO 2 A'!D189</f>
        <v>0</v>
      </c>
      <c r="AC30" s="37"/>
      <c r="AD30" s="37"/>
      <c r="AE30" s="41"/>
      <c r="AF30" s="37"/>
      <c r="AG30" s="37"/>
      <c r="AH30" s="41"/>
      <c r="AI30" s="37"/>
      <c r="AJ30" s="37"/>
      <c r="AK30" s="41"/>
      <c r="AL30" s="37"/>
      <c r="AM30" s="37"/>
      <c r="AN30" s="41"/>
      <c r="AO30" s="37"/>
      <c r="AP30" s="37"/>
      <c r="AQ30" s="41"/>
      <c r="AR30" s="37"/>
      <c r="AS30" s="37"/>
      <c r="AT30" s="41"/>
      <c r="AU30" s="37"/>
      <c r="AV30" s="37"/>
      <c r="AW30" s="41"/>
      <c r="AX30" s="37"/>
      <c r="AY30" s="37"/>
      <c r="AZ30" s="41">
        <f>+'[1]ANEXO 2 A'!G189</f>
        <v>0</v>
      </c>
      <c r="BA30" s="37"/>
      <c r="BB30" s="37"/>
      <c r="BC30" s="37"/>
      <c r="BD30" s="41">
        <f>+'[1]ANEXO 2 A'!C189</f>
        <v>0</v>
      </c>
      <c r="BE30" s="37"/>
      <c r="BF30" s="37"/>
      <c r="BG30" s="37"/>
      <c r="BH30" s="41"/>
      <c r="BI30" s="37"/>
      <c r="BJ30" s="37"/>
      <c r="BK30" s="41"/>
      <c r="BL30" s="37"/>
      <c r="BM30" s="37"/>
      <c r="BN30" s="41"/>
      <c r="BO30" s="37"/>
      <c r="BP30" s="37"/>
      <c r="BQ30" s="41"/>
      <c r="BR30" s="37"/>
      <c r="BS30" s="37"/>
      <c r="BT30" s="41"/>
      <c r="BU30" s="37"/>
      <c r="BV30" s="37"/>
      <c r="BW30" s="41">
        <f>+'[1]ANEXO 2 A'!E189</f>
        <v>0</v>
      </c>
      <c r="BX30" s="37"/>
      <c r="BY30" s="37"/>
      <c r="BZ30" s="41"/>
      <c r="CA30" s="37"/>
      <c r="CB30" s="37"/>
      <c r="CC30" s="41"/>
      <c r="CD30" s="37"/>
      <c r="CE30" s="37"/>
      <c r="CF30" s="41"/>
      <c r="CG30" s="37"/>
      <c r="CH30" s="37"/>
      <c r="CI30" s="41">
        <f>+'[1]ANEXO 2 A'!F189</f>
        <v>193147308</v>
      </c>
      <c r="CJ30" s="37"/>
      <c r="CK30" s="37"/>
      <c r="CL30" s="41"/>
      <c r="CM30" s="37"/>
      <c r="CN30" s="37"/>
      <c r="CO30" s="41"/>
      <c r="CP30" s="37"/>
      <c r="CQ30" s="37"/>
      <c r="CR30" s="41"/>
      <c r="CS30" s="37"/>
      <c r="CT30" s="37"/>
      <c r="CU30" s="41"/>
      <c r="CV30" s="37"/>
      <c r="CW30" s="37"/>
      <c r="CX30" s="41"/>
      <c r="CY30" s="37"/>
      <c r="CZ30" s="37"/>
      <c r="DA30" s="41"/>
      <c r="DB30" s="37"/>
      <c r="DC30" s="37"/>
      <c r="DD30" s="69"/>
      <c r="DE30" s="37"/>
      <c r="DF30" s="37"/>
      <c r="DG30" s="69"/>
      <c r="DH30" s="37"/>
      <c r="DI30" s="37"/>
      <c r="DJ30" s="69"/>
      <c r="DK30" s="37"/>
      <c r="DL30" s="37"/>
      <c r="DM30" s="69"/>
      <c r="DN30" s="37"/>
      <c r="DO30" s="37"/>
      <c r="DP30" s="69"/>
      <c r="DQ30" s="37"/>
      <c r="DR30" s="37"/>
      <c r="DS30" s="69"/>
      <c r="DT30" s="37"/>
      <c r="DU30" s="37"/>
      <c r="DV30" s="69">
        <f>+'[1]ANEXO 2 A'!H189</f>
        <v>154546800</v>
      </c>
      <c r="DW30" s="37"/>
      <c r="DX30" s="37"/>
      <c r="DY30" s="69"/>
      <c r="DZ30" s="37"/>
      <c r="EA30" s="37"/>
      <c r="EB30" s="71"/>
      <c r="EC30" s="72"/>
      <c r="ED30" s="72"/>
      <c r="EE30" s="71"/>
      <c r="EF30" s="73"/>
    </row>
    <row r="31" spans="2:136" ht="15">
      <c r="B31" s="79" t="s">
        <v>90</v>
      </c>
      <c r="C31" s="76"/>
      <c r="D31" s="41"/>
      <c r="E31" s="37"/>
      <c r="F31" s="37"/>
      <c r="G31" s="41"/>
      <c r="H31" s="37"/>
      <c r="I31" s="37"/>
      <c r="J31" s="41"/>
      <c r="K31" s="37"/>
      <c r="L31" s="37"/>
      <c r="M31" s="41"/>
      <c r="N31" s="37"/>
      <c r="O31" s="37"/>
      <c r="P31" s="41"/>
      <c r="Q31" s="37"/>
      <c r="R31" s="37"/>
      <c r="S31" s="41"/>
      <c r="T31" s="37"/>
      <c r="U31" s="37"/>
      <c r="V31" s="41"/>
      <c r="W31" s="37"/>
      <c r="X31" s="37"/>
      <c r="Y31" s="41"/>
      <c r="Z31" s="37"/>
      <c r="AA31" s="37"/>
      <c r="AB31" s="41">
        <f>+'[1]ANEXO 2 A'!D190</f>
        <v>0</v>
      </c>
      <c r="AC31" s="37"/>
      <c r="AD31" s="37"/>
      <c r="AE31" s="41"/>
      <c r="AF31" s="37"/>
      <c r="AG31" s="37"/>
      <c r="AH31" s="41"/>
      <c r="AI31" s="37"/>
      <c r="AJ31" s="37"/>
      <c r="AK31" s="41"/>
      <c r="AL31" s="37"/>
      <c r="AM31" s="37"/>
      <c r="AN31" s="41"/>
      <c r="AO31" s="37"/>
      <c r="AP31" s="37"/>
      <c r="AQ31" s="41"/>
      <c r="AR31" s="37"/>
      <c r="AS31" s="37"/>
      <c r="AT31" s="41"/>
      <c r="AU31" s="37"/>
      <c r="AV31" s="37"/>
      <c r="AW31" s="41"/>
      <c r="AX31" s="37"/>
      <c r="AY31" s="37"/>
      <c r="AZ31" s="41">
        <f>+'[1]ANEXO 2 A'!G190</f>
        <v>0</v>
      </c>
      <c r="BA31" s="37"/>
      <c r="BB31" s="37"/>
      <c r="BC31" s="37"/>
      <c r="BD31" s="41">
        <f>+'[1]ANEXO 2 A'!C190</f>
        <v>0</v>
      </c>
      <c r="BE31" s="37"/>
      <c r="BF31" s="37"/>
      <c r="BG31" s="37"/>
      <c r="BH31" s="41"/>
      <c r="BI31" s="37"/>
      <c r="BJ31" s="37"/>
      <c r="BK31" s="41"/>
      <c r="BL31" s="37"/>
      <c r="BM31" s="37"/>
      <c r="BN31" s="41"/>
      <c r="BO31" s="37"/>
      <c r="BP31" s="37"/>
      <c r="BQ31" s="41"/>
      <c r="BR31" s="37"/>
      <c r="BS31" s="37"/>
      <c r="BT31" s="41"/>
      <c r="BU31" s="37"/>
      <c r="BV31" s="37"/>
      <c r="BW31" s="41">
        <f>+'[1]ANEXO 2 A'!E190</f>
        <v>0</v>
      </c>
      <c r="BX31" s="37"/>
      <c r="BY31" s="37"/>
      <c r="BZ31" s="41"/>
      <c r="CA31" s="37"/>
      <c r="CB31" s="37"/>
      <c r="CC31" s="41"/>
      <c r="CD31" s="37"/>
      <c r="CE31" s="37"/>
      <c r="CF31" s="41"/>
      <c r="CG31" s="37"/>
      <c r="CH31" s="37"/>
      <c r="CI31" s="41">
        <f>+'[1]ANEXO 2 A'!F190</f>
        <v>0</v>
      </c>
      <c r="CJ31" s="37"/>
      <c r="CK31" s="37"/>
      <c r="CL31" s="41"/>
      <c r="CM31" s="37"/>
      <c r="CN31" s="37"/>
      <c r="CO31" s="41"/>
      <c r="CP31" s="37"/>
      <c r="CQ31" s="37"/>
      <c r="CR31" s="41"/>
      <c r="CS31" s="37"/>
      <c r="CT31" s="37"/>
      <c r="CU31" s="41"/>
      <c r="CV31" s="37"/>
      <c r="CW31" s="37"/>
      <c r="CX31" s="41"/>
      <c r="CY31" s="37"/>
      <c r="CZ31" s="37"/>
      <c r="DA31" s="41"/>
      <c r="DB31" s="37"/>
      <c r="DC31" s="37"/>
      <c r="DD31" s="69"/>
      <c r="DE31" s="37"/>
      <c r="DF31" s="37"/>
      <c r="DG31" s="69"/>
      <c r="DH31" s="37"/>
      <c r="DI31" s="37"/>
      <c r="DJ31" s="69"/>
      <c r="DK31" s="37"/>
      <c r="DL31" s="37"/>
      <c r="DM31" s="69"/>
      <c r="DN31" s="37"/>
      <c r="DO31" s="37"/>
      <c r="DP31" s="69"/>
      <c r="DQ31" s="37"/>
      <c r="DR31" s="37"/>
      <c r="DS31" s="69"/>
      <c r="DT31" s="37"/>
      <c r="DU31" s="37"/>
      <c r="DV31" s="69">
        <f>+'[1]ANEXO 2 A'!H190</f>
        <v>0</v>
      </c>
      <c r="DW31" s="37"/>
      <c r="DX31" s="37"/>
      <c r="DY31" s="69"/>
      <c r="DZ31" s="37"/>
      <c r="EA31" s="37"/>
      <c r="EB31" s="71"/>
      <c r="EC31" s="72"/>
      <c r="ED31" s="72"/>
      <c r="EE31" s="71"/>
      <c r="EF31" s="73"/>
    </row>
    <row r="32" spans="2:136" ht="15">
      <c r="B32" s="79" t="s">
        <v>91</v>
      </c>
      <c r="C32" s="76"/>
      <c r="D32" s="41"/>
      <c r="E32" s="37"/>
      <c r="F32" s="37"/>
      <c r="G32" s="41"/>
      <c r="H32" s="37"/>
      <c r="I32" s="37"/>
      <c r="J32" s="41"/>
      <c r="K32" s="37"/>
      <c r="L32" s="37"/>
      <c r="M32" s="41"/>
      <c r="N32" s="37"/>
      <c r="O32" s="37"/>
      <c r="P32" s="41"/>
      <c r="Q32" s="37"/>
      <c r="R32" s="37"/>
      <c r="S32" s="41"/>
      <c r="T32" s="37"/>
      <c r="U32" s="37"/>
      <c r="V32" s="41"/>
      <c r="W32" s="37"/>
      <c r="X32" s="37"/>
      <c r="Y32" s="41"/>
      <c r="Z32" s="37"/>
      <c r="AA32" s="37"/>
      <c r="AB32" s="41">
        <f>+'[1]ANEXO 2 A'!D191</f>
        <v>0</v>
      </c>
      <c r="AC32" s="37"/>
      <c r="AD32" s="37"/>
      <c r="AE32" s="41"/>
      <c r="AF32" s="37"/>
      <c r="AG32" s="37"/>
      <c r="AH32" s="41"/>
      <c r="AI32" s="37"/>
      <c r="AJ32" s="37"/>
      <c r="AK32" s="41"/>
      <c r="AL32" s="37"/>
      <c r="AM32" s="37"/>
      <c r="AN32" s="41"/>
      <c r="AO32" s="37"/>
      <c r="AP32" s="37"/>
      <c r="AQ32" s="41"/>
      <c r="AR32" s="37"/>
      <c r="AS32" s="37"/>
      <c r="AT32" s="41"/>
      <c r="AU32" s="37"/>
      <c r="AV32" s="37"/>
      <c r="AW32" s="41"/>
      <c r="AX32" s="37"/>
      <c r="AY32" s="37"/>
      <c r="AZ32" s="41">
        <f>+'[1]ANEXO 2 A'!G191</f>
        <v>0</v>
      </c>
      <c r="BA32" s="37"/>
      <c r="BB32" s="37"/>
      <c r="BC32" s="37"/>
      <c r="BD32" s="41">
        <f>+'[1]ANEXO 2 A'!C191</f>
        <v>0</v>
      </c>
      <c r="BE32" s="37"/>
      <c r="BF32" s="37"/>
      <c r="BG32" s="37"/>
      <c r="BH32" s="41"/>
      <c r="BI32" s="37"/>
      <c r="BJ32" s="37"/>
      <c r="BK32" s="41"/>
      <c r="BL32" s="37"/>
      <c r="BM32" s="37"/>
      <c r="BN32" s="41"/>
      <c r="BO32" s="37"/>
      <c r="BP32" s="37"/>
      <c r="BQ32" s="41"/>
      <c r="BR32" s="37"/>
      <c r="BS32" s="37"/>
      <c r="BT32" s="41"/>
      <c r="BU32" s="37"/>
      <c r="BV32" s="37"/>
      <c r="BW32" s="41">
        <f>+'[1]ANEXO 2 A'!E191</f>
        <v>219112400</v>
      </c>
      <c r="BX32" s="37"/>
      <c r="BY32" s="37"/>
      <c r="BZ32" s="41"/>
      <c r="CA32" s="37"/>
      <c r="CB32" s="37"/>
      <c r="CC32" s="41"/>
      <c r="CD32" s="37"/>
      <c r="CE32" s="37"/>
      <c r="CF32" s="41"/>
      <c r="CG32" s="37"/>
      <c r="CH32" s="37"/>
      <c r="CI32" s="41">
        <f>+'[1]ANEXO 2 A'!F191</f>
        <v>0</v>
      </c>
      <c r="CJ32" s="37"/>
      <c r="CK32" s="37"/>
      <c r="CL32" s="41"/>
      <c r="CM32" s="37"/>
      <c r="CN32" s="37"/>
      <c r="CO32" s="41"/>
      <c r="CP32" s="37"/>
      <c r="CQ32" s="37"/>
      <c r="CR32" s="41"/>
      <c r="CS32" s="37"/>
      <c r="CT32" s="37"/>
      <c r="CU32" s="41"/>
      <c r="CV32" s="37"/>
      <c r="CW32" s="37"/>
      <c r="CX32" s="41"/>
      <c r="CY32" s="37"/>
      <c r="CZ32" s="37"/>
      <c r="DA32" s="41"/>
      <c r="DB32" s="37"/>
      <c r="DC32" s="37"/>
      <c r="DD32" s="69"/>
      <c r="DE32" s="37"/>
      <c r="DF32" s="37"/>
      <c r="DG32" s="69"/>
      <c r="DH32" s="37"/>
      <c r="DI32" s="37"/>
      <c r="DJ32" s="69"/>
      <c r="DK32" s="37"/>
      <c r="DL32" s="37"/>
      <c r="DM32" s="69"/>
      <c r="DN32" s="37"/>
      <c r="DO32" s="37"/>
      <c r="DP32" s="69"/>
      <c r="DQ32" s="37"/>
      <c r="DR32" s="37"/>
      <c r="DS32" s="69"/>
      <c r="DT32" s="37"/>
      <c r="DU32" s="37"/>
      <c r="DV32" s="69">
        <f>+'[1]ANEXO 2 A'!H191</f>
        <v>0</v>
      </c>
      <c r="DW32" s="37"/>
      <c r="DX32" s="37"/>
      <c r="DY32" s="69"/>
      <c r="DZ32" s="37"/>
      <c r="EA32" s="37"/>
      <c r="EB32" s="71"/>
      <c r="EC32" s="72"/>
      <c r="ED32" s="72"/>
      <c r="EE32" s="71"/>
      <c r="EF32" s="73"/>
    </row>
    <row r="33" spans="2:136" ht="15">
      <c r="B33" s="79" t="s">
        <v>92</v>
      </c>
      <c r="C33" s="76"/>
      <c r="D33" s="41"/>
      <c r="E33" s="37"/>
      <c r="F33" s="37"/>
      <c r="G33" s="41"/>
      <c r="H33" s="37"/>
      <c r="I33" s="37"/>
      <c r="J33" s="41"/>
      <c r="K33" s="37"/>
      <c r="L33" s="37"/>
      <c r="M33" s="41"/>
      <c r="N33" s="37"/>
      <c r="O33" s="37"/>
      <c r="P33" s="41"/>
      <c r="Q33" s="37"/>
      <c r="R33" s="37"/>
      <c r="S33" s="41"/>
      <c r="T33" s="37"/>
      <c r="U33" s="37"/>
      <c r="V33" s="41"/>
      <c r="W33" s="37"/>
      <c r="X33" s="37"/>
      <c r="Y33" s="41"/>
      <c r="Z33" s="37"/>
      <c r="AA33" s="37"/>
      <c r="AB33" s="41">
        <f>+'[1]ANEXO 2 A'!D192</f>
        <v>0</v>
      </c>
      <c r="AC33" s="37"/>
      <c r="AD33" s="37"/>
      <c r="AE33" s="41"/>
      <c r="AF33" s="37"/>
      <c r="AG33" s="37"/>
      <c r="AH33" s="41"/>
      <c r="AI33" s="37"/>
      <c r="AJ33" s="37"/>
      <c r="AK33" s="41"/>
      <c r="AL33" s="37"/>
      <c r="AM33" s="37"/>
      <c r="AN33" s="41"/>
      <c r="AO33" s="37"/>
      <c r="AP33" s="37"/>
      <c r="AQ33" s="41"/>
      <c r="AR33" s="37"/>
      <c r="AS33" s="37"/>
      <c r="AT33" s="41"/>
      <c r="AU33" s="37"/>
      <c r="AV33" s="37"/>
      <c r="AW33" s="41"/>
      <c r="AX33" s="37"/>
      <c r="AY33" s="37"/>
      <c r="AZ33" s="41">
        <f>+'[1]ANEXO 2 A'!G192</f>
        <v>345680000</v>
      </c>
      <c r="BA33" s="37"/>
      <c r="BB33" s="37"/>
      <c r="BC33" s="37"/>
      <c r="BD33" s="41">
        <f>+'[1]ANEXO 2 A'!C192</f>
        <v>0</v>
      </c>
      <c r="BE33" s="37"/>
      <c r="BF33" s="37"/>
      <c r="BG33" s="37"/>
      <c r="BH33" s="41"/>
      <c r="BI33" s="37"/>
      <c r="BJ33" s="37"/>
      <c r="BK33" s="41"/>
      <c r="BL33" s="37"/>
      <c r="BM33" s="37"/>
      <c r="BN33" s="41"/>
      <c r="BO33" s="37"/>
      <c r="BP33" s="37"/>
      <c r="BQ33" s="41"/>
      <c r="BR33" s="37"/>
      <c r="BS33" s="37"/>
      <c r="BT33" s="41"/>
      <c r="BU33" s="37"/>
      <c r="BV33" s="37"/>
      <c r="BW33" s="41">
        <f>+'[1]ANEXO 2 A'!E192</f>
        <v>0</v>
      </c>
      <c r="BX33" s="37"/>
      <c r="BY33" s="37"/>
      <c r="BZ33" s="41"/>
      <c r="CA33" s="37"/>
      <c r="CB33" s="37"/>
      <c r="CC33" s="41"/>
      <c r="CD33" s="37"/>
      <c r="CE33" s="37"/>
      <c r="CF33" s="41"/>
      <c r="CG33" s="37"/>
      <c r="CH33" s="37"/>
      <c r="CI33" s="41">
        <f>+'[1]ANEXO 2 A'!F192</f>
        <v>0</v>
      </c>
      <c r="CJ33" s="37"/>
      <c r="CK33" s="37"/>
      <c r="CL33" s="41"/>
      <c r="CM33" s="37"/>
      <c r="CN33" s="37"/>
      <c r="CO33" s="41"/>
      <c r="CP33" s="37"/>
      <c r="CQ33" s="37"/>
      <c r="CR33" s="41"/>
      <c r="CS33" s="37"/>
      <c r="CT33" s="37"/>
      <c r="CU33" s="41"/>
      <c r="CV33" s="37"/>
      <c r="CW33" s="37"/>
      <c r="CX33" s="41"/>
      <c r="CY33" s="37"/>
      <c r="CZ33" s="37"/>
      <c r="DA33" s="41"/>
      <c r="DB33" s="37"/>
      <c r="DC33" s="37"/>
      <c r="DD33" s="69"/>
      <c r="DE33" s="37"/>
      <c r="DF33" s="37"/>
      <c r="DG33" s="69"/>
      <c r="DH33" s="37"/>
      <c r="DI33" s="37"/>
      <c r="DJ33" s="69"/>
      <c r="DK33" s="37"/>
      <c r="DL33" s="37"/>
      <c r="DM33" s="69"/>
      <c r="DN33" s="37"/>
      <c r="DO33" s="37"/>
      <c r="DP33" s="69"/>
      <c r="DQ33" s="37"/>
      <c r="DR33" s="37"/>
      <c r="DS33" s="69"/>
      <c r="DT33" s="37"/>
      <c r="DU33" s="37"/>
      <c r="DV33" s="69">
        <f>+'[1]ANEXO 2 A'!H192</f>
        <v>0</v>
      </c>
      <c r="DW33" s="37"/>
      <c r="DX33" s="37"/>
      <c r="DY33" s="69"/>
      <c r="DZ33" s="37"/>
      <c r="EA33" s="37"/>
      <c r="EB33" s="71"/>
      <c r="EC33" s="72"/>
      <c r="ED33" s="72"/>
      <c r="EE33" s="71"/>
      <c r="EF33" s="73"/>
    </row>
    <row r="34" spans="2:136" ht="12.75">
      <c r="B34" s="42" t="s">
        <v>35</v>
      </c>
      <c r="D34" s="70">
        <f>SUM(D25:D33)</f>
        <v>1178903259.08</v>
      </c>
      <c r="E34" s="38"/>
      <c r="F34" s="38"/>
      <c r="G34" s="70">
        <f>SUM(G25:G33)</f>
        <v>1</v>
      </c>
      <c r="H34" s="38"/>
      <c r="I34" s="38"/>
      <c r="J34" s="70">
        <f>SUM(J25:J33)</f>
        <v>822820877.88</v>
      </c>
      <c r="K34" s="38"/>
      <c r="L34" s="38"/>
      <c r="M34" s="70">
        <f>SUM(M25:M33)</f>
        <v>1</v>
      </c>
      <c r="N34" s="38"/>
      <c r="O34" s="38"/>
      <c r="P34" s="70">
        <f>SUM(P25:P33)</f>
        <v>405316913.12000006</v>
      </c>
      <c r="Q34" s="38"/>
      <c r="R34" s="38"/>
      <c r="S34" s="70">
        <f>SUM(S25:S33)</f>
        <v>259840000</v>
      </c>
      <c r="T34" s="38"/>
      <c r="U34" s="38"/>
      <c r="V34" s="70">
        <f>SUM(V25:V33)</f>
        <v>1</v>
      </c>
      <c r="W34" s="38"/>
      <c r="X34" s="38"/>
      <c r="Y34" s="70">
        <f>SUM(Y25:Y33)</f>
        <v>514074014.82821876</v>
      </c>
      <c r="Z34" s="38"/>
      <c r="AA34" s="38"/>
      <c r="AB34" s="70">
        <f>SUM(AB25:AB33)</f>
        <v>987579612.5999999</v>
      </c>
      <c r="AC34" s="38"/>
      <c r="AD34" s="38"/>
      <c r="AE34" s="70">
        <f>SUM(AE25:AE33)</f>
        <v>499908863.7200001</v>
      </c>
      <c r="AF34" s="38"/>
      <c r="AG34" s="38"/>
      <c r="AH34" s="70">
        <f>SUM(AH25:AH33)</f>
        <v>254158320</v>
      </c>
      <c r="AI34" s="38"/>
      <c r="AJ34" s="38"/>
      <c r="AK34" s="70">
        <f>SUM(AK25:AK33)</f>
        <v>1003585477.6284336</v>
      </c>
      <c r="AL34" s="38"/>
      <c r="AM34" s="38"/>
      <c r="AN34" s="70">
        <f>SUM(AN25:AN33)</f>
        <v>545137360</v>
      </c>
      <c r="AO34" s="38"/>
      <c r="AP34" s="38"/>
      <c r="AQ34" s="70">
        <f>SUM(AQ25:AQ33)</f>
        <v>360758840</v>
      </c>
      <c r="AR34" s="38"/>
      <c r="AS34" s="38"/>
      <c r="AT34" s="70">
        <f>SUM(AT25:AT33)</f>
        <v>54427200</v>
      </c>
      <c r="AU34" s="38"/>
      <c r="AV34" s="38"/>
      <c r="AW34" s="70">
        <f>SUM(AW25:AW33)</f>
        <v>259718200</v>
      </c>
      <c r="AX34" s="38"/>
      <c r="AY34" s="38"/>
      <c r="AZ34" s="70">
        <f>SUM(AZ25:AZ33)</f>
        <v>345680001</v>
      </c>
      <c r="BA34" s="38"/>
      <c r="BB34" s="38"/>
      <c r="BC34" s="38"/>
      <c r="BD34" s="70">
        <f>SUM(BD25:BD33)</f>
        <v>2466968052.16</v>
      </c>
      <c r="BE34" s="38"/>
      <c r="BF34" s="38"/>
      <c r="BG34" s="38"/>
      <c r="BH34" s="70">
        <f>SUM(BH25:BH33)</f>
        <v>923262560</v>
      </c>
      <c r="BI34" s="38"/>
      <c r="BJ34" s="38"/>
      <c r="BK34" s="70">
        <f>SUM(BK25:BK33)</f>
        <v>1999463821.2800002</v>
      </c>
      <c r="BL34" s="38"/>
      <c r="BM34" s="38"/>
      <c r="BN34" s="70">
        <f>SUM(BN25:BN33)</f>
        <v>598509178.0800002</v>
      </c>
      <c r="BO34" s="38"/>
      <c r="BP34" s="38"/>
      <c r="BQ34" s="70">
        <f>SUM(BQ25:BQ33)</f>
        <v>24554880</v>
      </c>
      <c r="BR34" s="38"/>
      <c r="BS34" s="38"/>
      <c r="BT34" s="70">
        <f>SUM(BT25:BT33)</f>
        <v>158923712</v>
      </c>
      <c r="BU34" s="38"/>
      <c r="BV34" s="38"/>
      <c r="BW34" s="70">
        <f>SUM(BW25:BW33)</f>
        <v>403958400</v>
      </c>
      <c r="BX34" s="38"/>
      <c r="BY34" s="38"/>
      <c r="BZ34" s="70">
        <f>SUM(BZ25:BZ33)</f>
        <v>466228360</v>
      </c>
      <c r="CA34" s="38"/>
      <c r="CB34" s="38"/>
      <c r="CC34" s="70">
        <f>SUM(CC25:CC33)</f>
        <v>86153200</v>
      </c>
      <c r="CD34" s="38"/>
      <c r="CE34" s="38"/>
      <c r="CF34" s="70">
        <f>SUM(CF25:CF33)</f>
        <v>1088204060.84</v>
      </c>
      <c r="CG34" s="38"/>
      <c r="CH34" s="38"/>
      <c r="CI34" s="70">
        <f>SUM(CI25:CI33)</f>
        <v>1195614822.592</v>
      </c>
      <c r="CJ34" s="38"/>
      <c r="CK34" s="38"/>
      <c r="CL34" s="70">
        <f>SUM(CL25:CL33)</f>
        <v>1076635440</v>
      </c>
      <c r="CM34" s="38"/>
      <c r="CN34" s="38"/>
      <c r="CO34" s="70">
        <f>SUM(CO25:CO33)</f>
        <v>937802553.3199999</v>
      </c>
      <c r="CP34" s="38"/>
      <c r="CQ34" s="38"/>
      <c r="CR34" s="70">
        <f>SUM(CR25:CR33)</f>
        <v>53817040</v>
      </c>
      <c r="CS34" s="38"/>
      <c r="CT34" s="38"/>
      <c r="CU34" s="70">
        <f>SUM(CU25:CU33)</f>
        <v>135817440</v>
      </c>
      <c r="CV34" s="38"/>
      <c r="CW34" s="38"/>
      <c r="CX34" s="70">
        <f>SUM(CX25:CX33)</f>
        <v>417446880</v>
      </c>
      <c r="CY34" s="38"/>
      <c r="CZ34" s="38"/>
      <c r="DA34" s="70">
        <f>SUM(DA25:DA33)</f>
        <v>1</v>
      </c>
      <c r="DB34" s="38"/>
      <c r="DC34" s="38"/>
      <c r="DD34" s="70">
        <f>SUM(DD25:DD33)</f>
        <v>899107919.4399999</v>
      </c>
      <c r="DE34" s="38"/>
      <c r="DF34" s="38"/>
      <c r="DG34" s="70">
        <f>SUM(DG25:DG33)</f>
        <v>2013579388</v>
      </c>
      <c r="DH34" s="38"/>
      <c r="DI34" s="38"/>
      <c r="DJ34" s="70">
        <f>SUM(DJ25:DJ33)</f>
        <v>588600240</v>
      </c>
      <c r="DK34" s="38"/>
      <c r="DL34" s="38"/>
      <c r="DM34" s="70">
        <f>SUM(DM25:DM33)</f>
        <v>949990584</v>
      </c>
      <c r="DN34" s="38"/>
      <c r="DO34" s="38"/>
      <c r="DP34" s="70">
        <f>SUM(DP25:DP33)</f>
        <v>134246800</v>
      </c>
      <c r="DQ34" s="38"/>
      <c r="DR34" s="38"/>
      <c r="DS34" s="70">
        <f>SUM(DS25:DS33)</f>
        <v>464792696.44000006</v>
      </c>
      <c r="DT34" s="38"/>
      <c r="DU34" s="38"/>
      <c r="DV34" s="70">
        <f>SUM(DV25:DV33)</f>
        <v>626231776.8</v>
      </c>
      <c r="DW34" s="38"/>
      <c r="DX34" s="38"/>
      <c r="DY34" s="70">
        <f>SUM(DY25:DY33)</f>
        <v>729225880</v>
      </c>
      <c r="DZ34" s="38"/>
      <c r="EA34" s="38"/>
      <c r="EB34" s="74"/>
      <c r="EC34" s="75"/>
      <c r="ED34" s="75"/>
      <c r="EE34" s="74"/>
      <c r="EF34" s="73"/>
    </row>
    <row r="35" spans="2:136" ht="12.75">
      <c r="B35" s="36"/>
      <c r="C35" s="36"/>
      <c r="D35" s="36"/>
      <c r="E35" s="37"/>
      <c r="F35" s="37"/>
      <c r="G35" s="36"/>
      <c r="H35" s="37"/>
      <c r="I35" s="37"/>
      <c r="J35" s="36"/>
      <c r="K35" s="37"/>
      <c r="L35" s="37"/>
      <c r="M35" s="36"/>
      <c r="N35" s="37"/>
      <c r="O35" s="37"/>
      <c r="P35" s="36"/>
      <c r="Q35" s="37"/>
      <c r="R35" s="37"/>
      <c r="S35" s="36"/>
      <c r="T35" s="37"/>
      <c r="U35" s="37"/>
      <c r="V35" s="36"/>
      <c r="W35" s="37"/>
      <c r="X35" s="37"/>
      <c r="Y35" s="36"/>
      <c r="Z35" s="37"/>
      <c r="AA35" s="37"/>
      <c r="AB35" s="36"/>
      <c r="AC35" s="37"/>
      <c r="AD35" s="37"/>
      <c r="AE35" s="36"/>
      <c r="AF35" s="37"/>
      <c r="AG35" s="37"/>
      <c r="AH35" s="36"/>
      <c r="AI35" s="37"/>
      <c r="AJ35" s="37"/>
      <c r="AK35" s="36"/>
      <c r="AL35" s="37"/>
      <c r="AM35" s="37"/>
      <c r="AN35" s="36"/>
      <c r="AO35" s="37"/>
      <c r="AP35" s="37"/>
      <c r="AQ35" s="36"/>
      <c r="AR35" s="37"/>
      <c r="AS35" s="37"/>
      <c r="AT35" s="36"/>
      <c r="AU35" s="37"/>
      <c r="AV35" s="37"/>
      <c r="AW35" s="36"/>
      <c r="AX35" s="37"/>
      <c r="AY35" s="37"/>
      <c r="AZ35" s="36"/>
      <c r="BA35" s="37"/>
      <c r="BB35" s="37"/>
      <c r="BC35" s="37"/>
      <c r="BD35" s="36"/>
      <c r="BE35" s="37"/>
      <c r="BF35" s="37"/>
      <c r="BG35" s="37"/>
      <c r="BH35" s="36"/>
      <c r="BI35" s="37"/>
      <c r="BJ35" s="37"/>
      <c r="BK35" s="36"/>
      <c r="BL35" s="37"/>
      <c r="BM35" s="37"/>
      <c r="BN35" s="36"/>
      <c r="BO35" s="37"/>
      <c r="BP35" s="37"/>
      <c r="BQ35" s="36"/>
      <c r="BR35" s="37"/>
      <c r="BS35" s="37"/>
      <c r="BT35" s="36"/>
      <c r="BU35" s="37"/>
      <c r="BV35" s="37"/>
      <c r="BW35" s="36"/>
      <c r="BX35" s="37"/>
      <c r="BY35" s="37"/>
      <c r="BZ35" s="36"/>
      <c r="CA35" s="37"/>
      <c r="CB35" s="37"/>
      <c r="CC35" s="36"/>
      <c r="CD35" s="37"/>
      <c r="CE35" s="37"/>
      <c r="CF35" s="36"/>
      <c r="CG35" s="37"/>
      <c r="CH35" s="37"/>
      <c r="CI35" s="36"/>
      <c r="CJ35" s="37"/>
      <c r="CK35" s="37"/>
      <c r="CL35" s="36"/>
      <c r="CM35" s="37"/>
      <c r="CN35" s="37"/>
      <c r="CO35" s="36"/>
      <c r="CP35" s="37"/>
      <c r="CQ35" s="37"/>
      <c r="CR35" s="36"/>
      <c r="CS35" s="37"/>
      <c r="CT35" s="37"/>
      <c r="CU35" s="36"/>
      <c r="CV35" s="37"/>
      <c r="CW35" s="37"/>
      <c r="CX35" s="36"/>
      <c r="CY35" s="37"/>
      <c r="CZ35" s="37"/>
      <c r="DA35" s="36"/>
      <c r="DB35" s="37"/>
      <c r="DC35" s="37"/>
      <c r="DD35" s="36"/>
      <c r="DE35" s="37"/>
      <c r="DF35" s="37"/>
      <c r="DG35" s="36"/>
      <c r="DH35" s="37"/>
      <c r="DI35" s="37"/>
      <c r="DJ35" s="36"/>
      <c r="DK35" s="37"/>
      <c r="DL35" s="37"/>
      <c r="DM35" s="36"/>
      <c r="DN35" s="37"/>
      <c r="DO35" s="37"/>
      <c r="DP35" s="36"/>
      <c r="DQ35" s="37"/>
      <c r="DR35" s="37"/>
      <c r="DS35" s="36"/>
      <c r="DT35" s="37"/>
      <c r="DU35" s="37"/>
      <c r="DV35" s="36"/>
      <c r="DW35" s="37"/>
      <c r="DX35" s="37"/>
      <c r="DY35" s="36"/>
      <c r="DZ35" s="37"/>
      <c r="EA35" s="37"/>
      <c r="EB35" s="73"/>
      <c r="EC35" s="73"/>
      <c r="ED35" s="73"/>
      <c r="EE35" s="73"/>
      <c r="EF35" s="73"/>
    </row>
    <row r="36" spans="2:136" ht="12.75">
      <c r="B36" s="36"/>
      <c r="C36" s="36"/>
      <c r="D36" s="38">
        <f>+D34</f>
        <v>1178903259.08</v>
      </c>
      <c r="E36" s="37"/>
      <c r="F36" s="39"/>
      <c r="G36" s="38">
        <f>+G34</f>
        <v>1</v>
      </c>
      <c r="H36" s="39"/>
      <c r="I36" s="39"/>
      <c r="J36" s="38">
        <f>+J34</f>
        <v>822820877.88</v>
      </c>
      <c r="K36" s="39"/>
      <c r="L36" s="39"/>
      <c r="M36" s="38">
        <f>+M34</f>
        <v>1</v>
      </c>
      <c r="N36" s="39"/>
      <c r="O36" s="39"/>
      <c r="P36" s="38">
        <f>+P34</f>
        <v>405316913.12000006</v>
      </c>
      <c r="Q36" s="39"/>
      <c r="R36" s="38"/>
      <c r="S36" s="38">
        <f>+S34</f>
        <v>259840000</v>
      </c>
      <c r="T36" s="39"/>
      <c r="U36" s="39"/>
      <c r="V36" s="38">
        <f>+V34</f>
        <v>1</v>
      </c>
      <c r="W36" s="39"/>
      <c r="X36" s="39"/>
      <c r="Y36" s="38">
        <f>+Y34</f>
        <v>514074014.82821876</v>
      </c>
      <c r="Z36" s="39"/>
      <c r="AA36" s="39"/>
      <c r="AB36" s="38">
        <f>+AB34</f>
        <v>987579612.5999999</v>
      </c>
      <c r="AC36" s="39"/>
      <c r="AD36" s="39"/>
      <c r="AE36" s="38">
        <f>+AE34</f>
        <v>499908863.7200001</v>
      </c>
      <c r="AF36" s="39"/>
      <c r="AG36" s="39"/>
      <c r="AH36" s="38">
        <f>+AH34</f>
        <v>254158320</v>
      </c>
      <c r="AI36" s="39"/>
      <c r="AJ36" s="39"/>
      <c r="AK36" s="38">
        <f>+AK34</f>
        <v>1003585477.6284336</v>
      </c>
      <c r="AL36" s="39"/>
      <c r="AM36" s="39"/>
      <c r="AN36" s="38">
        <f>+AN34</f>
        <v>545137360</v>
      </c>
      <c r="AO36" s="39"/>
      <c r="AP36" s="39"/>
      <c r="AQ36" s="38">
        <f>+AQ34</f>
        <v>360758840</v>
      </c>
      <c r="AR36" s="39"/>
      <c r="AS36" s="39"/>
      <c r="AT36" s="38">
        <f>+AT34</f>
        <v>54427200</v>
      </c>
      <c r="AU36" s="39"/>
      <c r="AV36" s="39"/>
      <c r="AW36" s="38">
        <f>+AW34</f>
        <v>259718200</v>
      </c>
      <c r="AX36" s="39"/>
      <c r="AY36" s="39"/>
      <c r="AZ36" s="38">
        <f>+AZ34</f>
        <v>345680001</v>
      </c>
      <c r="BA36" s="39"/>
      <c r="BB36" s="39"/>
      <c r="BC36" s="38"/>
      <c r="BD36" s="38">
        <f>+BD34</f>
        <v>2466968052.16</v>
      </c>
      <c r="BE36" s="38"/>
      <c r="BF36" s="38"/>
      <c r="BG36" s="38"/>
      <c r="BH36" s="38">
        <f>+BH34</f>
        <v>923262560</v>
      </c>
      <c r="BI36" s="38"/>
      <c r="BJ36" s="38"/>
      <c r="BK36" s="38">
        <f>+BK34</f>
        <v>1999463821.2800002</v>
      </c>
      <c r="BL36" s="39"/>
      <c r="BM36" s="39"/>
      <c r="BN36" s="38">
        <f>+BN34</f>
        <v>598509178.0800002</v>
      </c>
      <c r="BO36" s="39"/>
      <c r="BP36" s="39"/>
      <c r="BQ36" s="38">
        <f>+BQ34</f>
        <v>24554880</v>
      </c>
      <c r="BR36" s="39"/>
      <c r="BS36" s="39"/>
      <c r="BT36" s="38">
        <f>+BT34</f>
        <v>158923712</v>
      </c>
      <c r="BU36" s="39"/>
      <c r="BV36" s="39"/>
      <c r="BW36" s="38">
        <f>+BW34</f>
        <v>403958400</v>
      </c>
      <c r="BX36" s="39"/>
      <c r="BY36" s="39"/>
      <c r="BZ36" s="38">
        <f>+BZ34</f>
        <v>466228360</v>
      </c>
      <c r="CA36" s="39"/>
      <c r="CB36" s="38"/>
      <c r="CC36" s="38">
        <f>+CC34</f>
        <v>86153200</v>
      </c>
      <c r="CD36" s="39"/>
      <c r="CE36" s="39"/>
      <c r="CF36" s="38">
        <f>+CF34</f>
        <v>1088204060.84</v>
      </c>
      <c r="CG36" s="39"/>
      <c r="CH36" s="39"/>
      <c r="CI36" s="38">
        <f>+CI34</f>
        <v>1195614822.592</v>
      </c>
      <c r="CJ36" s="39"/>
      <c r="CK36" s="39"/>
      <c r="CL36" s="38">
        <f>+CL34</f>
        <v>1076635440</v>
      </c>
      <c r="CM36" s="39"/>
      <c r="CN36" s="39"/>
      <c r="CO36" s="38">
        <f>+CO34</f>
        <v>937802553.3199999</v>
      </c>
      <c r="CP36" s="39"/>
      <c r="CQ36" s="39"/>
      <c r="CR36" s="38">
        <f>+CR34</f>
        <v>53817040</v>
      </c>
      <c r="CS36" s="39"/>
      <c r="CT36" s="38"/>
      <c r="CU36" s="38">
        <f>+CU34</f>
        <v>135817440</v>
      </c>
      <c r="CV36" s="39"/>
      <c r="CW36" s="39"/>
      <c r="CX36" s="38">
        <f>+CX34</f>
        <v>417446880</v>
      </c>
      <c r="CY36" s="39"/>
      <c r="CZ36" s="39"/>
      <c r="DA36" s="38">
        <f>+DA34</f>
        <v>1</v>
      </c>
      <c r="DB36" s="39"/>
      <c r="DC36" s="39"/>
      <c r="DD36" s="38">
        <f>+DD34</f>
        <v>899107919.4399999</v>
      </c>
      <c r="DE36" s="39"/>
      <c r="DF36" s="39"/>
      <c r="DG36" s="38">
        <f>+DG34</f>
        <v>2013579388</v>
      </c>
      <c r="DH36" s="39"/>
      <c r="DI36" s="39"/>
      <c r="DJ36" s="38">
        <f>+DJ34</f>
        <v>588600240</v>
      </c>
      <c r="DK36" s="39"/>
      <c r="DL36" s="39"/>
      <c r="DM36" s="38">
        <f>+DM34</f>
        <v>949990584</v>
      </c>
      <c r="DN36" s="39"/>
      <c r="DO36" s="39"/>
      <c r="DP36" s="38">
        <f>+DP34</f>
        <v>134246800</v>
      </c>
      <c r="DQ36" s="39"/>
      <c r="DR36" s="39"/>
      <c r="DS36" s="38">
        <f>+DS34</f>
        <v>464792696.44000006</v>
      </c>
      <c r="DT36" s="39"/>
      <c r="DU36" s="39"/>
      <c r="DV36" s="38">
        <f>+DV34</f>
        <v>626231776.8</v>
      </c>
      <c r="DW36" s="39"/>
      <c r="DX36" s="39"/>
      <c r="DY36" s="38">
        <f>+DY34</f>
        <v>729225880</v>
      </c>
      <c r="DZ36" s="39"/>
      <c r="EA36" s="39"/>
      <c r="EB36" s="73"/>
      <c r="EC36" s="73"/>
      <c r="ED36" s="73"/>
      <c r="EE36" s="73"/>
      <c r="EF36" s="73"/>
    </row>
    <row r="37" spans="2:136" ht="12.75">
      <c r="B37" s="40">
        <f>+A17</f>
        <v>0.4</v>
      </c>
      <c r="C37" s="36"/>
      <c r="D37" s="39">
        <f>+D36*$B$37</f>
        <v>471561303.63199997</v>
      </c>
      <c r="E37" s="37"/>
      <c r="F37" s="39"/>
      <c r="G37" s="39">
        <f>+G36*$B$37</f>
        <v>0.4</v>
      </c>
      <c r="H37" s="39"/>
      <c r="I37" s="39"/>
      <c r="J37" s="39">
        <f>+J36*$B$37</f>
        <v>329128351.152</v>
      </c>
      <c r="K37" s="39"/>
      <c r="L37" s="39"/>
      <c r="M37" s="39">
        <f>+M36*$B$37</f>
        <v>0.4</v>
      </c>
      <c r="N37" s="39"/>
      <c r="O37" s="39"/>
      <c r="P37" s="39">
        <f>+P36*$B$37</f>
        <v>162126765.24800003</v>
      </c>
      <c r="Q37" s="39"/>
      <c r="R37" s="39"/>
      <c r="S37" s="39">
        <f>+S36*$B$37</f>
        <v>103936000</v>
      </c>
      <c r="T37" s="39"/>
      <c r="U37" s="39"/>
      <c r="V37" s="39">
        <f>+V36*$B$37</f>
        <v>0.4</v>
      </c>
      <c r="W37" s="39"/>
      <c r="X37" s="39"/>
      <c r="Y37" s="39">
        <f>+Y36*$B$37</f>
        <v>205629605.93128753</v>
      </c>
      <c r="Z37" s="39"/>
      <c r="AA37" s="39"/>
      <c r="AB37" s="39">
        <f>+AB36*$B$37</f>
        <v>395031845.03999996</v>
      </c>
      <c r="AC37" s="39"/>
      <c r="AD37" s="39"/>
      <c r="AE37" s="39">
        <f>+AE36*$B$37</f>
        <v>199963545.48800004</v>
      </c>
      <c r="AF37" s="39"/>
      <c r="AG37" s="39"/>
      <c r="AH37" s="39">
        <f>+AH36*$B$37</f>
        <v>101663328</v>
      </c>
      <c r="AI37" s="39"/>
      <c r="AJ37" s="39"/>
      <c r="AK37" s="39">
        <f>+AK36*$B$37</f>
        <v>401434191.0513735</v>
      </c>
      <c r="AL37" s="39"/>
      <c r="AM37" s="39"/>
      <c r="AN37" s="39">
        <f>+AN36*$B$37</f>
        <v>218054944</v>
      </c>
      <c r="AO37" s="39"/>
      <c r="AP37" s="39"/>
      <c r="AQ37" s="39">
        <f>+AQ36*$B$37</f>
        <v>144303536</v>
      </c>
      <c r="AR37" s="39"/>
      <c r="AS37" s="39"/>
      <c r="AT37" s="39">
        <f>+AT36*$B$37</f>
        <v>21770880</v>
      </c>
      <c r="AU37" s="39"/>
      <c r="AV37" s="39"/>
      <c r="AW37" s="39">
        <f>+AW36*$B$37</f>
        <v>103887280</v>
      </c>
      <c r="AX37" s="39"/>
      <c r="AY37" s="39"/>
      <c r="AZ37" s="39">
        <f>+AZ36*$B$37</f>
        <v>138272000.4</v>
      </c>
      <c r="BA37" s="39"/>
      <c r="BB37" s="39"/>
      <c r="BC37" s="39"/>
      <c r="BD37" s="39">
        <f>+BD36*$B$37</f>
        <v>986787220.864</v>
      </c>
      <c r="BE37" s="39"/>
      <c r="BF37" s="39"/>
      <c r="BG37" s="39"/>
      <c r="BH37" s="39">
        <f>+BH36*$B$37</f>
        <v>369305024</v>
      </c>
      <c r="BI37" s="39"/>
      <c r="BJ37" s="39"/>
      <c r="BK37" s="39">
        <f>+BK36*$B$37</f>
        <v>799785528.5120001</v>
      </c>
      <c r="BL37" s="39"/>
      <c r="BM37" s="39"/>
      <c r="BN37" s="39">
        <f>+BN36*$B$37</f>
        <v>239403671.23200008</v>
      </c>
      <c r="BO37" s="39"/>
      <c r="BP37" s="39"/>
      <c r="BQ37" s="39">
        <f>+BQ36*$B$37</f>
        <v>9821952</v>
      </c>
      <c r="BR37" s="39"/>
      <c r="BS37" s="39"/>
      <c r="BT37" s="39">
        <f>+BT36*$B$37</f>
        <v>63569484.800000004</v>
      </c>
      <c r="BU37" s="39"/>
      <c r="BV37" s="39"/>
      <c r="BW37" s="39">
        <f>+BW36*$B$37</f>
        <v>161583360</v>
      </c>
      <c r="BX37" s="39"/>
      <c r="BY37" s="39"/>
      <c r="BZ37" s="39">
        <f>+BZ36*$B$37</f>
        <v>186491344</v>
      </c>
      <c r="CA37" s="39"/>
      <c r="CB37" s="39"/>
      <c r="CC37" s="39">
        <f>+CC36*$B$37</f>
        <v>34461280</v>
      </c>
      <c r="CD37" s="39"/>
      <c r="CE37" s="39"/>
      <c r="CF37" s="39">
        <f>+CF36*$B$37</f>
        <v>435281624.33599997</v>
      </c>
      <c r="CG37" s="39"/>
      <c r="CH37" s="39"/>
      <c r="CI37" s="39">
        <f>+CI36*$B$37</f>
        <v>478245929.0368</v>
      </c>
      <c r="CJ37" s="39"/>
      <c r="CK37" s="39"/>
      <c r="CL37" s="39">
        <f>+CL36*$B$37</f>
        <v>430654176</v>
      </c>
      <c r="CM37" s="39"/>
      <c r="CN37" s="39"/>
      <c r="CO37" s="39">
        <f>+CO36*$B$37</f>
        <v>375121021.328</v>
      </c>
      <c r="CP37" s="39"/>
      <c r="CQ37" s="39"/>
      <c r="CR37" s="39">
        <f>+CR36*$B$37</f>
        <v>21526816</v>
      </c>
      <c r="CS37" s="39"/>
      <c r="CT37" s="39"/>
      <c r="CU37" s="39">
        <f>+CU36*$B$37</f>
        <v>54326976</v>
      </c>
      <c r="CV37" s="39"/>
      <c r="CW37" s="39"/>
      <c r="CX37" s="39">
        <f>+CX36*$B$37</f>
        <v>166978752</v>
      </c>
      <c r="CY37" s="39"/>
      <c r="CZ37" s="39"/>
      <c r="DA37" s="39">
        <f>+DA36*$B$37</f>
        <v>0.4</v>
      </c>
      <c r="DB37" s="39"/>
      <c r="DC37" s="39"/>
      <c r="DD37" s="39">
        <f>+DD36*$B$37</f>
        <v>359643167.776</v>
      </c>
      <c r="DE37" s="39"/>
      <c r="DF37" s="39"/>
      <c r="DG37" s="39">
        <f>+DG36*$B$37</f>
        <v>805431755.2</v>
      </c>
      <c r="DH37" s="39"/>
      <c r="DI37" s="39"/>
      <c r="DJ37" s="39">
        <f>+DJ36*$B$37</f>
        <v>235440096</v>
      </c>
      <c r="DK37" s="39"/>
      <c r="DL37" s="39"/>
      <c r="DM37" s="39">
        <f>+DM36*$B$37</f>
        <v>379996233.6</v>
      </c>
      <c r="DN37" s="39"/>
      <c r="DO37" s="39"/>
      <c r="DP37" s="39">
        <f>+DP36*$B$37</f>
        <v>53698720</v>
      </c>
      <c r="DQ37" s="39"/>
      <c r="DR37" s="39"/>
      <c r="DS37" s="39">
        <f>+DS36*$B$37</f>
        <v>185917078.57600003</v>
      </c>
      <c r="DT37" s="39"/>
      <c r="DU37" s="39"/>
      <c r="DV37" s="39">
        <f>+DV36*$B$37</f>
        <v>250492710.72</v>
      </c>
      <c r="DW37" s="39"/>
      <c r="DX37" s="39"/>
      <c r="DY37" s="39">
        <f>+DY36*$B$37</f>
        <v>291690352</v>
      </c>
      <c r="DZ37" s="39"/>
      <c r="EA37" s="39"/>
      <c r="EB37" s="73"/>
      <c r="EC37" s="73"/>
      <c r="ED37" s="73"/>
      <c r="EE37" s="73"/>
      <c r="EF37" s="73"/>
    </row>
    <row r="38" spans="2:136" ht="18" customHeight="1">
      <c r="B38" s="35" t="s">
        <v>15</v>
      </c>
      <c r="C38" s="36"/>
      <c r="D38" s="39">
        <f>+D37/1000</f>
        <v>471561.303632</v>
      </c>
      <c r="E38" s="37"/>
      <c r="F38" s="36"/>
      <c r="G38" s="39">
        <f>+G37/1000</f>
        <v>0.0004</v>
      </c>
      <c r="H38" s="36"/>
      <c r="I38" s="36"/>
      <c r="J38" s="39">
        <f>+J37/1000</f>
        <v>329128.351152</v>
      </c>
      <c r="K38" s="36"/>
      <c r="L38" s="36"/>
      <c r="M38" s="39">
        <f>+M37/1000</f>
        <v>0.0004</v>
      </c>
      <c r="N38" s="36"/>
      <c r="O38" s="36"/>
      <c r="P38" s="39">
        <f>+P37/1000</f>
        <v>162126.76524800004</v>
      </c>
      <c r="Q38" s="36"/>
      <c r="R38" s="36"/>
      <c r="S38" s="39">
        <f>+S37/1000</f>
        <v>103936</v>
      </c>
      <c r="T38" s="36"/>
      <c r="U38" s="36"/>
      <c r="V38" s="39">
        <f>+V37/1000</f>
        <v>0.0004</v>
      </c>
      <c r="W38" s="36"/>
      <c r="X38" s="36"/>
      <c r="Y38" s="39">
        <f>+Y37/1000</f>
        <v>205629.60593128751</v>
      </c>
      <c r="Z38" s="36"/>
      <c r="AA38" s="36"/>
      <c r="AB38" s="39">
        <f>+AB37/1000</f>
        <v>395031.84504</v>
      </c>
      <c r="AC38" s="36"/>
      <c r="AD38" s="36"/>
      <c r="AE38" s="39">
        <f>+AE37/1000</f>
        <v>199963.54548800003</v>
      </c>
      <c r="AF38" s="36"/>
      <c r="AG38" s="36"/>
      <c r="AH38" s="39">
        <f>+AH37/1000</f>
        <v>101663.328</v>
      </c>
      <c r="AI38" s="36"/>
      <c r="AJ38" s="36"/>
      <c r="AK38" s="39">
        <f>+AK37/1000</f>
        <v>401434.1910513735</v>
      </c>
      <c r="AL38" s="36"/>
      <c r="AM38" s="36"/>
      <c r="AN38" s="39">
        <f>+AN37/1000</f>
        <v>218054.944</v>
      </c>
      <c r="AO38" s="36"/>
      <c r="AP38" s="36"/>
      <c r="AQ38" s="39">
        <f>+AQ37/1000</f>
        <v>144303.536</v>
      </c>
      <c r="AR38" s="36"/>
      <c r="AS38" s="36"/>
      <c r="AT38" s="39">
        <f>+AT37/1000</f>
        <v>21770.88</v>
      </c>
      <c r="AU38" s="36"/>
      <c r="AV38" s="36"/>
      <c r="AW38" s="39">
        <f>+AW37/1000</f>
        <v>103887.28</v>
      </c>
      <c r="AX38" s="36"/>
      <c r="AY38" s="36"/>
      <c r="AZ38" s="39">
        <f>+AZ37/1000</f>
        <v>138272.00040000002</v>
      </c>
      <c r="BA38" s="36"/>
      <c r="BB38" s="36"/>
      <c r="BC38" s="36"/>
      <c r="BD38" s="39">
        <f>+BD37/1000</f>
        <v>986787.2208639999</v>
      </c>
      <c r="BE38" s="36"/>
      <c r="BF38" s="36"/>
      <c r="BG38" s="36"/>
      <c r="BH38" s="39">
        <f>+BH37/1000</f>
        <v>369305.024</v>
      </c>
      <c r="BI38" s="36"/>
      <c r="BJ38" s="36"/>
      <c r="BK38" s="39">
        <f>+BK37/1000</f>
        <v>799785.5285120001</v>
      </c>
      <c r="BL38" s="36"/>
      <c r="BM38" s="36"/>
      <c r="BN38" s="39">
        <f>+BN37/1000</f>
        <v>239403.67123200008</v>
      </c>
      <c r="BO38" s="36"/>
      <c r="BP38" s="36"/>
      <c r="BQ38" s="39">
        <f>+BQ37/1000</f>
        <v>9821.952</v>
      </c>
      <c r="BR38" s="36"/>
      <c r="BS38" s="36"/>
      <c r="BT38" s="39">
        <f>+BT37/1000</f>
        <v>63569.484800000006</v>
      </c>
      <c r="BU38" s="36"/>
      <c r="BV38" s="36"/>
      <c r="BW38" s="39">
        <f>+BW37/1000</f>
        <v>161583.36</v>
      </c>
      <c r="BX38" s="36"/>
      <c r="BY38" s="36"/>
      <c r="BZ38" s="39">
        <f>+BZ37/1000</f>
        <v>186491.344</v>
      </c>
      <c r="CA38" s="36"/>
      <c r="CB38" s="36"/>
      <c r="CC38" s="39">
        <f>+CC37/1000</f>
        <v>34461.28</v>
      </c>
      <c r="CD38" s="36"/>
      <c r="CE38" s="36"/>
      <c r="CF38" s="39">
        <f>+CF37/1000</f>
        <v>435281.62433599995</v>
      </c>
      <c r="CG38" s="36"/>
      <c r="CH38" s="36"/>
      <c r="CI38" s="39">
        <f>+CI37/1000</f>
        <v>478245.92903680005</v>
      </c>
      <c r="CJ38" s="36"/>
      <c r="CK38" s="36"/>
      <c r="CL38" s="39">
        <f>+CL37/1000</f>
        <v>430654.176</v>
      </c>
      <c r="CM38" s="36"/>
      <c r="CN38" s="36"/>
      <c r="CO38" s="39">
        <f>+CO37/1000</f>
        <v>375121.021328</v>
      </c>
      <c r="CP38" s="36"/>
      <c r="CQ38" s="36"/>
      <c r="CR38" s="39">
        <f>+CR37/1000</f>
        <v>21526.816</v>
      </c>
      <c r="CS38" s="36"/>
      <c r="CT38" s="36"/>
      <c r="CU38" s="39">
        <f>+CU37/1000</f>
        <v>54326.976</v>
      </c>
      <c r="CV38" s="36"/>
      <c r="CW38" s="36"/>
      <c r="CX38" s="39">
        <f>+CX37/1000</f>
        <v>166978.752</v>
      </c>
      <c r="CY38" s="36"/>
      <c r="CZ38" s="36"/>
      <c r="DA38" s="39">
        <f>+DA37/1000</f>
        <v>0.0004</v>
      </c>
      <c r="DB38" s="36"/>
      <c r="DC38" s="36"/>
      <c r="DD38" s="39">
        <f>+DD37/1000</f>
        <v>359643.16777600005</v>
      </c>
      <c r="DE38" s="36"/>
      <c r="DF38" s="36"/>
      <c r="DG38" s="39">
        <f>+DG37/1000</f>
        <v>805431.7552</v>
      </c>
      <c r="DH38" s="36"/>
      <c r="DI38" s="36"/>
      <c r="DJ38" s="39">
        <f>+DJ37/1000</f>
        <v>235440.096</v>
      </c>
      <c r="DK38" s="36"/>
      <c r="DL38" s="36"/>
      <c r="DM38" s="39">
        <f>+DM37/1000</f>
        <v>379996.23360000004</v>
      </c>
      <c r="DN38" s="36"/>
      <c r="DO38" s="36"/>
      <c r="DP38" s="39">
        <f>+DP37/1000</f>
        <v>53698.72</v>
      </c>
      <c r="DQ38" s="36"/>
      <c r="DR38" s="36"/>
      <c r="DS38" s="39">
        <f>+DS37/1000</f>
        <v>185917.07857600003</v>
      </c>
      <c r="DT38" s="36"/>
      <c r="DU38" s="36"/>
      <c r="DV38" s="39">
        <f>+DV37/1000</f>
        <v>250492.71072</v>
      </c>
      <c r="DW38" s="36"/>
      <c r="DX38" s="36"/>
      <c r="DY38" s="39">
        <f>+DY37/1000</f>
        <v>291690.352</v>
      </c>
      <c r="DZ38" s="36"/>
      <c r="EA38" s="36"/>
      <c r="EB38" s="73"/>
      <c r="EC38" s="73"/>
      <c r="ED38" s="73"/>
      <c r="EE38" s="73"/>
      <c r="EF38" s="73"/>
    </row>
    <row r="39" spans="2:136" ht="12.75">
      <c r="B39" s="36"/>
      <c r="C39" s="36"/>
      <c r="D39" s="36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  <c r="DY39" s="37"/>
      <c r="DZ39" s="37"/>
      <c r="EA39" s="37"/>
      <c r="EB39" s="73"/>
      <c r="EC39" s="73"/>
      <c r="ED39" s="73"/>
      <c r="EE39" s="73"/>
      <c r="EF39" s="73"/>
    </row>
    <row r="40" spans="2:136" ht="12.75">
      <c r="B40" s="36"/>
      <c r="C40" s="36"/>
      <c r="D40" s="36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73"/>
      <c r="EC40" s="73"/>
      <c r="ED40" s="73"/>
      <c r="EE40" s="73"/>
      <c r="EF40" s="73"/>
    </row>
    <row r="41" spans="2:136" ht="12.75" customHeight="1">
      <c r="B41" s="36"/>
      <c r="C41" s="36"/>
      <c r="D41" s="36"/>
      <c r="E41" s="37"/>
      <c r="F41" s="37" t="b">
        <f>AND(F15="CUMPLE",F17="CUMPLE",F19="CUMPLE")</f>
        <v>1</v>
      </c>
      <c r="G41" s="37"/>
      <c r="H41" s="37"/>
      <c r="I41" s="37" t="b">
        <f>AND(I15="CUMPLE",I17="CUMPLE",I19="CUMPLE")</f>
        <v>1</v>
      </c>
      <c r="J41" s="37"/>
      <c r="K41" s="37"/>
      <c r="L41" s="37" t="b">
        <f>AND(L15="CUMPLE",L17="CUMPLE",L19="CUMPLE")</f>
        <v>1</v>
      </c>
      <c r="M41" s="37"/>
      <c r="N41" s="37"/>
      <c r="O41" s="37" t="b">
        <f>AND(O15="CUMPLE",O17="CUMPLE",O19="CUMPLE")</f>
        <v>1</v>
      </c>
      <c r="P41" s="37"/>
      <c r="Q41" s="37"/>
      <c r="R41" s="37" t="b">
        <f>AND(R15="CUMPLE",R17="CUMPLE",R19="CUMPLE")</f>
        <v>1</v>
      </c>
      <c r="S41" s="37"/>
      <c r="T41" s="37"/>
      <c r="U41" s="37" t="b">
        <f>AND(U15="CUMPLE",U17="CUMPLE",U19="CUMPLE")</f>
        <v>1</v>
      </c>
      <c r="V41" s="37"/>
      <c r="W41" s="37"/>
      <c r="X41" s="37" t="b">
        <f>AND(X15="CUMPLE",X17="CUMPLE",X19="CUMPLE")</f>
        <v>1</v>
      </c>
      <c r="Y41" s="37"/>
      <c r="Z41" s="37"/>
      <c r="AA41" s="37" t="b">
        <f>AND(AA15="CUMPLE",AA17="CUMPLE",AA19="CUMPLE")</f>
        <v>1</v>
      </c>
      <c r="AB41" s="37"/>
      <c r="AC41" s="37"/>
      <c r="AD41" s="37" t="b">
        <f>AND(AD15="CUMPLE",AD17="CUMPLE",AD19="CUMPLE")</f>
        <v>1</v>
      </c>
      <c r="AE41" s="37"/>
      <c r="AF41" s="37"/>
      <c r="AG41" s="37" t="b">
        <f>AND(AG15="CUMPLE",AG17="CUMPLE",AG19="CUMPLE")</f>
        <v>1</v>
      </c>
      <c r="AH41" s="37"/>
      <c r="AI41" s="37"/>
      <c r="AJ41" s="37" t="b">
        <f>AND(AJ15="CUMPLE",AJ17="CUMPLE",AJ19="CUMPLE")</f>
        <v>1</v>
      </c>
      <c r="AK41" s="37"/>
      <c r="AL41" s="37"/>
      <c r="AM41" s="37" t="b">
        <f>AND(AM15="CUMPLE",AM17="CUMPLE",AM19="CUMPLE")</f>
        <v>1</v>
      </c>
      <c r="AN41" s="37"/>
      <c r="AO41" s="37"/>
      <c r="AP41" s="37" t="b">
        <f>AND(AP15="CUMPLE",AP17="CUMPLE",AP19="CUMPLE")</f>
        <v>1</v>
      </c>
      <c r="AQ41" s="37"/>
      <c r="AR41" s="37"/>
      <c r="AS41" s="37" t="b">
        <f>AND(AS15="CUMPLE",AS17="CUMPLE",AS19="CUMPLE")</f>
        <v>1</v>
      </c>
      <c r="AT41" s="37"/>
      <c r="AU41" s="37"/>
      <c r="AV41" s="37" t="b">
        <f>AND(AV15="CUMPLE",AV17="CUMPLE",AV19="CUMPLE")</f>
        <v>1</v>
      </c>
      <c r="AW41" s="37"/>
      <c r="AX41" s="37"/>
      <c r="AY41" s="37" t="b">
        <f>AND(AY15="CUMPLE",AY17="CUMPLE",AY19="CUMPLE")</f>
        <v>0</v>
      </c>
      <c r="AZ41" s="37"/>
      <c r="BA41" s="37"/>
      <c r="BB41" s="37" t="b">
        <f>AND(BB15="CUMPLE",BB17="CUMPLE",BB19="CUMPLE")</f>
        <v>1</v>
      </c>
      <c r="BC41" s="37"/>
      <c r="BD41" s="37"/>
      <c r="BE41" s="37"/>
      <c r="BF41" s="37"/>
      <c r="BG41" s="37"/>
      <c r="BH41" s="37"/>
      <c r="BI41" s="37"/>
      <c r="BJ41" s="37" t="b">
        <f>AND(BJ15="CUMPLE",BJ17="CUMPLE",BJ19="CUMPLE")</f>
        <v>0</v>
      </c>
      <c r="BK41" s="37"/>
      <c r="BL41" s="37"/>
      <c r="BM41" s="37" t="b">
        <f>AND(BM15="CUMPLE",BM17="CUMPLE",BM19="CUMPLE")</f>
        <v>1</v>
      </c>
      <c r="BN41" s="37"/>
      <c r="BO41" s="37"/>
      <c r="BP41" s="37" t="b">
        <f>AND(BP15="CUMPLE",BP17="CUMPLE",BP19="CUMPLE")</f>
        <v>1</v>
      </c>
      <c r="BQ41" s="37"/>
      <c r="BR41" s="37"/>
      <c r="BS41" s="37" t="b">
        <f>AND(BS15="CUMPLE",BS17="CUMPLE",BS19="CUMPLE")</f>
        <v>1</v>
      </c>
      <c r="BT41" s="37"/>
      <c r="BU41" s="37"/>
      <c r="BV41" s="37" t="b">
        <f>AND(BV15="CUMPLE",BV17="CUMPLE",BV19="CUMPLE")</f>
        <v>1</v>
      </c>
      <c r="BW41" s="37"/>
      <c r="BX41" s="37"/>
      <c r="BY41" s="37" t="b">
        <f>AND(BY15="CUMPLE",BY17="CUMPLE",BY19="CUMPLE")</f>
        <v>1</v>
      </c>
      <c r="BZ41" s="37"/>
      <c r="CA41" s="37"/>
      <c r="CB41" s="37" t="b">
        <f>AND(CB15="CUMPLE",CB17="CUMPLE",CB19="CUMPLE")</f>
        <v>1</v>
      </c>
      <c r="CC41" s="37"/>
      <c r="CD41" s="37"/>
      <c r="CE41" s="37" t="b">
        <f>AND(CE15="CUMPLE",CE17="CUMPLE",CE19="CUMPLE")</f>
        <v>1</v>
      </c>
      <c r="CF41" s="37"/>
      <c r="CG41" s="37"/>
      <c r="CH41" s="37" t="b">
        <f>AND(CH15="CUMPLE",CH17="CUMPLE",CH19="CUMPLE")</f>
        <v>1</v>
      </c>
      <c r="CI41" s="37"/>
      <c r="CJ41" s="37"/>
      <c r="CK41" s="37" t="b">
        <f>AND(CK15="CUMPLE",CK17="CUMPLE",CK19="CUMPLE")</f>
        <v>1</v>
      </c>
      <c r="CL41" s="37"/>
      <c r="CM41" s="37"/>
      <c r="CN41" s="37" t="b">
        <f>AND(CN15="CUMPLE",CN17="CUMPLE",CN19="CUMPLE")</f>
        <v>1</v>
      </c>
      <c r="CO41" s="37"/>
      <c r="CP41" s="37"/>
      <c r="CQ41" s="37" t="b">
        <f>AND(CQ15="CUMPLE",CQ17="CUMPLE",CQ19="CUMPLE")</f>
        <v>1</v>
      </c>
      <c r="CR41" s="37"/>
      <c r="CS41" s="37"/>
      <c r="CT41" s="37" t="b">
        <f>AND(CT15="CUMPLE",CT17="CUMPLE",CT19="CUMPLE")</f>
        <v>1</v>
      </c>
      <c r="CU41" s="37"/>
      <c r="CV41" s="37"/>
      <c r="CW41" s="37" t="b">
        <f>AND(CW15="CUMPLE",CW17="CUMPLE",CW19="CUMPLE")</f>
        <v>1</v>
      </c>
      <c r="CX41" s="37"/>
      <c r="CY41" s="37"/>
      <c r="CZ41" s="37" t="b">
        <f>AND(CZ15="CUMPLE",CZ17="CUMPLE",CZ19="CUMPLE")</f>
        <v>1</v>
      </c>
      <c r="DA41" s="37"/>
      <c r="DB41" s="37"/>
      <c r="DC41" s="37" t="b">
        <f>AND(DC15="CUMPLE",DC17="CUMPLE",DC19="CUMPLE")</f>
        <v>1</v>
      </c>
      <c r="DD41" s="37"/>
      <c r="DE41" s="37"/>
      <c r="DF41" s="37" t="b">
        <f>AND(DF15="CUMPLE",DF17="CUMPLE",DF19="CUMPLE")</f>
        <v>1</v>
      </c>
      <c r="DG41" s="37"/>
      <c r="DH41" s="37"/>
      <c r="DI41" s="37" t="b">
        <f>AND(DI15="CUMPLE",DI17="CUMPLE",DI19="CUMPLE")</f>
        <v>1</v>
      </c>
      <c r="DJ41" s="37"/>
      <c r="DK41" s="37"/>
      <c r="DL41" s="37" t="b">
        <f>AND(DL15="CUMPLE",DL17="CUMPLE",DL19="CUMPLE")</f>
        <v>1</v>
      </c>
      <c r="DM41" s="37"/>
      <c r="DN41" s="37"/>
      <c r="DO41" s="37" t="b">
        <f>AND(DO15="CUMPLE",DO17="CUMPLE",DO19="CUMPLE")</f>
        <v>1</v>
      </c>
      <c r="DP41" s="37"/>
      <c r="DQ41" s="37"/>
      <c r="DR41" s="37" t="b">
        <f>AND(DR15="CUMPLE",DR17="CUMPLE",DR19="CUMPLE")</f>
        <v>1</v>
      </c>
      <c r="DS41" s="37"/>
      <c r="DT41" s="37"/>
      <c r="DU41" s="37" t="b">
        <f>AND(DU15="CUMPLE",DU17="CUMPLE",DU19="CUMPLE")</f>
        <v>1</v>
      </c>
      <c r="DV41" s="37"/>
      <c r="DW41" s="37"/>
      <c r="DX41" s="37" t="b">
        <f>AND(DX15="CUMPLE",DX17="CUMPLE",DX19="CUMPLE")</f>
        <v>1</v>
      </c>
      <c r="DY41" s="37"/>
      <c r="DZ41" s="37"/>
      <c r="EA41" s="37" t="b">
        <f>AND(EA15="CUMPLE",EA17="CUMPLE",EA19="CUMPLE")</f>
        <v>1</v>
      </c>
      <c r="EB41" s="73"/>
      <c r="EC41" s="73"/>
      <c r="ED41" s="73"/>
      <c r="EE41" s="73"/>
      <c r="EF41" s="73"/>
    </row>
    <row r="42" spans="2:136" ht="12.75" customHeight="1">
      <c r="B42" s="36"/>
      <c r="C42" s="36"/>
      <c r="D42" s="36"/>
      <c r="E42" s="37"/>
      <c r="F42" s="37">
        <f>IF(F41=TRUE,1,0)</f>
        <v>1</v>
      </c>
      <c r="G42" s="37"/>
      <c r="H42" s="37"/>
      <c r="I42" s="37">
        <f>IF(I41=TRUE,1,0)</f>
        <v>1</v>
      </c>
      <c r="J42" s="37"/>
      <c r="K42" s="37"/>
      <c r="L42" s="37">
        <f>IF(L41=TRUE,1,0)</f>
        <v>1</v>
      </c>
      <c r="M42" s="37"/>
      <c r="N42" s="37"/>
      <c r="O42" s="37">
        <f>IF(O41=TRUE,1,0)</f>
        <v>1</v>
      </c>
      <c r="P42" s="37"/>
      <c r="Q42" s="37"/>
      <c r="R42" s="37">
        <f>IF(R41=TRUE,1,0)</f>
        <v>1</v>
      </c>
      <c r="S42" s="37"/>
      <c r="T42" s="37"/>
      <c r="U42" s="37">
        <f>IF(U41=TRUE,1,0)</f>
        <v>1</v>
      </c>
      <c r="V42" s="37"/>
      <c r="W42" s="37"/>
      <c r="X42" s="37">
        <f>IF(X41=TRUE,1,0)</f>
        <v>1</v>
      </c>
      <c r="Y42" s="37"/>
      <c r="Z42" s="37"/>
      <c r="AA42" s="37">
        <f>IF(AA41=TRUE,1,0)</f>
        <v>1</v>
      </c>
      <c r="AB42" s="37"/>
      <c r="AC42" s="37"/>
      <c r="AD42" s="37">
        <f>IF(AD41=TRUE,1,0)</f>
        <v>1</v>
      </c>
      <c r="AE42" s="37"/>
      <c r="AF42" s="37"/>
      <c r="AG42" s="37">
        <f>IF(AG41=TRUE,1,0)</f>
        <v>1</v>
      </c>
      <c r="AH42" s="37"/>
      <c r="AI42" s="37"/>
      <c r="AJ42" s="37">
        <f>IF(AJ41=TRUE,1,0)</f>
        <v>1</v>
      </c>
      <c r="AK42" s="37"/>
      <c r="AL42" s="37"/>
      <c r="AM42" s="37">
        <f>IF(AM41=TRUE,1,0)</f>
        <v>1</v>
      </c>
      <c r="AN42" s="37"/>
      <c r="AO42" s="37"/>
      <c r="AP42" s="37">
        <f>IF(AP41=TRUE,1,0)</f>
        <v>1</v>
      </c>
      <c r="AQ42" s="37"/>
      <c r="AR42" s="37"/>
      <c r="AS42" s="37">
        <f>IF(AS41=TRUE,1,0)</f>
        <v>1</v>
      </c>
      <c r="AT42" s="37"/>
      <c r="AU42" s="37"/>
      <c r="AV42" s="37">
        <f>IF(AV41=TRUE,1,0)</f>
        <v>1</v>
      </c>
      <c r="AW42" s="37"/>
      <c r="AX42" s="37"/>
      <c r="AY42" s="37">
        <f>IF(AY41=TRUE,1,0)</f>
        <v>0</v>
      </c>
      <c r="AZ42" s="37"/>
      <c r="BA42" s="37"/>
      <c r="BB42" s="37">
        <f>IF(BB41=TRUE,1,0)</f>
        <v>1</v>
      </c>
      <c r="BC42" s="37"/>
      <c r="BD42" s="37"/>
      <c r="BE42" s="37"/>
      <c r="BF42" s="37"/>
      <c r="BG42" s="37"/>
      <c r="BH42" s="37"/>
      <c r="BI42" s="37"/>
      <c r="BJ42" s="37">
        <f>IF(BJ41=TRUE,1,0)</f>
        <v>0</v>
      </c>
      <c r="BK42" s="37"/>
      <c r="BL42" s="37"/>
      <c r="BM42" s="37">
        <f>IF(BM41=TRUE,1,0)</f>
        <v>1</v>
      </c>
      <c r="BN42" s="37"/>
      <c r="BO42" s="37"/>
      <c r="BP42" s="37">
        <f>IF(BP41=TRUE,1,0)</f>
        <v>1</v>
      </c>
      <c r="BQ42" s="37"/>
      <c r="BR42" s="37"/>
      <c r="BS42" s="37">
        <f>IF(BS41=TRUE,1,0)</f>
        <v>1</v>
      </c>
      <c r="BT42" s="37"/>
      <c r="BU42" s="37"/>
      <c r="BV42" s="37">
        <f>IF(BV41=TRUE,1,0)</f>
        <v>1</v>
      </c>
      <c r="BW42" s="37"/>
      <c r="BX42" s="37"/>
      <c r="BY42" s="37">
        <f>IF(BY41=TRUE,1,0)</f>
        <v>1</v>
      </c>
      <c r="BZ42" s="37"/>
      <c r="CA42" s="37"/>
      <c r="CB42" s="37">
        <f>IF(CB41=TRUE,1,0)</f>
        <v>1</v>
      </c>
      <c r="CC42" s="37"/>
      <c r="CD42" s="37"/>
      <c r="CE42" s="37">
        <f>IF(CE41=TRUE,1,0)</f>
        <v>1</v>
      </c>
      <c r="CF42" s="37"/>
      <c r="CG42" s="37"/>
      <c r="CH42" s="37">
        <f>IF(CH41=TRUE,1,0)</f>
        <v>1</v>
      </c>
      <c r="CI42" s="37"/>
      <c r="CJ42" s="37"/>
      <c r="CK42" s="37">
        <f>IF(CK41=TRUE,1,0)</f>
        <v>1</v>
      </c>
      <c r="CL42" s="37"/>
      <c r="CM42" s="37"/>
      <c r="CN42" s="37">
        <f>IF(CN41=TRUE,1,0)</f>
        <v>1</v>
      </c>
      <c r="CO42" s="37"/>
      <c r="CP42" s="37"/>
      <c r="CQ42" s="37">
        <f>IF(CQ41=TRUE,1,0)</f>
        <v>1</v>
      </c>
      <c r="CR42" s="37"/>
      <c r="CS42" s="37"/>
      <c r="CT42" s="37">
        <f>IF(CT41=TRUE,1,0)</f>
        <v>1</v>
      </c>
      <c r="CU42" s="37"/>
      <c r="CV42" s="37"/>
      <c r="CW42" s="37">
        <f>IF(CW41=TRUE,1,0)</f>
        <v>1</v>
      </c>
      <c r="CX42" s="37"/>
      <c r="CY42" s="37"/>
      <c r="CZ42" s="37">
        <f>IF(CZ41=TRUE,1,0)</f>
        <v>1</v>
      </c>
      <c r="DA42" s="37"/>
      <c r="DB42" s="37"/>
      <c r="DC42" s="37">
        <f>IF(DC41=TRUE,1,0)</f>
        <v>1</v>
      </c>
      <c r="DD42" s="37"/>
      <c r="DE42" s="37"/>
      <c r="DF42" s="37">
        <f>IF(DF41=TRUE,1,0)</f>
        <v>1</v>
      </c>
      <c r="DG42" s="37"/>
      <c r="DH42" s="37"/>
      <c r="DI42" s="37">
        <f>IF(DI41=TRUE,1,0)</f>
        <v>1</v>
      </c>
      <c r="DJ42" s="37"/>
      <c r="DK42" s="37"/>
      <c r="DL42" s="37">
        <f>IF(DL41=TRUE,1,0)</f>
        <v>1</v>
      </c>
      <c r="DM42" s="37"/>
      <c r="DN42" s="37"/>
      <c r="DO42" s="37">
        <f>IF(DO41=TRUE,1,0)</f>
        <v>1</v>
      </c>
      <c r="DP42" s="37"/>
      <c r="DQ42" s="37"/>
      <c r="DR42" s="37">
        <f>IF(DR41=TRUE,1,0)</f>
        <v>1</v>
      </c>
      <c r="DS42" s="37"/>
      <c r="DT42" s="37"/>
      <c r="DU42" s="37">
        <f>IF(DU41=TRUE,1,0)</f>
        <v>1</v>
      </c>
      <c r="DV42" s="37"/>
      <c r="DW42" s="37"/>
      <c r="DX42" s="37">
        <f>IF(DX41=TRUE,1,0)</f>
        <v>1</v>
      </c>
      <c r="DY42" s="37"/>
      <c r="DZ42" s="37"/>
      <c r="EA42" s="37">
        <f>IF(EA41=TRUE,1,0)</f>
        <v>1</v>
      </c>
      <c r="EB42" s="73"/>
      <c r="EC42" s="73"/>
      <c r="ED42" s="73"/>
      <c r="EE42" s="73"/>
      <c r="EF42" s="73"/>
    </row>
    <row r="43" spans="2:136" ht="12.75" customHeight="1">
      <c r="B43" s="36"/>
      <c r="C43" s="36"/>
      <c r="D43" s="36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37"/>
      <c r="EB43" s="73"/>
      <c r="EC43" s="73"/>
      <c r="ED43" s="73"/>
      <c r="EE43" s="73"/>
      <c r="EF43" s="73"/>
    </row>
    <row r="44" spans="2:136" ht="12.75">
      <c r="B44" s="36"/>
      <c r="C44" s="36"/>
      <c r="D44" s="36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  <c r="DT44" s="37"/>
      <c r="DU44" s="37"/>
      <c r="DV44" s="37"/>
      <c r="DW44" s="37"/>
      <c r="DX44" s="37"/>
      <c r="DY44" s="37"/>
      <c r="DZ44" s="37"/>
      <c r="EA44" s="37"/>
      <c r="EB44" s="73"/>
      <c r="EC44" s="73"/>
      <c r="ED44" s="73"/>
      <c r="EE44" s="73"/>
      <c r="EF44" s="73"/>
    </row>
    <row r="45" spans="2:136" ht="12.75">
      <c r="B45" s="36"/>
      <c r="C45" s="36"/>
      <c r="D45" s="36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  <c r="DT45" s="37"/>
      <c r="DU45" s="37"/>
      <c r="DV45" s="37"/>
      <c r="DW45" s="37"/>
      <c r="DX45" s="37"/>
      <c r="DY45" s="37"/>
      <c r="DZ45" s="37"/>
      <c r="EA45" s="37"/>
      <c r="EB45" s="73"/>
      <c r="EC45" s="73"/>
      <c r="ED45" s="73"/>
      <c r="EE45" s="73"/>
      <c r="EF45" s="73"/>
    </row>
    <row r="46" spans="132:136" ht="12.75">
      <c r="EB46" s="73"/>
      <c r="EC46" s="73"/>
      <c r="ED46" s="73"/>
      <c r="EE46" s="73"/>
      <c r="EF46" s="73"/>
    </row>
    <row r="47" spans="132:136" ht="12.75">
      <c r="EB47" s="73"/>
      <c r="EC47" s="73"/>
      <c r="ED47" s="73"/>
      <c r="EE47" s="73"/>
      <c r="EF47" s="73"/>
    </row>
    <row r="48" spans="132:136" ht="12.75">
      <c r="EB48" s="73"/>
      <c r="EC48" s="73"/>
      <c r="ED48" s="73"/>
      <c r="EE48" s="73"/>
      <c r="EF48" s="73"/>
    </row>
    <row r="49" spans="2:135" ht="15.75">
      <c r="B49" s="42" t="s">
        <v>39</v>
      </c>
      <c r="C49" s="19"/>
      <c r="D49" s="61">
        <f>+E17/40*100</f>
        <v>3539979.4925</v>
      </c>
      <c r="E49" s="62"/>
      <c r="F49" s="62"/>
      <c r="G49" s="61">
        <f>+H17/40*100</f>
        <v>453398.98000000004</v>
      </c>
      <c r="H49" s="62"/>
      <c r="I49" s="62"/>
      <c r="J49" s="61">
        <f>+K17/40*100</f>
        <v>8809169.8775</v>
      </c>
      <c r="K49" s="62"/>
      <c r="L49" s="62"/>
      <c r="M49" s="61">
        <f>+N17/40*100-1</f>
        <v>1014736.9825</v>
      </c>
      <c r="N49" s="62"/>
      <c r="O49" s="62"/>
      <c r="P49" s="61">
        <f>+Q17/40*100-1</f>
        <v>2798826.5</v>
      </c>
      <c r="Q49" s="62"/>
      <c r="R49" s="62"/>
      <c r="S49" s="61">
        <f>+T17/40*100-1</f>
        <v>891149.9425</v>
      </c>
      <c r="T49" s="62"/>
      <c r="U49" s="62"/>
      <c r="V49" s="61">
        <f>+W17/40*100-1</f>
        <v>2399782.8800000004</v>
      </c>
      <c r="W49" s="62"/>
      <c r="X49" s="62"/>
      <c r="Y49" s="61">
        <f>+Z17/40*100-1</f>
        <v>3268883.705</v>
      </c>
      <c r="Z49" s="62"/>
      <c r="AA49" s="62"/>
      <c r="AB49" s="61">
        <f>+AC17/40*100-1</f>
        <v>5983956.5</v>
      </c>
      <c r="AC49" s="62"/>
      <c r="AD49" s="62"/>
      <c r="AE49" s="61">
        <f>+AF17/40*100-1</f>
        <v>4388256.9025</v>
      </c>
      <c r="AF49" s="62"/>
      <c r="AG49" s="62"/>
      <c r="AH49" s="61">
        <f>+AI17/40*100-1</f>
        <v>5415335.252499999</v>
      </c>
      <c r="AI49" s="62"/>
      <c r="AJ49" s="62"/>
      <c r="AK49" s="61">
        <f>+AL17/40*100-1</f>
        <v>2802344.995</v>
      </c>
      <c r="AL49" s="62"/>
      <c r="AM49" s="62"/>
      <c r="AN49" s="61">
        <f>+AO17/40*100-1</f>
        <v>2868184</v>
      </c>
      <c r="AO49" s="62"/>
      <c r="AP49" s="62"/>
      <c r="AQ49" s="61">
        <f>+AR17/40*100-1</f>
        <v>120416041.5</v>
      </c>
      <c r="AR49" s="62"/>
      <c r="AS49" s="62"/>
      <c r="AT49" s="61">
        <f>+AU17/40*100-1</f>
        <v>1828066.8999999997</v>
      </c>
      <c r="AU49" s="62"/>
      <c r="AV49" s="62"/>
      <c r="AW49" s="61">
        <f>+AX17/40*100-1</f>
        <v>174952.39500000002</v>
      </c>
      <c r="AX49" s="62"/>
      <c r="AY49" s="62"/>
      <c r="AZ49" s="61">
        <f>+BA17/40*100-1</f>
        <v>1545770.1700000004</v>
      </c>
      <c r="BA49" s="62"/>
      <c r="BB49" s="62"/>
      <c r="BC49" s="62"/>
      <c r="BD49" s="61">
        <f>+BE17/40*100-1</f>
        <v>1589830.4543749995</v>
      </c>
      <c r="BE49" s="62"/>
      <c r="BF49" s="62"/>
      <c r="BG49" s="62"/>
      <c r="BH49" s="61">
        <f>+BI17/40*100-1</f>
        <v>693422.75</v>
      </c>
      <c r="BI49" s="62"/>
      <c r="BJ49" s="62"/>
      <c r="BK49" s="61">
        <f>+BL17/40*100-1</f>
        <v>6083149</v>
      </c>
      <c r="BL49" s="62"/>
      <c r="BM49" s="62"/>
      <c r="BN49" s="61">
        <f>+BO17/40*100-1</f>
        <v>7809097.744999998</v>
      </c>
      <c r="BO49" s="62"/>
      <c r="BP49" s="62"/>
      <c r="BQ49" s="61">
        <f>+BR17/40*100-1</f>
        <v>1983667.1925000001</v>
      </c>
      <c r="BR49" s="62"/>
      <c r="BS49" s="62"/>
      <c r="BT49" s="61">
        <f>+BU17/40*100-1</f>
        <v>6559573.51</v>
      </c>
      <c r="BU49" s="62"/>
      <c r="BV49" s="62"/>
      <c r="BW49" s="61">
        <f>+BX17/40*100-1</f>
        <v>3330781.4999999995</v>
      </c>
      <c r="BX49" s="62"/>
      <c r="BY49" s="62"/>
      <c r="BZ49" s="61">
        <f>+CA17/40*100-1</f>
        <v>752499.9999999999</v>
      </c>
      <c r="CA49" s="62"/>
      <c r="CB49" s="62"/>
      <c r="CC49" s="61">
        <f>+CD17/40*100-1</f>
        <v>1543696.7575000003</v>
      </c>
      <c r="CD49" s="62"/>
      <c r="CE49" s="62"/>
      <c r="CF49" s="61">
        <f>+CG17/40*100-1</f>
        <v>2100725.4399999995</v>
      </c>
      <c r="CG49" s="62"/>
      <c r="CH49" s="62"/>
      <c r="CI49" s="61">
        <f>+CJ17/40*100-1</f>
        <v>1524831.4</v>
      </c>
      <c r="CJ49" s="62"/>
      <c r="CK49" s="62"/>
      <c r="CL49" s="61">
        <f>+CM17/40*100-1</f>
        <v>3529733.4775000005</v>
      </c>
      <c r="CM49" s="62"/>
      <c r="CN49" s="62"/>
      <c r="CO49" s="61">
        <f>+CP17/40*100-1</f>
        <v>3071144</v>
      </c>
      <c r="CP49" s="62"/>
      <c r="CQ49" s="62"/>
      <c r="CR49" s="61">
        <f>+CS17/40*100-1</f>
        <v>1104362.7299999997</v>
      </c>
      <c r="CS49" s="62"/>
      <c r="CT49" s="62"/>
      <c r="CU49" s="61">
        <f>+CV17/40*100-1</f>
        <v>157197.2</v>
      </c>
      <c r="CV49" s="62"/>
      <c r="CW49" s="62"/>
      <c r="CX49" s="61">
        <f>+CY17/40*100-1</f>
        <v>1155480.375</v>
      </c>
      <c r="CY49" s="62"/>
      <c r="CZ49" s="62"/>
      <c r="DA49" s="61">
        <f>+DB17/40*100-1</f>
        <v>1692239.0000000002</v>
      </c>
      <c r="DB49" s="62"/>
      <c r="DC49" s="62"/>
      <c r="DD49" s="61">
        <f>+DE17/40*100-1</f>
        <v>6434432.6899999995</v>
      </c>
      <c r="DE49" s="62"/>
      <c r="DF49" s="62"/>
      <c r="DG49" s="61">
        <f>+DH17/40*100-1</f>
        <v>6027893.382499998</v>
      </c>
      <c r="DH49" s="62"/>
      <c r="DI49" s="62"/>
      <c r="DJ49" s="61">
        <f>+DK17/40*100-1</f>
        <v>2197780.9924999997</v>
      </c>
      <c r="DK49" s="62"/>
      <c r="DL49" s="62"/>
      <c r="DM49" s="61">
        <f>+DN17/40*100-1</f>
        <v>13129309</v>
      </c>
      <c r="DN49" s="62"/>
      <c r="DO49" s="62"/>
      <c r="DP49" s="61">
        <f>+DQ17/40*100-1</f>
        <v>748966.1325000001</v>
      </c>
      <c r="DQ49" s="62"/>
      <c r="DR49" s="62"/>
      <c r="DS49" s="61">
        <f>+DT17/40*100-1</f>
        <v>1304035.3549999997</v>
      </c>
      <c r="DT49" s="62"/>
      <c r="DU49" s="62"/>
      <c r="DV49" s="61">
        <f>+DW17/40*100-1</f>
        <v>1850330.0875000004</v>
      </c>
      <c r="DW49" s="62"/>
      <c r="DX49" s="62"/>
      <c r="DY49" s="61">
        <f>+DZ17/40*100-1</f>
        <v>2339581.0675000004</v>
      </c>
      <c r="DZ49" s="62"/>
      <c r="EA49" s="62"/>
      <c r="EB49" s="47"/>
      <c r="EC49" s="48"/>
      <c r="ED49" s="48"/>
      <c r="EE49" s="47"/>
    </row>
  </sheetData>
  <sheetProtection/>
  <mergeCells count="427">
    <mergeCell ref="CF21:CH21"/>
    <mergeCell ref="BQ21:BS21"/>
    <mergeCell ref="BT21:BV21"/>
    <mergeCell ref="BW21:BY21"/>
    <mergeCell ref="BZ21:CB21"/>
    <mergeCell ref="AZ21:BB21"/>
    <mergeCell ref="BK21:BM21"/>
    <mergeCell ref="BN21:BP21"/>
    <mergeCell ref="CC21:CE21"/>
    <mergeCell ref="BC21:BF21"/>
    <mergeCell ref="BG21:BJ21"/>
    <mergeCell ref="AN21:AP21"/>
    <mergeCell ref="AQ21:AS21"/>
    <mergeCell ref="AT21:AV21"/>
    <mergeCell ref="AW21:AY21"/>
    <mergeCell ref="AB21:AD21"/>
    <mergeCell ref="AE21:AG21"/>
    <mergeCell ref="AH21:AJ21"/>
    <mergeCell ref="AK21:AM21"/>
    <mergeCell ref="CE19:CE20"/>
    <mergeCell ref="CG19:CG20"/>
    <mergeCell ref="CH19:CH20"/>
    <mergeCell ref="G21:I21"/>
    <mergeCell ref="J21:L21"/>
    <mergeCell ref="M21:O21"/>
    <mergeCell ref="P21:R21"/>
    <mergeCell ref="S21:U21"/>
    <mergeCell ref="V21:X21"/>
    <mergeCell ref="Y21:AA21"/>
    <mergeCell ref="BY19:BY20"/>
    <mergeCell ref="CA19:CA20"/>
    <mergeCell ref="CB19:CB20"/>
    <mergeCell ref="CD19:CD20"/>
    <mergeCell ref="BS19:BS20"/>
    <mergeCell ref="BU19:BU20"/>
    <mergeCell ref="BV19:BV20"/>
    <mergeCell ref="BX19:BX20"/>
    <mergeCell ref="BM19:BM20"/>
    <mergeCell ref="BO19:BO20"/>
    <mergeCell ref="BP19:BP20"/>
    <mergeCell ref="BR19:BR20"/>
    <mergeCell ref="BB19:BB20"/>
    <mergeCell ref="BL19:BL20"/>
    <mergeCell ref="BI19:BI20"/>
    <mergeCell ref="BJ19:BJ20"/>
    <mergeCell ref="BE19:BE20"/>
    <mergeCell ref="AV19:AV20"/>
    <mergeCell ref="AX19:AX20"/>
    <mergeCell ref="AY19:AY20"/>
    <mergeCell ref="BA19:BA20"/>
    <mergeCell ref="AP19:AP20"/>
    <mergeCell ref="AR19:AR20"/>
    <mergeCell ref="AS19:AS20"/>
    <mergeCell ref="AU19:AU20"/>
    <mergeCell ref="AJ19:AJ20"/>
    <mergeCell ref="AL19:AL20"/>
    <mergeCell ref="AM19:AM20"/>
    <mergeCell ref="AO19:AO20"/>
    <mergeCell ref="AD19:AD20"/>
    <mergeCell ref="AF19:AF20"/>
    <mergeCell ref="AG19:AG20"/>
    <mergeCell ref="AI19:AI20"/>
    <mergeCell ref="X19:X20"/>
    <mergeCell ref="Z19:Z20"/>
    <mergeCell ref="AA19:AA20"/>
    <mergeCell ref="AC19:AC20"/>
    <mergeCell ref="R19:R20"/>
    <mergeCell ref="T19:T20"/>
    <mergeCell ref="U19:U20"/>
    <mergeCell ref="W19:W20"/>
    <mergeCell ref="CE17:CE18"/>
    <mergeCell ref="CG17:CG18"/>
    <mergeCell ref="CH17:CH18"/>
    <mergeCell ref="H19:H20"/>
    <mergeCell ref="I19:I20"/>
    <mergeCell ref="K19:K20"/>
    <mergeCell ref="L19:L20"/>
    <mergeCell ref="N19:N20"/>
    <mergeCell ref="O19:O20"/>
    <mergeCell ref="Q19:Q20"/>
    <mergeCell ref="BY17:BY18"/>
    <mergeCell ref="CA17:CA18"/>
    <mergeCell ref="CB17:CB18"/>
    <mergeCell ref="CD17:CD18"/>
    <mergeCell ref="BE17:BE18"/>
    <mergeCell ref="BF17:BF18"/>
    <mergeCell ref="BV17:BV18"/>
    <mergeCell ref="BX17:BX18"/>
    <mergeCell ref="BL17:BL18"/>
    <mergeCell ref="BM17:BM18"/>
    <mergeCell ref="BO17:BO18"/>
    <mergeCell ref="BI17:BI18"/>
    <mergeCell ref="BJ17:BJ18"/>
    <mergeCell ref="AX17:AX18"/>
    <mergeCell ref="AY17:AY18"/>
    <mergeCell ref="BA17:BA18"/>
    <mergeCell ref="BB17:BB18"/>
    <mergeCell ref="AR17:AR18"/>
    <mergeCell ref="AS17:AS18"/>
    <mergeCell ref="AU17:AU18"/>
    <mergeCell ref="AV17:AV18"/>
    <mergeCell ref="AL17:AL18"/>
    <mergeCell ref="AM17:AM18"/>
    <mergeCell ref="AO17:AO18"/>
    <mergeCell ref="AP17:AP18"/>
    <mergeCell ref="AF17:AF18"/>
    <mergeCell ref="AG17:AG18"/>
    <mergeCell ref="AI17:AI18"/>
    <mergeCell ref="AJ17:AJ18"/>
    <mergeCell ref="Z17:Z18"/>
    <mergeCell ref="AA17:AA18"/>
    <mergeCell ref="AC17:AC18"/>
    <mergeCell ref="AD17:AD18"/>
    <mergeCell ref="T17:T18"/>
    <mergeCell ref="U17:U18"/>
    <mergeCell ref="W17:W18"/>
    <mergeCell ref="X17:X18"/>
    <mergeCell ref="CG15:CG16"/>
    <mergeCell ref="CH15:CH16"/>
    <mergeCell ref="H17:H18"/>
    <mergeCell ref="I17:I18"/>
    <mergeCell ref="K17:K18"/>
    <mergeCell ref="L17:L18"/>
    <mergeCell ref="N17:N18"/>
    <mergeCell ref="O17:O18"/>
    <mergeCell ref="Q17:Q18"/>
    <mergeCell ref="R17:R18"/>
    <mergeCell ref="CA15:CA16"/>
    <mergeCell ref="CB15:CB16"/>
    <mergeCell ref="CD15:CD16"/>
    <mergeCell ref="CE15:CE16"/>
    <mergeCell ref="BB15:BB16"/>
    <mergeCell ref="BL15:BL16"/>
    <mergeCell ref="BM15:BM16"/>
    <mergeCell ref="BO15:BO16"/>
    <mergeCell ref="BI15:BI16"/>
    <mergeCell ref="BJ15:BJ16"/>
    <mergeCell ref="AV15:AV16"/>
    <mergeCell ref="AX15:AX16"/>
    <mergeCell ref="AY15:AY16"/>
    <mergeCell ref="BA15:BA16"/>
    <mergeCell ref="AP15:AP16"/>
    <mergeCell ref="AR15:AR16"/>
    <mergeCell ref="AS15:AS16"/>
    <mergeCell ref="AU15:AU16"/>
    <mergeCell ref="AJ15:AJ16"/>
    <mergeCell ref="AL15:AL16"/>
    <mergeCell ref="AM15:AM16"/>
    <mergeCell ref="AO15:AO16"/>
    <mergeCell ref="AD15:AD16"/>
    <mergeCell ref="AF15:AF16"/>
    <mergeCell ref="AG15:AG16"/>
    <mergeCell ref="AI15:AI16"/>
    <mergeCell ref="X15:X16"/>
    <mergeCell ref="Z15:Z16"/>
    <mergeCell ref="AA15:AA16"/>
    <mergeCell ref="AC15:AC16"/>
    <mergeCell ref="R15:R16"/>
    <mergeCell ref="T15:T16"/>
    <mergeCell ref="U15:U16"/>
    <mergeCell ref="W15:W16"/>
    <mergeCell ref="BZ13:CB13"/>
    <mergeCell ref="CC13:CE13"/>
    <mergeCell ref="CF13:CH13"/>
    <mergeCell ref="H15:H16"/>
    <mergeCell ref="I15:I16"/>
    <mergeCell ref="K15:K16"/>
    <mergeCell ref="L15:L16"/>
    <mergeCell ref="N15:N16"/>
    <mergeCell ref="O15:O16"/>
    <mergeCell ref="Q15:Q16"/>
    <mergeCell ref="BQ13:BS13"/>
    <mergeCell ref="BT13:BV13"/>
    <mergeCell ref="BW13:BY13"/>
    <mergeCell ref="BP15:BP16"/>
    <mergeCell ref="BR15:BR16"/>
    <mergeCell ref="BS15:BS16"/>
    <mergeCell ref="BU15:BU16"/>
    <mergeCell ref="BV15:BV16"/>
    <mergeCell ref="BX15:BX16"/>
    <mergeCell ref="BY15:BY16"/>
    <mergeCell ref="AQ13:AS13"/>
    <mergeCell ref="AT13:AV13"/>
    <mergeCell ref="AW13:AY13"/>
    <mergeCell ref="AZ13:BB13"/>
    <mergeCell ref="AE13:AG13"/>
    <mergeCell ref="AH13:AJ13"/>
    <mergeCell ref="AK13:AM13"/>
    <mergeCell ref="AN13:AP13"/>
    <mergeCell ref="S13:U13"/>
    <mergeCell ref="V13:X13"/>
    <mergeCell ref="Y13:AA13"/>
    <mergeCell ref="AB13:AD13"/>
    <mergeCell ref="G13:I13"/>
    <mergeCell ref="J13:L13"/>
    <mergeCell ref="M13:O13"/>
    <mergeCell ref="P13:R13"/>
    <mergeCell ref="BW10:BY12"/>
    <mergeCell ref="BZ10:CB12"/>
    <mergeCell ref="CC10:CE12"/>
    <mergeCell ref="CF10:CH12"/>
    <mergeCell ref="BN10:BP12"/>
    <mergeCell ref="BF19:BF20"/>
    <mergeCell ref="BQ10:BS12"/>
    <mergeCell ref="BT10:BV12"/>
    <mergeCell ref="BK13:BM13"/>
    <mergeCell ref="BN13:BP13"/>
    <mergeCell ref="BP17:BP18"/>
    <mergeCell ref="BR17:BR18"/>
    <mergeCell ref="BS17:BS18"/>
    <mergeCell ref="BU17:BU18"/>
    <mergeCell ref="AT10:AV12"/>
    <mergeCell ref="AW10:AY12"/>
    <mergeCell ref="AZ10:BB12"/>
    <mergeCell ref="BK10:BM12"/>
    <mergeCell ref="BG10:BJ10"/>
    <mergeCell ref="AH10:AJ12"/>
    <mergeCell ref="AK10:AM12"/>
    <mergeCell ref="AN10:AP12"/>
    <mergeCell ref="AQ10:AS12"/>
    <mergeCell ref="CF9:CH9"/>
    <mergeCell ref="G10:I12"/>
    <mergeCell ref="J10:L12"/>
    <mergeCell ref="M10:O12"/>
    <mergeCell ref="P10:R12"/>
    <mergeCell ref="S10:U12"/>
    <mergeCell ref="V10:X12"/>
    <mergeCell ref="Y10:AA12"/>
    <mergeCell ref="AB10:AD12"/>
    <mergeCell ref="AE10:AG12"/>
    <mergeCell ref="BT9:BV9"/>
    <mergeCell ref="BW9:BY9"/>
    <mergeCell ref="BZ9:CB9"/>
    <mergeCell ref="CC9:CE9"/>
    <mergeCell ref="BK9:BM9"/>
    <mergeCell ref="BN9:BP9"/>
    <mergeCell ref="BG9:BJ9"/>
    <mergeCell ref="BQ9:BS9"/>
    <mergeCell ref="AQ9:AS9"/>
    <mergeCell ref="AT9:AV9"/>
    <mergeCell ref="AW9:AY9"/>
    <mergeCell ref="AZ9:BB9"/>
    <mergeCell ref="AE9:AG9"/>
    <mergeCell ref="AH9:AJ9"/>
    <mergeCell ref="AK9:AM9"/>
    <mergeCell ref="AN9:AP9"/>
    <mergeCell ref="CU21:CW21"/>
    <mergeCell ref="CX21:CZ21"/>
    <mergeCell ref="G9:I9"/>
    <mergeCell ref="J9:L9"/>
    <mergeCell ref="M9:O9"/>
    <mergeCell ref="P9:R9"/>
    <mergeCell ref="S9:U9"/>
    <mergeCell ref="V9:X9"/>
    <mergeCell ref="Y9:AA9"/>
    <mergeCell ref="AB9:AD9"/>
    <mergeCell ref="CI21:CK21"/>
    <mergeCell ref="CL21:CN21"/>
    <mergeCell ref="CO21:CQ21"/>
    <mergeCell ref="CR21:CT21"/>
    <mergeCell ref="CV19:CV20"/>
    <mergeCell ref="CW19:CW20"/>
    <mergeCell ref="CY19:CY20"/>
    <mergeCell ref="CZ19:CZ20"/>
    <mergeCell ref="CP19:CP20"/>
    <mergeCell ref="CQ19:CQ20"/>
    <mergeCell ref="CS19:CS20"/>
    <mergeCell ref="CT19:CT20"/>
    <mergeCell ref="CJ19:CJ20"/>
    <mergeCell ref="CK19:CK20"/>
    <mergeCell ref="CM19:CM20"/>
    <mergeCell ref="CN19:CN20"/>
    <mergeCell ref="CV17:CV18"/>
    <mergeCell ref="CW17:CW18"/>
    <mergeCell ref="CY17:CY18"/>
    <mergeCell ref="CZ17:CZ18"/>
    <mergeCell ref="CP17:CP18"/>
    <mergeCell ref="CQ17:CQ18"/>
    <mergeCell ref="CS17:CS18"/>
    <mergeCell ref="CT17:CT18"/>
    <mergeCell ref="CJ17:CJ18"/>
    <mergeCell ref="CK17:CK18"/>
    <mergeCell ref="CM17:CM18"/>
    <mergeCell ref="CN17:CN18"/>
    <mergeCell ref="CV15:CV16"/>
    <mergeCell ref="CW15:CW16"/>
    <mergeCell ref="CY15:CY16"/>
    <mergeCell ref="CZ15:CZ16"/>
    <mergeCell ref="CU13:CW13"/>
    <mergeCell ref="CX13:CZ13"/>
    <mergeCell ref="CJ15:CJ16"/>
    <mergeCell ref="CK15:CK16"/>
    <mergeCell ref="CM15:CM16"/>
    <mergeCell ref="CN15:CN16"/>
    <mergeCell ref="CP15:CP16"/>
    <mergeCell ref="CQ15:CQ16"/>
    <mergeCell ref="CS15:CS16"/>
    <mergeCell ref="CT15:CT16"/>
    <mergeCell ref="CI13:CK13"/>
    <mergeCell ref="CL13:CN13"/>
    <mergeCell ref="CO13:CQ13"/>
    <mergeCell ref="CR13:CT13"/>
    <mergeCell ref="CU9:CW9"/>
    <mergeCell ref="CX9:CZ9"/>
    <mergeCell ref="CI10:CK12"/>
    <mergeCell ref="CL10:CN12"/>
    <mergeCell ref="CO10:CQ12"/>
    <mergeCell ref="CR10:CT12"/>
    <mergeCell ref="CU10:CW12"/>
    <mergeCell ref="CX10:CZ12"/>
    <mergeCell ref="CI9:CK9"/>
    <mergeCell ref="CL9:CN9"/>
    <mergeCell ref="CO9:CQ9"/>
    <mergeCell ref="CR9:CT9"/>
    <mergeCell ref="DY21:EA21"/>
    <mergeCell ref="DZ19:DZ20"/>
    <mergeCell ref="EA19:EA20"/>
    <mergeCell ref="DZ15:DZ16"/>
    <mergeCell ref="EA15:EA16"/>
    <mergeCell ref="DY13:EA13"/>
    <mergeCell ref="DY10:EA12"/>
    <mergeCell ref="DA9:DC9"/>
    <mergeCell ref="DD9:DF9"/>
    <mergeCell ref="DG9:DI9"/>
    <mergeCell ref="DJ9:DL9"/>
    <mergeCell ref="DM9:DO9"/>
    <mergeCell ref="DV9:DX9"/>
    <mergeCell ref="DY9:EA9"/>
    <mergeCell ref="DJ21:DL21"/>
    <mergeCell ref="DK19:DK20"/>
    <mergeCell ref="DL19:DL20"/>
    <mergeCell ref="DN19:DN20"/>
    <mergeCell ref="DO19:DO20"/>
    <mergeCell ref="DR19:DR20"/>
    <mergeCell ref="DQ19:DQ20"/>
    <mergeCell ref="DX19:DX20"/>
    <mergeCell ref="DD21:DF21"/>
    <mergeCell ref="DG10:DI12"/>
    <mergeCell ref="DG13:DI13"/>
    <mergeCell ref="DH15:DH16"/>
    <mergeCell ref="DI15:DI16"/>
    <mergeCell ref="DH17:DH18"/>
    <mergeCell ref="DI17:DI18"/>
    <mergeCell ref="DH19:DH20"/>
    <mergeCell ref="DG21:DI21"/>
    <mergeCell ref="DI19:DI20"/>
    <mergeCell ref="D9:F9"/>
    <mergeCell ref="DA21:DC21"/>
    <mergeCell ref="DD10:DF12"/>
    <mergeCell ref="DD13:DF13"/>
    <mergeCell ref="DE15:DE16"/>
    <mergeCell ref="DF15:DF16"/>
    <mergeCell ref="DE17:DE18"/>
    <mergeCell ref="DF17:DF18"/>
    <mergeCell ref="DB17:DB18"/>
    <mergeCell ref="DC17:DC18"/>
    <mergeCell ref="B5:C5"/>
    <mergeCell ref="DA10:DC12"/>
    <mergeCell ref="DA13:DC13"/>
    <mergeCell ref="DB15:DB16"/>
    <mergeCell ref="DC15:DC16"/>
    <mergeCell ref="B6:C6"/>
    <mergeCell ref="F15:F16"/>
    <mergeCell ref="E6:DW6"/>
    <mergeCell ref="D10:F12"/>
    <mergeCell ref="D13:F13"/>
    <mergeCell ref="D21:F21"/>
    <mergeCell ref="B10:C12"/>
    <mergeCell ref="B13:C13"/>
    <mergeCell ref="B15:B16"/>
    <mergeCell ref="B17:B18"/>
    <mergeCell ref="E15:E16"/>
    <mergeCell ref="B19:B20"/>
    <mergeCell ref="DJ10:DL12"/>
    <mergeCell ref="DB19:DB20"/>
    <mergeCell ref="DC19:DC20"/>
    <mergeCell ref="DE19:DE20"/>
    <mergeCell ref="DF19:DF20"/>
    <mergeCell ref="DJ13:DL13"/>
    <mergeCell ref="DO17:DO18"/>
    <mergeCell ref="B9:C9"/>
    <mergeCell ref="E19:E20"/>
    <mergeCell ref="E17:E18"/>
    <mergeCell ref="F17:F18"/>
    <mergeCell ref="F19:F20"/>
    <mergeCell ref="DK15:DK16"/>
    <mergeCell ref="DL15:DL16"/>
    <mergeCell ref="DK17:DK18"/>
    <mergeCell ref="DL17:DL18"/>
    <mergeCell ref="DM10:DO12"/>
    <mergeCell ref="DM13:DO13"/>
    <mergeCell ref="DN15:DN16"/>
    <mergeCell ref="DO15:DO16"/>
    <mergeCell ref="DN17:DN18"/>
    <mergeCell ref="DU19:DU20"/>
    <mergeCell ref="DM21:DO21"/>
    <mergeCell ref="DP9:DR9"/>
    <mergeCell ref="DP10:DR12"/>
    <mergeCell ref="DP13:DR13"/>
    <mergeCell ref="DQ15:DQ16"/>
    <mergeCell ref="DR15:DR16"/>
    <mergeCell ref="DQ17:DQ18"/>
    <mergeCell ref="DR17:DR18"/>
    <mergeCell ref="DP21:DR21"/>
    <mergeCell ref="DS9:DU9"/>
    <mergeCell ref="DS10:DU12"/>
    <mergeCell ref="DS13:DU13"/>
    <mergeCell ref="DT15:DT16"/>
    <mergeCell ref="DU15:DU16"/>
    <mergeCell ref="DT17:DT18"/>
    <mergeCell ref="DU17:DU18"/>
    <mergeCell ref="DT19:DT20"/>
    <mergeCell ref="DS21:DU21"/>
    <mergeCell ref="DV10:DX12"/>
    <mergeCell ref="DV13:DX13"/>
    <mergeCell ref="DW15:DW16"/>
    <mergeCell ref="DX15:DX16"/>
    <mergeCell ref="DW19:DW20"/>
    <mergeCell ref="DZ17:DZ18"/>
    <mergeCell ref="EA17:EA18"/>
    <mergeCell ref="DV21:DX21"/>
    <mergeCell ref="DW17:DW18"/>
    <mergeCell ref="DX17:DX18"/>
    <mergeCell ref="BC9:BF9"/>
    <mergeCell ref="BC10:BF10"/>
    <mergeCell ref="BE15:BE16"/>
    <mergeCell ref="BF15:BF16"/>
  </mergeCells>
  <conditionalFormatting sqref="CU21 CX21 CI21:CR21 CC21 CF21 Y21:AT21 BQ21:BZ21 BK21 BN21 S21 V21 G21:P21 DY21 AW21:AZ21 DA21:DV21">
    <cfRule type="expression" priority="1" dxfId="111" stopIfTrue="1">
      <formula>I42=0</formula>
    </cfRule>
  </conditionalFormatting>
  <conditionalFormatting sqref="AU21:AV21">
    <cfRule type="expression" priority="2" dxfId="111" stopIfTrue="1">
      <formula>BQ42=0</formula>
    </cfRule>
  </conditionalFormatting>
  <conditionalFormatting sqref="BA21:BB21 DZ21:EA21">
    <cfRule type="expression" priority="3" dxfId="111" stopIfTrue="1">
      <formula>#REF!=0</formula>
    </cfRule>
  </conditionalFormatting>
  <conditionalFormatting sqref="DW21:DX21">
    <cfRule type="expression" priority="23" dxfId="0" stopIfTrue="1">
      <formula>#REF!=0</formula>
    </cfRule>
  </conditionalFormatting>
  <conditionalFormatting sqref="BC21:BJ21">
    <cfRule type="cellIs" priority="5" dxfId="111" operator="equal" stopIfTrue="1">
      <formula>"NO CUMPLE"</formula>
    </cfRule>
  </conditionalFormatting>
  <hyperlinks>
    <hyperlink ref="A1" location="Hoja1!A1" display="VOLVER AL MENU"/>
  </hyperlinks>
  <printOptions/>
  <pageMargins left="0.984251968503937" right="0.65" top="1.3779527559055118" bottom="0.984251968503937" header="0" footer="0"/>
  <pageSetup fitToWidth="3" horizontalDpi="600" verticalDpi="600" orientation="landscape" scale="55" r:id="rId1"/>
  <headerFooter alignWithMargins="0">
    <oddFooter>&amp;CEvaluación Convocatoria Pública 015 de 2008&amp;RHoja &amp;P de &amp;N</oddFooter>
  </headerFooter>
  <colBreaks count="14" manualBreakCount="14">
    <brk id="12" min="9" max="20" man="1"/>
    <brk id="21" min="9" max="20" man="1"/>
    <brk id="30" min="9" max="20" man="1"/>
    <brk id="39" min="9" max="20" man="1"/>
    <brk id="48" min="9" max="20" man="1"/>
    <brk id="58" min="9" max="20" man="1"/>
    <brk id="65" min="9" max="20" man="1"/>
    <brk id="74" min="9" max="20" man="1"/>
    <brk id="83" min="9" max="20" man="1"/>
    <brk id="92" min="9" max="20" man="1"/>
    <brk id="101" min="9" max="20" man="1"/>
    <brk id="110" min="9" max="22" man="1"/>
    <brk id="119" min="9" max="20" man="1"/>
    <brk id="128" min="9" max="2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P49"/>
  <sheetViews>
    <sheetView zoomScalePageLayoutView="0" workbookViewId="0" topLeftCell="A21">
      <selection activeCell="B41" sqref="B41"/>
    </sheetView>
  </sheetViews>
  <sheetFormatPr defaultColWidth="11.421875" defaultRowHeight="12.75"/>
  <cols>
    <col min="1" max="1" width="22.7109375" style="0" customWidth="1"/>
    <col min="8" max="8" width="12.7109375" style="0" customWidth="1"/>
    <col min="9" max="9" width="12.421875" style="0" customWidth="1"/>
  </cols>
  <sheetData>
    <row r="2" spans="1:3" ht="12.75">
      <c r="A2" s="132" t="s">
        <v>31</v>
      </c>
      <c r="B2" s="133"/>
      <c r="C2" s="133"/>
    </row>
    <row r="3" spans="11:16" ht="12.75" customHeight="1">
      <c r="K3" s="134" t="e">
        <f>+'EVALUACIÓN FINANCIERA'!#REF!</f>
        <v>#REF!</v>
      </c>
      <c r="L3" s="135"/>
      <c r="M3" s="135"/>
      <c r="N3" s="135"/>
      <c r="O3" s="135"/>
      <c r="P3" s="135"/>
    </row>
    <row r="4" spans="1:16" s="13" customFormat="1" ht="30" customHeight="1">
      <c r="A4" s="24" t="s">
        <v>27</v>
      </c>
      <c r="B4" s="131" t="str">
        <f>+'EVALUACIÓN FINANCIERA'!D10</f>
        <v>INNOVATEK LTDA.</v>
      </c>
      <c r="C4" s="131"/>
      <c r="D4" s="131"/>
      <c r="E4" s="131" t="e">
        <f>+'EVALUACIÓN FINANCIERA'!#REF!</f>
        <v>#REF!</v>
      </c>
      <c r="F4" s="131"/>
      <c r="G4" s="131"/>
      <c r="H4" s="131" t="e">
        <f>+'EVALUACIÓN FINANCIERA'!#REF!</f>
        <v>#REF!</v>
      </c>
      <c r="I4" s="131"/>
      <c r="J4" s="131"/>
      <c r="K4" s="131"/>
      <c r="L4" s="131"/>
      <c r="M4" s="131"/>
      <c r="N4" s="131" t="e">
        <f>+'EVALUACIÓN FINANCIERA'!#REF!</f>
        <v>#REF!</v>
      </c>
      <c r="O4" s="131"/>
      <c r="P4" s="131"/>
    </row>
    <row r="5" spans="2:16" s="1" customFormat="1" ht="12.75">
      <c r="B5" s="14" t="s">
        <v>16</v>
      </c>
      <c r="C5" s="14" t="s">
        <v>17</v>
      </c>
      <c r="D5" s="14" t="s">
        <v>18</v>
      </c>
      <c r="E5" s="14" t="s">
        <v>16</v>
      </c>
      <c r="F5" s="14" t="s">
        <v>17</v>
      </c>
      <c r="G5" s="14" t="s">
        <v>18</v>
      </c>
      <c r="H5" s="14" t="s">
        <v>16</v>
      </c>
      <c r="I5" s="14" t="s">
        <v>17</v>
      </c>
      <c r="J5" s="14" t="s">
        <v>18</v>
      </c>
      <c r="K5" s="14" t="s">
        <v>16</v>
      </c>
      <c r="L5" s="14" t="s">
        <v>17</v>
      </c>
      <c r="M5" s="14" t="s">
        <v>18</v>
      </c>
      <c r="N5" s="14" t="s">
        <v>16</v>
      </c>
      <c r="O5" s="14" t="s">
        <v>17</v>
      </c>
      <c r="P5" s="14" t="s">
        <v>18</v>
      </c>
    </row>
    <row r="6" ht="12.75">
      <c r="B6" s="17"/>
    </row>
    <row r="7" spans="1:16" ht="12.75">
      <c r="A7" s="15" t="s">
        <v>20</v>
      </c>
      <c r="B7" s="20"/>
      <c r="C7" s="20"/>
      <c r="D7" s="20">
        <f>+B7-C7</f>
        <v>0</v>
      </c>
      <c r="E7" s="20"/>
      <c r="F7" s="20"/>
      <c r="G7" s="20">
        <f>+E7-F7</f>
        <v>0</v>
      </c>
      <c r="H7" s="20"/>
      <c r="I7" s="20"/>
      <c r="J7" s="20">
        <f>+H7-I7</f>
        <v>0</v>
      </c>
      <c r="K7" s="20"/>
      <c r="L7" s="20"/>
      <c r="M7" s="20">
        <f>+K7-L7</f>
        <v>0</v>
      </c>
      <c r="N7" s="20"/>
      <c r="O7" s="20"/>
      <c r="P7" s="20">
        <f>+N7-O7</f>
        <v>0</v>
      </c>
    </row>
    <row r="8" spans="2:16" ht="12.75"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</row>
    <row r="9" spans="1:16" ht="12.75">
      <c r="A9" s="15" t="s">
        <v>19</v>
      </c>
      <c r="B9" s="20"/>
      <c r="C9" s="20"/>
      <c r="D9" s="20">
        <f>+B9-C9</f>
        <v>0</v>
      </c>
      <c r="E9" s="20"/>
      <c r="F9" s="20"/>
      <c r="G9" s="20">
        <f>+E9-F9</f>
        <v>0</v>
      </c>
      <c r="H9" s="20"/>
      <c r="I9" s="20"/>
      <c r="J9" s="20">
        <f>+H9-I9</f>
        <v>0</v>
      </c>
      <c r="K9" s="20"/>
      <c r="L9" s="20"/>
      <c r="M9" s="20">
        <f>+K9-L9</f>
        <v>0</v>
      </c>
      <c r="N9" s="20"/>
      <c r="O9" s="20"/>
      <c r="P9" s="20">
        <f>+N9-O9</f>
        <v>0</v>
      </c>
    </row>
    <row r="10" spans="2:16" ht="12.75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</row>
    <row r="11" spans="1:16" ht="12.75">
      <c r="A11" s="15" t="s">
        <v>21</v>
      </c>
      <c r="B11" s="21">
        <f aca="true" t="shared" si="0" ref="B11:J11">+B7-B9</f>
        <v>0</v>
      </c>
      <c r="C11" s="21">
        <f t="shared" si="0"/>
        <v>0</v>
      </c>
      <c r="D11" s="21">
        <f t="shared" si="0"/>
        <v>0</v>
      </c>
      <c r="E11" s="21">
        <f t="shared" si="0"/>
        <v>0</v>
      </c>
      <c r="F11" s="21">
        <f t="shared" si="0"/>
        <v>0</v>
      </c>
      <c r="G11" s="21">
        <f t="shared" si="0"/>
        <v>0</v>
      </c>
      <c r="H11" s="21">
        <f t="shared" si="0"/>
        <v>0</v>
      </c>
      <c r="I11" s="21">
        <f t="shared" si="0"/>
        <v>0</v>
      </c>
      <c r="J11" s="21">
        <f t="shared" si="0"/>
        <v>0</v>
      </c>
      <c r="K11" s="21">
        <f aca="true" t="shared" si="1" ref="K11:P11">+K7-K9</f>
        <v>0</v>
      </c>
      <c r="L11" s="21">
        <f t="shared" si="1"/>
        <v>0</v>
      </c>
      <c r="M11" s="21">
        <f t="shared" si="1"/>
        <v>0</v>
      </c>
      <c r="N11" s="21">
        <f t="shared" si="1"/>
        <v>0</v>
      </c>
      <c r="O11" s="21">
        <f t="shared" si="1"/>
        <v>0</v>
      </c>
      <c r="P11" s="21">
        <f t="shared" si="1"/>
        <v>0</v>
      </c>
    </row>
    <row r="12" spans="2:16" ht="12.75"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</row>
    <row r="13" spans="1:16" ht="12.75">
      <c r="A13" s="15" t="s">
        <v>22</v>
      </c>
      <c r="B13" s="20"/>
      <c r="C13" s="20"/>
      <c r="D13" s="20">
        <f>+B13-C13</f>
        <v>0</v>
      </c>
      <c r="E13" s="20"/>
      <c r="F13" s="20"/>
      <c r="G13" s="20">
        <f>+E13-F13</f>
        <v>0</v>
      </c>
      <c r="H13" s="20"/>
      <c r="I13" s="20"/>
      <c r="J13" s="20">
        <f>+H13-I13</f>
        <v>0</v>
      </c>
      <c r="K13" s="20"/>
      <c r="L13" s="20"/>
      <c r="M13" s="20">
        <f>+K13-L13</f>
        <v>0</v>
      </c>
      <c r="N13" s="20"/>
      <c r="O13" s="20"/>
      <c r="P13" s="20">
        <f>+N13-O13</f>
        <v>0</v>
      </c>
    </row>
    <row r="14" spans="2:16" ht="12.75"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</row>
    <row r="15" spans="1:16" ht="12.75">
      <c r="A15" s="15" t="s">
        <v>23</v>
      </c>
      <c r="B15" s="20"/>
      <c r="C15" s="20"/>
      <c r="D15" s="20">
        <f>+B15-C15</f>
        <v>0</v>
      </c>
      <c r="E15" s="20"/>
      <c r="F15" s="20"/>
      <c r="G15" s="20">
        <f>+E15-F15</f>
        <v>0</v>
      </c>
      <c r="H15" s="20"/>
      <c r="I15" s="20"/>
      <c r="J15" s="20">
        <f>+H15-I15</f>
        <v>0</v>
      </c>
      <c r="K15" s="20"/>
      <c r="L15" s="20"/>
      <c r="M15" s="20">
        <f>+K15-L15</f>
        <v>0</v>
      </c>
      <c r="N15" s="20"/>
      <c r="O15" s="20"/>
      <c r="P15" s="20">
        <f>+N15-O15</f>
        <v>0</v>
      </c>
    </row>
    <row r="16" spans="2:16" ht="12.75"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</row>
    <row r="17" spans="1:16" ht="12.75">
      <c r="A17" s="15" t="s">
        <v>24</v>
      </c>
      <c r="B17" s="20"/>
      <c r="C17" s="20"/>
      <c r="D17" s="20">
        <f>+B17-C17</f>
        <v>0</v>
      </c>
      <c r="E17" s="20"/>
      <c r="F17" s="20"/>
      <c r="G17" s="20">
        <f>+E17-F17</f>
        <v>0</v>
      </c>
      <c r="H17" s="20"/>
      <c r="I17" s="20"/>
      <c r="J17" s="20">
        <f>+H17-I17</f>
        <v>0</v>
      </c>
      <c r="K17" s="20"/>
      <c r="L17" s="20"/>
      <c r="M17" s="20">
        <f>+K17-L17</f>
        <v>0</v>
      </c>
      <c r="N17" s="20"/>
      <c r="O17" s="20"/>
      <c r="P17" s="20">
        <f>+N17-O17</f>
        <v>0</v>
      </c>
    </row>
    <row r="18" spans="2:16" ht="12.75"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</row>
    <row r="19" spans="1:16" ht="12.75">
      <c r="A19" s="15" t="s">
        <v>29</v>
      </c>
      <c r="B19" s="20"/>
      <c r="C19" s="20"/>
      <c r="D19" s="20">
        <f>+B19-C19</f>
        <v>0</v>
      </c>
      <c r="E19" s="20"/>
      <c r="F19" s="20"/>
      <c r="G19" s="20">
        <f>+E19-F19</f>
        <v>0</v>
      </c>
      <c r="H19" s="20"/>
      <c r="I19" s="20"/>
      <c r="J19" s="20">
        <f>+H19-I19</f>
        <v>0</v>
      </c>
      <c r="K19" s="20"/>
      <c r="L19" s="20"/>
      <c r="M19" s="20">
        <f>+K19-L19</f>
        <v>0</v>
      </c>
      <c r="N19" s="20"/>
      <c r="O19" s="20"/>
      <c r="P19" s="20">
        <f>+N19-O19</f>
        <v>0</v>
      </c>
    </row>
    <row r="20" spans="2:16" ht="12.75"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</row>
    <row r="21" spans="1:16" ht="12.75">
      <c r="A21" s="15" t="s">
        <v>25</v>
      </c>
      <c r="B21" s="20"/>
      <c r="C21" s="20"/>
      <c r="D21" s="20">
        <f>+B21-C21</f>
        <v>0</v>
      </c>
      <c r="E21" s="20"/>
      <c r="F21" s="20"/>
      <c r="G21" s="20">
        <f>+E21-F21</f>
        <v>0</v>
      </c>
      <c r="H21" s="20"/>
      <c r="I21" s="20"/>
      <c r="J21" s="20">
        <f>+H21-I21</f>
        <v>0</v>
      </c>
      <c r="K21" s="20"/>
      <c r="L21" s="20"/>
      <c r="M21" s="20">
        <f>+K21-L21</f>
        <v>0</v>
      </c>
      <c r="N21" s="20"/>
      <c r="O21" s="20"/>
      <c r="P21" s="20">
        <f>+N21-O21</f>
        <v>0</v>
      </c>
    </row>
    <row r="22" spans="2:16" ht="12.75"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</row>
    <row r="23" spans="1:16" ht="12.75">
      <c r="A23" s="15" t="s">
        <v>26</v>
      </c>
      <c r="B23" s="21">
        <f aca="true" t="shared" si="2" ref="B23:J23">+B13-B15-B17-B19-B21</f>
        <v>0</v>
      </c>
      <c r="C23" s="21">
        <f t="shared" si="2"/>
        <v>0</v>
      </c>
      <c r="D23" s="22">
        <f t="shared" si="2"/>
        <v>0</v>
      </c>
      <c r="E23" s="21">
        <f t="shared" si="2"/>
        <v>0</v>
      </c>
      <c r="F23" s="21">
        <f t="shared" si="2"/>
        <v>0</v>
      </c>
      <c r="G23" s="22">
        <f t="shared" si="2"/>
        <v>0</v>
      </c>
      <c r="H23" s="21">
        <f t="shared" si="2"/>
        <v>0</v>
      </c>
      <c r="I23" s="21">
        <f t="shared" si="2"/>
        <v>0</v>
      </c>
      <c r="J23" s="21">
        <f t="shared" si="2"/>
        <v>0</v>
      </c>
      <c r="K23" s="21">
        <f aca="true" t="shared" si="3" ref="K23:P23">+K13-K15-K17-K19-K21</f>
        <v>0</v>
      </c>
      <c r="L23" s="21">
        <f t="shared" si="3"/>
        <v>0</v>
      </c>
      <c r="M23" s="21">
        <f t="shared" si="3"/>
        <v>0</v>
      </c>
      <c r="N23" s="21">
        <f t="shared" si="3"/>
        <v>0</v>
      </c>
      <c r="O23" s="21">
        <f t="shared" si="3"/>
        <v>0</v>
      </c>
      <c r="P23" s="21">
        <f t="shared" si="3"/>
        <v>0</v>
      </c>
    </row>
    <row r="27" spans="1:3" ht="12.75">
      <c r="A27" s="132" t="s">
        <v>31</v>
      </c>
      <c r="B27" s="133"/>
      <c r="C27" s="133"/>
    </row>
    <row r="29" spans="1:13" ht="12.75">
      <c r="A29" s="24" t="s">
        <v>28</v>
      </c>
      <c r="B29" s="131" t="str">
        <f>+B4</f>
        <v>INNOVATEK LTDA.</v>
      </c>
      <c r="C29" s="131"/>
      <c r="D29" s="131"/>
      <c r="E29" s="131" t="e">
        <f>+E4</f>
        <v>#REF!</v>
      </c>
      <c r="F29" s="131"/>
      <c r="G29" s="131"/>
      <c r="H29" s="131" t="e">
        <f>+H4</f>
        <v>#REF!</v>
      </c>
      <c r="I29" s="131"/>
      <c r="J29" s="131"/>
      <c r="K29" s="131">
        <f>+K4</f>
        <v>0</v>
      </c>
      <c r="L29" s="131"/>
      <c r="M29" s="131"/>
    </row>
    <row r="30" spans="1:13" ht="12.75">
      <c r="A30" s="1"/>
      <c r="B30" s="14" t="s">
        <v>16</v>
      </c>
      <c r="C30" s="14" t="s">
        <v>17</v>
      </c>
      <c r="D30" s="14" t="s">
        <v>18</v>
      </c>
      <c r="E30" s="14" t="s">
        <v>16</v>
      </c>
      <c r="F30" s="14" t="s">
        <v>17</v>
      </c>
      <c r="G30" s="14" t="s">
        <v>18</v>
      </c>
      <c r="H30" s="14" t="s">
        <v>16</v>
      </c>
      <c r="I30" s="14" t="s">
        <v>17</v>
      </c>
      <c r="J30" s="14" t="s">
        <v>18</v>
      </c>
      <c r="K30" s="14" t="s">
        <v>16</v>
      </c>
      <c r="L30" s="14" t="s">
        <v>17</v>
      </c>
      <c r="M30" s="14" t="s">
        <v>18</v>
      </c>
    </row>
    <row r="32" spans="1:13" ht="12.75">
      <c r="A32" s="15" t="s">
        <v>20</v>
      </c>
      <c r="B32" s="20">
        <v>338540</v>
      </c>
      <c r="C32" s="20">
        <v>338540</v>
      </c>
      <c r="D32" s="20">
        <f>+B32-C32</f>
        <v>0</v>
      </c>
      <c r="E32" s="20"/>
      <c r="F32" s="20">
        <v>2236097</v>
      </c>
      <c r="G32" s="20">
        <f>+E32-F32</f>
        <v>-2236097</v>
      </c>
      <c r="H32" s="20">
        <v>3913626</v>
      </c>
      <c r="I32" s="20">
        <v>3439435</v>
      </c>
      <c r="J32" s="20">
        <f>+H32-I32</f>
        <v>474191</v>
      </c>
      <c r="K32" s="20">
        <v>3913626</v>
      </c>
      <c r="L32" s="20">
        <v>3439435</v>
      </c>
      <c r="M32" s="20">
        <f>+K32-L32</f>
        <v>474191</v>
      </c>
    </row>
    <row r="33" spans="2:13" ht="12.75"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</row>
    <row r="34" spans="1:13" ht="12.75">
      <c r="A34" s="15" t="s">
        <v>19</v>
      </c>
      <c r="B34" s="20">
        <v>177384</v>
      </c>
      <c r="C34" s="20">
        <v>177384</v>
      </c>
      <c r="D34" s="20">
        <f>+B34-C34</f>
        <v>0</v>
      </c>
      <c r="E34" s="20"/>
      <c r="F34" s="20">
        <v>1443897</v>
      </c>
      <c r="G34" s="20">
        <f>+E34-F34</f>
        <v>-1443897</v>
      </c>
      <c r="H34" s="20">
        <v>1966502</v>
      </c>
      <c r="I34" s="20">
        <v>1966503</v>
      </c>
      <c r="J34" s="20">
        <f>+H34-I34</f>
        <v>-1</v>
      </c>
      <c r="K34" s="20">
        <v>1966502</v>
      </c>
      <c r="L34" s="20">
        <v>1966503</v>
      </c>
      <c r="M34" s="20">
        <f>+K34-L34</f>
        <v>-1</v>
      </c>
    </row>
    <row r="35" spans="2:13" ht="12.75"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</row>
    <row r="36" spans="1:13" ht="12.75">
      <c r="A36" s="15" t="s">
        <v>21</v>
      </c>
      <c r="B36" s="21">
        <f aca="true" t="shared" si="4" ref="B36:J36">+B32-B34</f>
        <v>161156</v>
      </c>
      <c r="C36" s="21">
        <f t="shared" si="4"/>
        <v>161156</v>
      </c>
      <c r="D36" s="21">
        <f t="shared" si="4"/>
        <v>0</v>
      </c>
      <c r="E36" s="21">
        <f t="shared" si="4"/>
        <v>0</v>
      </c>
      <c r="F36" s="21">
        <f t="shared" si="4"/>
        <v>792200</v>
      </c>
      <c r="G36" s="21">
        <f t="shared" si="4"/>
        <v>-792200</v>
      </c>
      <c r="H36" s="23">
        <f t="shared" si="4"/>
        <v>1947124</v>
      </c>
      <c r="I36" s="23">
        <f t="shared" si="4"/>
        <v>1472932</v>
      </c>
      <c r="J36" s="23">
        <f t="shared" si="4"/>
        <v>474192</v>
      </c>
      <c r="K36" s="23">
        <f>+K32-K34</f>
        <v>1947124</v>
      </c>
      <c r="L36" s="23">
        <f>+L32-L34</f>
        <v>1472932</v>
      </c>
      <c r="M36" s="23">
        <f>+M32-M34</f>
        <v>474192</v>
      </c>
    </row>
    <row r="37" spans="2:13" ht="12.75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</row>
    <row r="38" spans="1:13" ht="12.75">
      <c r="A38" s="15" t="s">
        <v>22</v>
      </c>
      <c r="B38" s="20">
        <f>3497+174390</f>
        <v>177887</v>
      </c>
      <c r="C38" s="20">
        <v>177887</v>
      </c>
      <c r="D38" s="20">
        <f>+B38-C38</f>
        <v>0</v>
      </c>
      <c r="E38" s="20">
        <v>5286525</v>
      </c>
      <c r="F38" s="20">
        <v>5295374</v>
      </c>
      <c r="G38" s="20">
        <f>+E38-F38</f>
        <v>-8849</v>
      </c>
      <c r="H38" s="20">
        <f>2270798+344789</f>
        <v>2615587</v>
      </c>
      <c r="I38" s="20">
        <f>2270798+344789</f>
        <v>2615587</v>
      </c>
      <c r="J38" s="20">
        <f>+H38-I38</f>
        <v>0</v>
      </c>
      <c r="K38" s="20">
        <f>2270798+344789</f>
        <v>2615587</v>
      </c>
      <c r="L38" s="20">
        <f>2270798+344789</f>
        <v>2615587</v>
      </c>
      <c r="M38" s="20">
        <f>+K38-L38</f>
        <v>0</v>
      </c>
    </row>
    <row r="39" spans="2:13" ht="12.75"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</row>
    <row r="40" spans="1:13" ht="12.75">
      <c r="A40" s="15" t="s">
        <v>23</v>
      </c>
      <c r="B40" s="20"/>
      <c r="C40" s="20">
        <v>0</v>
      </c>
      <c r="D40" s="20">
        <f>+B40-C40</f>
        <v>0</v>
      </c>
      <c r="E40" s="20">
        <v>3389864</v>
      </c>
      <c r="F40" s="20">
        <v>3389864</v>
      </c>
      <c r="G40" s="20">
        <f>+E40-F40</f>
        <v>0</v>
      </c>
      <c r="H40" s="20"/>
      <c r="I40" s="20">
        <v>0</v>
      </c>
      <c r="J40" s="20">
        <f>+H40-I40</f>
        <v>0</v>
      </c>
      <c r="K40" s="20"/>
      <c r="L40" s="20">
        <v>0</v>
      </c>
      <c r="M40" s="20">
        <f>+K40-L40</f>
        <v>0</v>
      </c>
    </row>
    <row r="41" spans="2:13" ht="12.75"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</row>
    <row r="42" spans="1:13" ht="12.75">
      <c r="A42" s="15" t="s">
        <v>24</v>
      </c>
      <c r="B42" s="20">
        <f>158173+3499</f>
        <v>161672</v>
      </c>
      <c r="C42" s="20">
        <f>152061+3494</f>
        <v>155555</v>
      </c>
      <c r="D42" s="20">
        <f>+B42-C42</f>
        <v>6117</v>
      </c>
      <c r="E42" s="20">
        <v>1818615</v>
      </c>
      <c r="F42" s="20">
        <f>1150575+146851</f>
        <v>1297426</v>
      </c>
      <c r="G42" s="20">
        <f>+E42-F42</f>
        <v>521189</v>
      </c>
      <c r="H42" s="20">
        <f>1533588+58314+282281</f>
        <v>1874183</v>
      </c>
      <c r="I42" s="20">
        <f>1533588+58314+282281</f>
        <v>1874183</v>
      </c>
      <c r="J42" s="20">
        <f>+H42-I42</f>
        <v>0</v>
      </c>
      <c r="K42" s="20">
        <f>1533588+58314+282281</f>
        <v>1874183</v>
      </c>
      <c r="L42" s="20">
        <f>1533588+58314+282281</f>
        <v>1874183</v>
      </c>
      <c r="M42" s="20">
        <f>+K42-L42</f>
        <v>0</v>
      </c>
    </row>
    <row r="43" spans="2:13" ht="12.75"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</row>
    <row r="44" spans="1:13" ht="12.75">
      <c r="A44" s="15" t="s">
        <v>29</v>
      </c>
      <c r="B44" s="20"/>
      <c r="C44" s="20"/>
      <c r="D44" s="20">
        <f>+B44-C44</f>
        <v>0</v>
      </c>
      <c r="E44" s="20"/>
      <c r="F44" s="20">
        <f>5943+8849</f>
        <v>14792</v>
      </c>
      <c r="G44" s="20">
        <f>+E44-F44</f>
        <v>-14792</v>
      </c>
      <c r="H44" s="20"/>
      <c r="I44" s="20"/>
      <c r="J44" s="20">
        <f>+H44-I44</f>
        <v>0</v>
      </c>
      <c r="K44" s="20"/>
      <c r="L44" s="20"/>
      <c r="M44" s="20">
        <f>+K44-L44</f>
        <v>0</v>
      </c>
    </row>
    <row r="45" spans="2:13" ht="12.75"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</row>
    <row r="46" spans="1:13" ht="12.75">
      <c r="A46" s="15" t="s">
        <v>25</v>
      </c>
      <c r="B46" s="20">
        <v>15086</v>
      </c>
      <c r="C46" s="20">
        <f>1951+5619</f>
        <v>7570</v>
      </c>
      <c r="D46" s="20">
        <f>+B46-C46</f>
        <v>7516</v>
      </c>
      <c r="E46" s="20"/>
      <c r="F46" s="20">
        <v>202738</v>
      </c>
      <c r="G46" s="20">
        <f>+E46-F46</f>
        <v>-202738</v>
      </c>
      <c r="H46" s="20">
        <f>136270+132488+4747</f>
        <v>273505</v>
      </c>
      <c r="I46" s="20">
        <f>136270+132488+4747</f>
        <v>273505</v>
      </c>
      <c r="J46" s="20">
        <f>+H46-I46</f>
        <v>0</v>
      </c>
      <c r="K46" s="20">
        <f>136270+132488+4747</f>
        <v>273505</v>
      </c>
      <c r="L46" s="20">
        <f>136270+132488+4747</f>
        <v>273505</v>
      </c>
      <c r="M46" s="20">
        <f>+K46-L46</f>
        <v>0</v>
      </c>
    </row>
    <row r="47" spans="2:13" ht="12.75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</row>
    <row r="48" spans="1:13" ht="12.75">
      <c r="A48" s="15" t="s">
        <v>26</v>
      </c>
      <c r="B48" s="21">
        <f aca="true" t="shared" si="5" ref="B48:J48">+B38-B40-B42-B44-B46</f>
        <v>1129</v>
      </c>
      <c r="C48" s="21">
        <f t="shared" si="5"/>
        <v>14762</v>
      </c>
      <c r="D48" s="22">
        <f t="shared" si="5"/>
        <v>-13633</v>
      </c>
      <c r="E48" s="21">
        <f t="shared" si="5"/>
        <v>78046</v>
      </c>
      <c r="F48" s="21">
        <f t="shared" si="5"/>
        <v>390554</v>
      </c>
      <c r="G48" s="21">
        <f t="shared" si="5"/>
        <v>-312508</v>
      </c>
      <c r="H48" s="21">
        <f t="shared" si="5"/>
        <v>467899</v>
      </c>
      <c r="I48" s="21">
        <f t="shared" si="5"/>
        <v>467899</v>
      </c>
      <c r="J48" s="22">
        <f t="shared" si="5"/>
        <v>0</v>
      </c>
      <c r="K48" s="21">
        <f>+K38-K40-K42-K44-K46</f>
        <v>467899</v>
      </c>
      <c r="L48" s="21">
        <f>+L38-L40-L42-L44-L46</f>
        <v>467899</v>
      </c>
      <c r="M48" s="22">
        <f>+M38-M40-M42-M44-M46</f>
        <v>0</v>
      </c>
    </row>
    <row r="49" ht="12.75">
      <c r="D49" s="18" t="s">
        <v>30</v>
      </c>
    </row>
  </sheetData>
  <sheetProtection/>
  <mergeCells count="12">
    <mergeCell ref="N4:P4"/>
    <mergeCell ref="K3:P3"/>
    <mergeCell ref="E4:G4"/>
    <mergeCell ref="H4:J4"/>
    <mergeCell ref="K4:M4"/>
    <mergeCell ref="K29:M29"/>
    <mergeCell ref="A2:C2"/>
    <mergeCell ref="A27:C27"/>
    <mergeCell ref="B29:D29"/>
    <mergeCell ref="E29:G29"/>
    <mergeCell ref="H29:J29"/>
    <mergeCell ref="B4:D4"/>
  </mergeCells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rafajardom</dc:creator>
  <cp:keywords/>
  <dc:description/>
  <cp:lastModifiedBy>rafajardom</cp:lastModifiedBy>
  <cp:lastPrinted>2008-11-20T14:39:38Z</cp:lastPrinted>
  <dcterms:created xsi:type="dcterms:W3CDTF">2008-02-21T13:10:19Z</dcterms:created>
  <dcterms:modified xsi:type="dcterms:W3CDTF">2008-12-02T22:33:50Z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