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955" firstSheet="1" activeTab="3"/>
  </bookViews>
  <sheets>
    <sheet name="EVALUACIÓN JURIDICA" sheetId="1" r:id="rId1"/>
    <sheet name="REVISIÓN DCTOS FINANCIEROS" sheetId="2" r:id="rId2"/>
    <sheet name="INDICADORES FINANCIERO" sheetId="3" r:id="rId3"/>
    <sheet name="EVALUACIÓN TÉCNICA 1" sheetId="4" r:id="rId4"/>
    <sheet name="Hoja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<sst xmlns="http://schemas.openxmlformats.org/spreadsheetml/2006/main" count="150" uniqueCount="103">
  <si>
    <t>UNIVERSIDAD DISTRITAL FRANCISCO JOSE DE CALDAS</t>
  </si>
  <si>
    <t>PROPONENTE</t>
  </si>
  <si>
    <t xml:space="preserve">1. PARAMETROS DE EVALUACION FIJADOS EN LAS CONDICIONES PARA OFERTAR : </t>
  </si>
  <si>
    <t>EXPERIENCIA GENERAL</t>
  </si>
  <si>
    <t>CUMPLE</t>
  </si>
  <si>
    <t>VALOR CERTIFICACIONES</t>
  </si>
  <si>
    <t>VIGENCIA</t>
  </si>
  <si>
    <t>SUMATORIA CERTIFICACIONES</t>
  </si>
  <si>
    <t>OBSERVACIONES</t>
  </si>
  <si>
    <t>REGISTRO UNICO DE PROPONENTE (RUP)</t>
  </si>
  <si>
    <t>PERSONAL REQUERIDO</t>
  </si>
  <si>
    <t>K CONTRATACION COMO CONSTRUCTOR 5000 SMMLV</t>
  </si>
  <si>
    <t>K CONTRATACION COMO CONSULTOR 4000 SMMLV</t>
  </si>
  <si>
    <t>SMMLV</t>
  </si>
  <si>
    <t>elabaró: Ing. Diana Caro y Arq. Jairo Fernandez</t>
  </si>
  <si>
    <t>REVISION TECNICA INVITACION DIRECTA  0026 DE 2008</t>
  </si>
  <si>
    <t>CONSORCIO LA MERCED</t>
  </si>
  <si>
    <r>
      <t xml:space="preserve">EXPERIENCIA GENERAL: </t>
    </r>
    <r>
      <rPr>
        <sz val="11"/>
        <rFont val="Arial Narrow"/>
        <family val="2"/>
      </rPr>
      <t xml:space="preserve">Para efectos de evaluar la experiencia general, el oferente deberá presentar tres (3) certificaciones de contratos cuyo OBJETO incluya actividades como: insonorización, aislamiento y/o acondicionamiento acústico  de edificaciones privadas o publicas ejecutados en los últimos  diez (10)  años y cuya sumatoria no debe ser inferior al 100% del valor del presupuesto de la presente Invitación Directa. </t>
    </r>
  </si>
  <si>
    <r>
      <t xml:space="preserve">SUMATORIA CERTIFICACIONES: </t>
    </r>
    <r>
      <rPr>
        <sz val="11"/>
        <rFont val="Arial Narrow"/>
        <family val="2"/>
      </rPr>
      <t>sumatoria  de las certificaciones no debe ser inferior al 100% del valor del presupuesto de la presente invitacion diresta.</t>
    </r>
  </si>
  <si>
    <r>
      <t xml:space="preserve">EXPERIENCIA PERSONAL REQUERIDO: </t>
    </r>
    <r>
      <rPr>
        <sz val="11"/>
        <rFont val="Arial Narrow"/>
        <family val="2"/>
      </rPr>
      <t>documentacion requerida, fotocopia cedula, trajeta profesional, 3 certificaciones, copia del diploma</t>
    </r>
  </si>
  <si>
    <r>
      <t>CORPORACIÓN AUTÓNOMA DEL GUAVIO (2007)</t>
    </r>
    <r>
      <rPr>
        <sz val="11"/>
        <rFont val="Arial Narrow"/>
        <family val="2"/>
      </rPr>
      <t xml:space="preserve">
Aislamiento de ruido para el montaje de la planta eléctrica, con sus respectivas adecuaciones.
</t>
    </r>
  </si>
  <si>
    <r>
      <t>ALCALDÍA MUNICIPAL DEL MUNICIPIO DE MEDINA CUNDINAMARCA (2007)</t>
    </r>
    <r>
      <rPr>
        <sz val="11"/>
        <rFont val="Arial Narrow"/>
        <family val="2"/>
      </rPr>
      <t xml:space="preserve">
Aislamiento de ruido en la segunda planta de la casa de la cultura en el municipio de Medina Cundinamarca
</t>
    </r>
  </si>
  <si>
    <r>
      <t>UNIVERSIDAD NACIONAL DE COLOMBIA (2006)</t>
    </r>
    <r>
      <rPr>
        <sz val="11"/>
        <rFont val="Arial Narrow"/>
        <family val="2"/>
      </rPr>
      <t xml:space="preserve">
Insonorización acústica de dos aulas de la sede de la Universidad Nacional Casa Museo Jorge Eliécer Gaitán.
</t>
    </r>
  </si>
  <si>
    <r>
      <t>RAFAEL ENRIQUE ARANZALEZ GARCIA</t>
    </r>
    <r>
      <rPr>
        <sz val="11"/>
        <rFont val="Arial Narrow"/>
        <family val="2"/>
      </rPr>
      <t xml:space="preserve">
Jefe División de Recursos Fisicos</t>
    </r>
  </si>
  <si>
    <r>
      <t>DIRECTOR DE OBRA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CUMPLE</t>
    </r>
    <r>
      <rPr>
        <sz val="11"/>
        <rFont val="Arial Narrow"/>
        <family val="2"/>
      </rPr>
      <t xml:space="preserve">
</t>
    </r>
    <r>
      <rPr>
        <u val="single"/>
        <sz val="11"/>
        <rFont val="Arial Narrow"/>
        <family val="2"/>
      </rPr>
      <t>RESIDENTE DE OBRA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CUMPLE</t>
    </r>
  </si>
  <si>
    <t>EVALUACIÓN FINANCIERA: INVITACION DIRECTA Nº 026 DE 2008</t>
  </si>
  <si>
    <r>
      <rPr>
        <b/>
        <sz val="10"/>
        <rFont val="Arial"/>
        <family val="2"/>
      </rPr>
      <t>OBJETO:</t>
    </r>
    <r>
      <rPr>
        <sz val="10"/>
        <rFont val="Arial"/>
        <family val="2"/>
      </rPr>
      <t xml:space="preserve"> SELECCIONAR LA MEJOR OFERTA PARA CONTRATAR A PRECIOS FIJOS SIN FORMULA DE REAJUSTE EL ACONDICIONAMIENTO ACUSTICO, EL AISLAMIENTO Y LA INSONORIZACIÓN DEL PROYECTO CURRICULAR DE MUSICA - COSTADO OCCIDENTAL - DE LA FACULTAD DE ARTES ASAB - DE LA UNIVERSIDAD FRANCISCO JOSE DE CALDAS.</t>
    </r>
  </si>
  <si>
    <t>No.</t>
  </si>
  <si>
    <t>CONSTRUCTORA, CONSULTORA Y PROVEEDORA MEROBEL LTDA.</t>
  </si>
  <si>
    <t>GUSTAVO MURILLO SALDAÑA</t>
  </si>
  <si>
    <t>DOCUMENTO</t>
  </si>
  <si>
    <t>PENDIENTE</t>
  </si>
  <si>
    <t>OK</t>
  </si>
  <si>
    <t xml:space="preserve">Balance General y Estado de Resultados comparativos, con Notas Explicativas, con  corte a 31 de diciembre de 2007 - 2006 (documento subsanable) </t>
  </si>
  <si>
    <t>FOLIO 59 A FOLIO 68</t>
  </si>
  <si>
    <t>FOLIO 40 A FOLIO 58</t>
  </si>
  <si>
    <r>
      <t>DECLARACIÓN DE RENTA</t>
    </r>
    <r>
      <rPr>
        <sz val="10"/>
        <rFont val="Arial Narrow"/>
        <family val="2"/>
      </rPr>
      <t xml:space="preserve"> (documento subsanable)</t>
    </r>
  </si>
  <si>
    <t>FOLIO 72</t>
  </si>
  <si>
    <t>FOLIO 70</t>
  </si>
  <si>
    <t>CONCILIACIÓN TRIBUTARIA (documento subsanable)</t>
  </si>
  <si>
    <t>FOLIO 73 A FOLIO 76</t>
  </si>
  <si>
    <t>FOLIO 71</t>
  </si>
  <si>
    <t>CERTIFICADO ANTECEDENTES DISCIPLINARIOS del contador y del revisor fiscal (ó contador independiente que dictamina o audita los estados financieros) (documento subsanable)</t>
  </si>
  <si>
    <t>FOLIO 81 Y FOLIO 82</t>
  </si>
  <si>
    <t>FOLIO 78 Y FOLIO 79</t>
  </si>
  <si>
    <t>RESULTADO GENERAL</t>
  </si>
  <si>
    <t>% DE PARTICIPACION</t>
  </si>
  <si>
    <t>item</t>
  </si>
  <si>
    <t>FACTORES</t>
  </si>
  <si>
    <t>RESULTADO</t>
  </si>
  <si>
    <t>CALIFICACIÓN</t>
  </si>
  <si>
    <t>ENDEUDAMIENTO &lt;=70 % (PASIVO TOTAL / ACTIVO TOTAL )*100</t>
  </si>
  <si>
    <t>PASIVO TOTAL</t>
  </si>
  <si>
    <t>ACTIVO TOTAL</t>
  </si>
  <si>
    <t>CAPITAL DE TRABAJO &gt;=30% del Presupuesto Oficial ((AC-PC)</t>
  </si>
  <si>
    <t>ACTIVO CORRIENTE</t>
  </si>
  <si>
    <t>PASIVO CORRIENTE</t>
  </si>
  <si>
    <t>RAZON CORRIENTE &gt;= 1.3 (AC/PC)</t>
  </si>
  <si>
    <t>RELACIÓN PATRIMONIAL &lt;=1.5 (PO/ PT)</t>
  </si>
  <si>
    <t>PRESUPUESTO OFICIAL</t>
  </si>
  <si>
    <t>PATRIMONIO TOTAL</t>
  </si>
  <si>
    <t>VALOR TOTAL PRESUPUESTO</t>
  </si>
  <si>
    <t>VALOR TOTAL OFERTADO</t>
  </si>
  <si>
    <t>EN MILES</t>
  </si>
  <si>
    <t>CAPACIDAD DE OFERTA</t>
  </si>
  <si>
    <t>UNIVERSIDAD DISTRITAL FRANCISCO JOSÉ DE CALDAS</t>
  </si>
  <si>
    <t>VICERRECTORIA ADMINISTRATIVA Y FINANCIERA</t>
  </si>
  <si>
    <t>RESULTADO DEL ESTUDIO JURÍDICO</t>
  </si>
  <si>
    <t>DOCUMENTOS JURÍDICOS NUMERAL 2.2</t>
  </si>
  <si>
    <t>CALIFICACIÓN: ADMISIBLE NO ADMISIBLE</t>
  </si>
  <si>
    <t>NUMERAL</t>
  </si>
  <si>
    <t>DOCUMENTO EXIGIDO</t>
  </si>
  <si>
    <t>SUBSANABLE / NO SUBSANABLE</t>
  </si>
  <si>
    <t>PRESENTADO</t>
  </si>
  <si>
    <t>SI</t>
  </si>
  <si>
    <t>NO</t>
  </si>
  <si>
    <t xml:space="preserve">NO </t>
  </si>
  <si>
    <t xml:space="preserve">OBSERVACION </t>
  </si>
  <si>
    <t>2.2.1</t>
  </si>
  <si>
    <t>Carta presentación oferta</t>
  </si>
  <si>
    <t>X</t>
  </si>
  <si>
    <t>2.2.2</t>
  </si>
  <si>
    <t>Autorización de la junta dirctiva de la sociedad o entiodad para presentar propuesta</t>
  </si>
  <si>
    <t>x</t>
  </si>
  <si>
    <t>2.2.3</t>
  </si>
  <si>
    <t>Poder</t>
  </si>
  <si>
    <t>2.2.4</t>
  </si>
  <si>
    <t>Prueba de existencia ,representación legal y facultades</t>
  </si>
  <si>
    <t>2.2.5</t>
  </si>
  <si>
    <t>Documento de integración del Consorcio o Unión Temporal</t>
  </si>
  <si>
    <t>2.2.6</t>
  </si>
  <si>
    <t>Requisitos para los proponentes en Consorcio o Unión Tempòral</t>
  </si>
  <si>
    <t>2.2.7</t>
  </si>
  <si>
    <t>Registro Único de Proponentes</t>
  </si>
  <si>
    <t>2.2.8</t>
  </si>
  <si>
    <t>Garantia de seriedad de la oferta</t>
  </si>
  <si>
    <t>2.2.9</t>
  </si>
  <si>
    <t>Certificado de pagos se seguridad social y aportes parafiscales</t>
  </si>
  <si>
    <t>2.2.10</t>
  </si>
  <si>
    <t>Registro Unico Tributario</t>
  </si>
  <si>
    <t>OBSERVACIONES GENERALES</t>
  </si>
  <si>
    <t>CALIFICACION JURIDICA</t>
  </si>
  <si>
    <t>INVITACIÓN DIRECTA Nº 026 DE 2008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</si>
</sst>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;[Red]#,##0.00"/>
    <numFmt numFmtId="173" formatCode="&quot;$&quot;\ #,##0.00;[Red]&quot;$&quot;\ #,##0.00"/>
    <numFmt numFmtId="174" formatCode="&quot;$&quot;\ 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 * #,##0_ ;_ * \-#,##0_ ;_ * &quot;-&quot;??_ ;_ @_ "/>
  </numFmts>
  <fonts count="22">
    <font>
      <sz val="10"/>
      <name val="Arial"/>
      <family val="0"/>
    </font>
    <font>
      <sz val="8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u val="single"/>
      <sz val="11"/>
      <name val="Arial Narrow"/>
      <family val="2"/>
    </font>
    <font>
      <i/>
      <sz val="11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b/>
      <i/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 horizontal="justify" vertical="center" wrapText="1"/>
    </xf>
    <xf numFmtId="172" fontId="3" fillId="0" borderId="0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justify" vertical="center" wrapText="1"/>
    </xf>
    <xf numFmtId="173" fontId="3" fillId="0" borderId="8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center" vertical="center"/>
    </xf>
    <xf numFmtId="17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justify" wrapText="1"/>
    </xf>
    <xf numFmtId="0" fontId="0" fillId="0" borderId="12" xfId="0" applyFont="1" applyBorder="1" applyAlignment="1">
      <alignment wrapText="1"/>
    </xf>
    <xf numFmtId="0" fontId="0" fillId="0" borderId="14" xfId="0" applyBorder="1" applyAlignment="1">
      <alignment/>
    </xf>
    <xf numFmtId="0" fontId="6" fillId="2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justify" vertical="center"/>
    </xf>
    <xf numFmtId="0" fontId="0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justify" vertical="center"/>
    </xf>
    <xf numFmtId="0" fontId="0" fillId="0" borderId="2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justify" vertical="center" wrapText="1"/>
    </xf>
    <xf numFmtId="0" fontId="0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wrapText="1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19" xfId="0" applyFont="1" applyBorder="1" applyAlignment="1">
      <alignment horizontal="justify" wrapText="1"/>
    </xf>
    <xf numFmtId="3" fontId="3" fillId="0" borderId="40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14" fillId="0" borderId="41" xfId="0" applyFont="1" applyBorder="1" applyAlignment="1">
      <alignment horizontal="justify" wrapText="1"/>
    </xf>
    <xf numFmtId="3" fontId="3" fillId="0" borderId="24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14" fillId="0" borderId="19" xfId="0" applyFont="1" applyBorder="1" applyAlignment="1">
      <alignment horizontal="justify" wrapText="1"/>
    </xf>
    <xf numFmtId="0" fontId="3" fillId="0" borderId="41" xfId="0" applyFont="1" applyBorder="1" applyAlignment="1">
      <alignment horizontal="justify" wrapText="1"/>
    </xf>
    <xf numFmtId="0" fontId="9" fillId="0" borderId="3" xfId="0" applyFont="1" applyBorder="1" applyAlignment="1">
      <alignment horizontal="justify" vertical="center" wrapText="1"/>
    </xf>
    <xf numFmtId="0" fontId="9" fillId="0" borderId="41" xfId="0" applyFont="1" applyBorder="1" applyAlignment="1">
      <alignment horizontal="justify" vertical="center" wrapText="1"/>
    </xf>
    <xf numFmtId="3" fontId="3" fillId="0" borderId="42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vertical="center" wrapText="1"/>
    </xf>
    <xf numFmtId="0" fontId="15" fillId="0" borderId="8" xfId="21" applyFont="1" applyBorder="1" applyAlignment="1">
      <alignment vertical="center" wrapText="1"/>
      <protection/>
    </xf>
    <xf numFmtId="3" fontId="16" fillId="0" borderId="8" xfId="22" applyNumberFormat="1" applyBorder="1" applyAlignment="1">
      <alignment vertical="center"/>
      <protection/>
    </xf>
    <xf numFmtId="0" fontId="0" fillId="0" borderId="0" xfId="0" applyAlignment="1">
      <alignment vertical="center"/>
    </xf>
    <xf numFmtId="0" fontId="17" fillId="4" borderId="8" xfId="0" applyFont="1" applyFill="1" applyBorder="1" applyAlignment="1">
      <alignment horizontal="center" vertical="center"/>
    </xf>
    <xf numFmtId="179" fontId="18" fillId="4" borderId="8" xfId="17" applyNumberFormat="1" applyFont="1" applyFill="1" applyBorder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3" fontId="19" fillId="4" borderId="0" xfId="0" applyNumberFormat="1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9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wrapText="1"/>
    </xf>
    <xf numFmtId="3" fontId="6" fillId="0" borderId="0" xfId="0" applyNumberFormat="1" applyFont="1" applyAlignment="1">
      <alignment horizontal="right"/>
    </xf>
    <xf numFmtId="3" fontId="6" fillId="3" borderId="0" xfId="0" applyNumberFormat="1" applyFont="1" applyFill="1" applyAlignment="1">
      <alignment horizontal="right" wrapText="1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20" fillId="0" borderId="31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20" fillId="0" borderId="24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/>
    </xf>
    <xf numFmtId="0" fontId="21" fillId="0" borderId="33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1" xfId="0" applyFont="1" applyFill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44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8" fillId="0" borderId="0" xfId="0" applyFont="1" applyBorder="1" applyAlignment="1">
      <alignment/>
    </xf>
    <xf numFmtId="0" fontId="6" fillId="3" borderId="31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10" fontId="0" fillId="0" borderId="47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4" fillId="0" borderId="37" xfId="0" applyFont="1" applyBorder="1" applyAlignment="1">
      <alignment horizontal="justify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" xfId="0" applyFont="1" applyBorder="1" applyAlignment="1">
      <alignment horizontal="justify" vertical="center"/>
    </xf>
    <xf numFmtId="2" fontId="0" fillId="0" borderId="9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37" xfId="0" applyBorder="1" applyAlignment="1">
      <alignment horizontal="justify" vertical="center"/>
    </xf>
    <xf numFmtId="2" fontId="0" fillId="0" borderId="35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7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textRotation="90"/>
    </xf>
    <xf numFmtId="0" fontId="2" fillId="0" borderId="36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5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textRotation="90"/>
    </xf>
    <xf numFmtId="0" fontId="2" fillId="0" borderId="55" xfId="0" applyFont="1" applyBorder="1" applyAlignment="1">
      <alignment horizontal="center" vertical="center" textRotation="90"/>
    </xf>
    <xf numFmtId="0" fontId="2" fillId="0" borderId="56" xfId="0" applyFont="1" applyBorder="1" applyAlignment="1">
      <alignment horizontal="center" vertical="center" textRotation="9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 18" xfId="21"/>
    <cellStyle name="Normal 2" xfId="22"/>
    <cellStyle name="Percent" xfId="23"/>
  </cellStyles>
  <dxfs count="1"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palominoc\Configuraci&#243;n%20local\Archivos%20temporales%20de%20Internet\OLK4\Evaluaci&#243;n%20Admisibilidad%20ID.N&#186;026-2008%20Insonorizaci&#243;n%20Ant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IFICACION DE LOS D. FINANCIE"/>
      <sheetName val="EVALUACIÓN FINANCIERA"/>
      <sheetName val="CONCILIACIONES"/>
    </sheetNames>
    <sheetDataSet>
      <sheetData sheetId="0">
        <row r="1">
          <cell r="A1" t="str">
            <v>EVALUACIÓN FINANCIERA: INVITACION DIRECTA Nº 026 DE 2008</v>
          </cell>
        </row>
        <row r="2">
          <cell r="A2" t="str">
            <v>OBJETO: SELECCIONAR LA MEJOR OFERTA PARA CONTRATAR A PRECIOS FIJOS SIN FORMULA DE REAJUSTE EL ACONDICIONAMIENTO ACUSTICO, EL AISLAMIENTO Y LA INSONORIZACIÓN DEL PROYECTO CURRICULAR DE MUSICA - COSTADO OCCIDENTAL - DE LA FACULTAD DE ARTES ASAB - DE LA UNIV</v>
          </cell>
        </row>
        <row r="4">
          <cell r="B4">
            <v>1</v>
          </cell>
        </row>
        <row r="5">
          <cell r="B5" t="str">
            <v>CONSORCIO LA MERCED</v>
          </cell>
        </row>
        <row r="7">
          <cell r="B7" t="str">
            <v>CONSTRUCTORA, CONSULTORA Y PROVEEDORA MEROBEL LTDA.</v>
          </cell>
          <cell r="E7" t="str">
            <v>GUSTAVO MURILLO SALDAÑA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4">
      <selection activeCell="K20" sqref="K20"/>
    </sheetView>
  </sheetViews>
  <sheetFormatPr defaultColWidth="11.421875" defaultRowHeight="12.75"/>
  <cols>
    <col min="1" max="1" width="10.8515625" style="0" customWidth="1"/>
    <col min="2" max="2" width="9.140625" style="0" customWidth="1"/>
    <col min="3" max="3" width="36.8515625" style="0" customWidth="1"/>
    <col min="4" max="4" width="5.7109375" style="0" customWidth="1"/>
    <col min="5" max="5" width="5.8515625" style="0" customWidth="1"/>
    <col min="6" max="7" width="6.421875" style="0" customWidth="1"/>
    <col min="8" max="8" width="12.57421875" style="0" customWidth="1"/>
    <col min="9" max="16384" width="9.140625" style="0" customWidth="1"/>
  </cols>
  <sheetData>
    <row r="1" spans="1:8" ht="12.75">
      <c r="A1" s="159" t="s">
        <v>65</v>
      </c>
      <c r="B1" s="159"/>
      <c r="C1" s="159"/>
      <c r="D1" s="159"/>
      <c r="E1" s="159"/>
      <c r="F1" s="159"/>
      <c r="G1" s="159"/>
      <c r="H1" s="159"/>
    </row>
    <row r="2" spans="1:8" ht="12.75">
      <c r="A2" s="159" t="s">
        <v>66</v>
      </c>
      <c r="B2" s="159"/>
      <c r="C2" s="159"/>
      <c r="D2" s="159"/>
      <c r="E2" s="159"/>
      <c r="F2" s="159"/>
      <c r="G2" s="159"/>
      <c r="H2" s="159"/>
    </row>
    <row r="3" spans="1:8" ht="12.75">
      <c r="A3" s="159" t="s">
        <v>102</v>
      </c>
      <c r="B3" s="159"/>
      <c r="C3" s="159"/>
      <c r="D3" s="159"/>
      <c r="E3" s="159"/>
      <c r="F3" s="159"/>
      <c r="G3" s="159"/>
      <c r="H3" s="159"/>
    </row>
    <row r="4" spans="1:8" ht="12.75">
      <c r="A4" s="159" t="s">
        <v>67</v>
      </c>
      <c r="B4" s="159"/>
      <c r="C4" s="159"/>
      <c r="D4" s="159"/>
      <c r="E4" s="159"/>
      <c r="F4" s="159"/>
      <c r="G4" s="159"/>
      <c r="H4" s="159"/>
    </row>
    <row r="5" spans="1:8" ht="12.75">
      <c r="A5" s="159" t="s">
        <v>68</v>
      </c>
      <c r="B5" s="159"/>
      <c r="C5" s="159"/>
      <c r="D5" s="159"/>
      <c r="E5" s="159"/>
      <c r="F5" s="159"/>
      <c r="G5" s="159"/>
      <c r="H5" s="159"/>
    </row>
    <row r="6" spans="1:8" ht="12.75">
      <c r="A6" s="159" t="s">
        <v>69</v>
      </c>
      <c r="B6" s="159"/>
      <c r="C6" s="159"/>
      <c r="D6" s="159"/>
      <c r="E6" s="159"/>
      <c r="F6" s="159"/>
      <c r="G6" s="159"/>
      <c r="H6" s="159"/>
    </row>
    <row r="7" spans="1:8" ht="13.5" thickBot="1">
      <c r="A7" s="69"/>
      <c r="B7" s="69"/>
      <c r="C7" s="69"/>
      <c r="D7" s="69"/>
      <c r="E7" s="69"/>
      <c r="F7" s="69"/>
      <c r="G7" s="69"/>
      <c r="H7" s="69"/>
    </row>
    <row r="8" spans="6:8" ht="26.25" customHeight="1" thickBot="1">
      <c r="F8" s="154" t="s">
        <v>16</v>
      </c>
      <c r="G8" s="160"/>
      <c r="H8" s="161"/>
    </row>
    <row r="9" spans="1:8" ht="32.25" customHeight="1" thickBot="1">
      <c r="A9" s="148" t="s">
        <v>70</v>
      </c>
      <c r="B9" s="150" t="s">
        <v>71</v>
      </c>
      <c r="C9" s="151"/>
      <c r="D9" s="154" t="s">
        <v>72</v>
      </c>
      <c r="E9" s="155"/>
      <c r="F9" s="156" t="s">
        <v>73</v>
      </c>
      <c r="G9" s="157"/>
      <c r="H9" s="158"/>
    </row>
    <row r="10" spans="1:8" ht="13.5" thickBot="1">
      <c r="A10" s="149"/>
      <c r="B10" s="152"/>
      <c r="C10" s="153"/>
      <c r="D10" s="110" t="s">
        <v>74</v>
      </c>
      <c r="E10" s="111" t="s">
        <v>75</v>
      </c>
      <c r="F10" s="112" t="s">
        <v>74</v>
      </c>
      <c r="G10" s="113" t="s">
        <v>76</v>
      </c>
      <c r="H10" s="113" t="s">
        <v>77</v>
      </c>
    </row>
    <row r="11" spans="1:8" ht="13.5" thickBot="1">
      <c r="A11" s="114" t="s">
        <v>78</v>
      </c>
      <c r="B11" s="144" t="s">
        <v>79</v>
      </c>
      <c r="C11" s="145"/>
      <c r="D11" s="115"/>
      <c r="E11" s="116" t="s">
        <v>80</v>
      </c>
      <c r="F11" s="117" t="s">
        <v>80</v>
      </c>
      <c r="G11" s="118"/>
      <c r="H11" s="119"/>
    </row>
    <row r="12" spans="1:8" ht="24.75" customHeight="1" thickBot="1">
      <c r="A12" s="114" t="s">
        <v>81</v>
      </c>
      <c r="B12" s="146" t="s">
        <v>82</v>
      </c>
      <c r="C12" s="147"/>
      <c r="D12" s="115"/>
      <c r="E12" s="116" t="s">
        <v>83</v>
      </c>
      <c r="F12" s="120" t="s">
        <v>80</v>
      </c>
      <c r="G12" s="121"/>
      <c r="H12" s="123"/>
    </row>
    <row r="13" spans="1:8" ht="13.5" thickBot="1">
      <c r="A13" s="114" t="s">
        <v>84</v>
      </c>
      <c r="B13" s="144" t="s">
        <v>85</v>
      </c>
      <c r="C13" s="145"/>
      <c r="D13" s="115" t="s">
        <v>83</v>
      </c>
      <c r="E13" s="116"/>
      <c r="F13" s="124" t="s">
        <v>80</v>
      </c>
      <c r="G13" s="121"/>
      <c r="H13" s="123"/>
    </row>
    <row r="14" spans="1:8" ht="13.5" thickBot="1">
      <c r="A14" s="114" t="s">
        <v>86</v>
      </c>
      <c r="B14" s="144" t="s">
        <v>87</v>
      </c>
      <c r="C14" s="145"/>
      <c r="D14" s="115"/>
      <c r="E14" s="116" t="s">
        <v>83</v>
      </c>
      <c r="F14" s="124" t="s">
        <v>83</v>
      </c>
      <c r="G14" s="121"/>
      <c r="H14" s="123"/>
    </row>
    <row r="15" spans="1:8" ht="15" customHeight="1" thickBot="1">
      <c r="A15" s="114" t="s">
        <v>88</v>
      </c>
      <c r="B15" s="144" t="s">
        <v>89</v>
      </c>
      <c r="C15" s="145"/>
      <c r="D15" s="115"/>
      <c r="E15" s="116" t="s">
        <v>83</v>
      </c>
      <c r="F15" s="124" t="s">
        <v>80</v>
      </c>
      <c r="G15" s="121"/>
      <c r="H15" s="125"/>
    </row>
    <row r="16" spans="1:8" ht="23.25" customHeight="1" thickBot="1">
      <c r="A16" s="114" t="s">
        <v>90</v>
      </c>
      <c r="B16" s="144" t="s">
        <v>91</v>
      </c>
      <c r="C16" s="145"/>
      <c r="D16" s="115"/>
      <c r="E16" s="116" t="s">
        <v>83</v>
      </c>
      <c r="F16" s="120" t="s">
        <v>80</v>
      </c>
      <c r="G16" s="121"/>
      <c r="H16" s="123"/>
    </row>
    <row r="17" spans="1:8" ht="13.5" thickBot="1">
      <c r="A17" s="114" t="s">
        <v>92</v>
      </c>
      <c r="B17" s="144" t="s">
        <v>93</v>
      </c>
      <c r="C17" s="145"/>
      <c r="D17" s="115" t="s">
        <v>83</v>
      </c>
      <c r="E17" s="116"/>
      <c r="F17" s="124" t="s">
        <v>80</v>
      </c>
      <c r="G17" s="121"/>
      <c r="H17" s="123"/>
    </row>
    <row r="18" spans="1:8" ht="13.5" thickBot="1">
      <c r="A18" s="114" t="s">
        <v>94</v>
      </c>
      <c r="B18" s="144" t="s">
        <v>95</v>
      </c>
      <c r="C18" s="145"/>
      <c r="D18" s="115"/>
      <c r="E18" s="116" t="s">
        <v>83</v>
      </c>
      <c r="F18" s="126" t="s">
        <v>80</v>
      </c>
      <c r="G18" s="127"/>
      <c r="H18" s="128"/>
    </row>
    <row r="19" spans="1:8" ht="21.75" customHeight="1" thickBot="1">
      <c r="A19" s="114" t="s">
        <v>96</v>
      </c>
      <c r="B19" s="144" t="s">
        <v>97</v>
      </c>
      <c r="C19" s="145"/>
      <c r="D19" s="115" t="s">
        <v>83</v>
      </c>
      <c r="E19" s="116"/>
      <c r="F19" s="120" t="s">
        <v>80</v>
      </c>
      <c r="G19" s="121"/>
      <c r="H19" s="123"/>
    </row>
    <row r="20" spans="1:8" ht="13.5" thickBot="1">
      <c r="A20" s="114" t="s">
        <v>98</v>
      </c>
      <c r="B20" s="144" t="s">
        <v>99</v>
      </c>
      <c r="C20" s="145"/>
      <c r="D20" s="115"/>
      <c r="E20" s="116" t="s">
        <v>80</v>
      </c>
      <c r="F20" s="120" t="s">
        <v>80</v>
      </c>
      <c r="G20" s="121"/>
      <c r="H20" s="123"/>
    </row>
    <row r="21" spans="1:8" ht="24.75" customHeight="1" thickBot="1">
      <c r="A21" s="109" t="s">
        <v>100</v>
      </c>
      <c r="B21" s="142"/>
      <c r="C21" s="142"/>
      <c r="D21" s="142"/>
      <c r="E21" s="143"/>
      <c r="F21" s="133"/>
      <c r="G21" s="134"/>
      <c r="H21" s="135"/>
    </row>
    <row r="22" spans="1:8" ht="24" customHeight="1" thickBot="1">
      <c r="A22" s="136" t="s">
        <v>101</v>
      </c>
      <c r="B22" s="137"/>
      <c r="C22" s="137"/>
      <c r="D22" s="138"/>
      <c r="E22" s="139"/>
      <c r="F22" s="140" t="s">
        <v>4</v>
      </c>
      <c r="G22" s="141"/>
      <c r="H22" s="122"/>
    </row>
    <row r="23" spans="1:8" ht="12.75">
      <c r="A23" s="129"/>
      <c r="B23" s="132"/>
      <c r="C23" s="132"/>
      <c r="D23" s="129"/>
      <c r="E23" s="129"/>
      <c r="F23" s="129"/>
      <c r="G23" s="129"/>
      <c r="H23" s="129"/>
    </row>
    <row r="24" spans="1:8" ht="12.75">
      <c r="A24" s="129"/>
      <c r="B24" s="131"/>
      <c r="C24" s="130"/>
      <c r="D24" s="129"/>
      <c r="E24" s="129"/>
      <c r="F24" s="129"/>
      <c r="G24" s="129"/>
      <c r="H24" s="129"/>
    </row>
    <row r="25" spans="1:8" ht="12.75">
      <c r="A25" s="129"/>
      <c r="B25" s="132"/>
      <c r="C25" s="132"/>
      <c r="D25" s="129"/>
      <c r="E25" s="129"/>
      <c r="F25" s="129"/>
      <c r="G25" s="129"/>
      <c r="H25" s="129"/>
    </row>
  </sheetData>
  <mergeCells count="27">
    <mergeCell ref="A1:H1"/>
    <mergeCell ref="A2:H2"/>
    <mergeCell ref="A3:H3"/>
    <mergeCell ref="A4:H4"/>
    <mergeCell ref="D9:E9"/>
    <mergeCell ref="F9:H9"/>
    <mergeCell ref="A5:H5"/>
    <mergeCell ref="A6:H6"/>
    <mergeCell ref="F8:H8"/>
    <mergeCell ref="B11:C11"/>
    <mergeCell ref="B12:C12"/>
    <mergeCell ref="A9:A10"/>
    <mergeCell ref="B9:C10"/>
    <mergeCell ref="B13:C13"/>
    <mergeCell ref="B14:C14"/>
    <mergeCell ref="B15:C15"/>
    <mergeCell ref="B16:C16"/>
    <mergeCell ref="B17:C17"/>
    <mergeCell ref="B18:C18"/>
    <mergeCell ref="B19:C19"/>
    <mergeCell ref="B20:C20"/>
    <mergeCell ref="B23:C23"/>
    <mergeCell ref="B25:C25"/>
    <mergeCell ref="F21:H21"/>
    <mergeCell ref="A22:E22"/>
    <mergeCell ref="F22:H22"/>
    <mergeCell ref="A21:E2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4">
      <selection activeCell="A1" sqref="A1:IV16384"/>
    </sheetView>
  </sheetViews>
  <sheetFormatPr defaultColWidth="11.421875" defaultRowHeight="12.75"/>
  <cols>
    <col min="1" max="1" width="39.28125" style="59" customWidth="1"/>
    <col min="2" max="3" width="13.7109375" style="0" customWidth="1"/>
    <col min="4" max="4" width="5.7109375" style="0" customWidth="1"/>
    <col min="5" max="5" width="14.140625" style="0" customWidth="1"/>
    <col min="6" max="6" width="13.7109375" style="0" customWidth="1"/>
    <col min="7" max="7" width="5.7109375" style="0" customWidth="1"/>
  </cols>
  <sheetData>
    <row r="1" spans="1:7" ht="47.25" customHeight="1" thickBot="1">
      <c r="A1" s="24" t="s">
        <v>25</v>
      </c>
      <c r="B1" s="25"/>
      <c r="C1" s="25"/>
      <c r="D1" s="25"/>
      <c r="E1" s="25"/>
      <c r="F1" s="25"/>
      <c r="G1" s="25"/>
    </row>
    <row r="2" spans="1:7" ht="127.5">
      <c r="A2" s="26" t="s">
        <v>26</v>
      </c>
      <c r="B2" s="27"/>
      <c r="C2" s="27"/>
      <c r="D2" s="27"/>
      <c r="E2" s="27"/>
      <c r="F2" s="27"/>
      <c r="G2" s="27"/>
    </row>
    <row r="3" spans="1:7" ht="13.5" thickBot="1">
      <c r="A3" s="28"/>
      <c r="B3" s="29"/>
      <c r="C3" s="29"/>
      <c r="D3" s="29"/>
      <c r="E3" s="29"/>
      <c r="F3" s="29"/>
      <c r="G3" s="29"/>
    </row>
    <row r="4" spans="1:7" s="31" customFormat="1" ht="24.75" customHeight="1" thickBot="1">
      <c r="A4" s="30" t="s">
        <v>27</v>
      </c>
      <c r="B4" s="165">
        <v>1</v>
      </c>
      <c r="C4" s="166"/>
      <c r="D4" s="166"/>
      <c r="E4" s="166"/>
      <c r="F4" s="166"/>
      <c r="G4" s="167"/>
    </row>
    <row r="5" spans="1:7" ht="12.75" customHeight="1">
      <c r="A5" s="168" t="s">
        <v>1</v>
      </c>
      <c r="B5" s="171" t="s">
        <v>16</v>
      </c>
      <c r="C5" s="172"/>
      <c r="D5" s="172"/>
      <c r="E5" s="172"/>
      <c r="F5" s="172"/>
      <c r="G5" s="173"/>
    </row>
    <row r="6" spans="1:7" ht="13.5" thickBot="1">
      <c r="A6" s="169"/>
      <c r="B6" s="174"/>
      <c r="C6" s="175"/>
      <c r="D6" s="175"/>
      <c r="E6" s="175"/>
      <c r="F6" s="175"/>
      <c r="G6" s="176"/>
    </row>
    <row r="7" spans="1:7" ht="25.5" customHeight="1" thickBot="1">
      <c r="A7" s="170"/>
      <c r="B7" s="177" t="s">
        <v>28</v>
      </c>
      <c r="C7" s="178"/>
      <c r="D7" s="179"/>
      <c r="E7" s="177" t="s">
        <v>29</v>
      </c>
      <c r="F7" s="178"/>
      <c r="G7" s="179"/>
    </row>
    <row r="8" spans="1:7" ht="13.5" thickBot="1">
      <c r="A8" s="32" t="s">
        <v>30</v>
      </c>
      <c r="B8" s="33" t="s">
        <v>4</v>
      </c>
      <c r="C8" s="34" t="s">
        <v>31</v>
      </c>
      <c r="D8" s="34" t="s">
        <v>32</v>
      </c>
      <c r="E8" s="33" t="s">
        <v>4</v>
      </c>
      <c r="F8" s="34" t="s">
        <v>31</v>
      </c>
      <c r="G8" s="34" t="s">
        <v>32</v>
      </c>
    </row>
    <row r="9" spans="1:7" ht="108" customHeight="1">
      <c r="A9" s="35" t="s">
        <v>33</v>
      </c>
      <c r="B9" s="36" t="s">
        <v>34</v>
      </c>
      <c r="C9" s="37"/>
      <c r="D9" s="38" t="s">
        <v>32</v>
      </c>
      <c r="E9" s="36" t="s">
        <v>35</v>
      </c>
      <c r="F9" s="37"/>
      <c r="G9" s="38" t="s">
        <v>32</v>
      </c>
    </row>
    <row r="10" spans="1:7" ht="47.25" customHeight="1">
      <c r="A10" s="39" t="s">
        <v>36</v>
      </c>
      <c r="B10" s="40" t="s">
        <v>37</v>
      </c>
      <c r="C10" s="41"/>
      <c r="D10" s="42" t="s">
        <v>32</v>
      </c>
      <c r="E10" s="40" t="s">
        <v>38</v>
      </c>
      <c r="F10" s="43"/>
      <c r="G10" s="42" t="s">
        <v>32</v>
      </c>
    </row>
    <row r="11" spans="1:7" ht="42" customHeight="1">
      <c r="A11" s="39" t="s">
        <v>39</v>
      </c>
      <c r="B11" s="44" t="s">
        <v>40</v>
      </c>
      <c r="C11" s="45"/>
      <c r="D11" s="46" t="s">
        <v>32</v>
      </c>
      <c r="E11" s="44" t="s">
        <v>41</v>
      </c>
      <c r="F11" s="47"/>
      <c r="G11" s="46" t="s">
        <v>32</v>
      </c>
    </row>
    <row r="12" spans="1:7" ht="66.75" customHeight="1" thickBot="1">
      <c r="A12" s="48" t="s">
        <v>42</v>
      </c>
      <c r="B12" s="49" t="s">
        <v>43</v>
      </c>
      <c r="C12" s="50"/>
      <c r="D12" s="51" t="s">
        <v>32</v>
      </c>
      <c r="E12" s="49" t="s">
        <v>44</v>
      </c>
      <c r="F12" s="50"/>
      <c r="G12" s="51" t="s">
        <v>32</v>
      </c>
    </row>
    <row r="13" spans="1:7" s="53" customFormat="1" ht="24.75" customHeight="1" thickBot="1">
      <c r="A13" s="52" t="s">
        <v>45</v>
      </c>
      <c r="B13" s="162" t="str">
        <f>IF(B17=0,"CUMPLE","PENDIENTE")</f>
        <v>CUMPLE</v>
      </c>
      <c r="C13" s="163"/>
      <c r="D13" s="164"/>
      <c r="E13" s="162" t="str">
        <f>IF(E17=0,"CUMPLE","PENDIENTE")</f>
        <v>CUMPLE</v>
      </c>
      <c r="F13" s="163"/>
      <c r="G13" s="164"/>
    </row>
    <row r="14" spans="1:7" s="55" customFormat="1" ht="13.5" thickBot="1">
      <c r="A14" s="54"/>
      <c r="D14" s="56"/>
      <c r="E14" s="57"/>
      <c r="F14" s="57"/>
      <c r="G14" s="58"/>
    </row>
    <row r="16" spans="2:5" ht="12.75" hidden="1">
      <c r="B16" t="b">
        <f>AND(D9="OK",D10="OK",D11="OK",D12="OK")</f>
        <v>1</v>
      </c>
      <c r="E16" t="b">
        <f>AND(G9="OK",G10="OK",G11="OK",G12="OK")</f>
        <v>1</v>
      </c>
    </row>
    <row r="17" spans="2:5" ht="12.75" hidden="1">
      <c r="B17">
        <f>IF(B16=FALSE,1,0)</f>
        <v>0</v>
      </c>
      <c r="E17">
        <f>IF(E16=FALSE,1,0)</f>
        <v>0</v>
      </c>
    </row>
  </sheetData>
  <mergeCells count="7">
    <mergeCell ref="B13:D13"/>
    <mergeCell ref="E13:G13"/>
    <mergeCell ref="B4:G4"/>
    <mergeCell ref="A5:A7"/>
    <mergeCell ref="B5:G6"/>
    <mergeCell ref="B7:D7"/>
    <mergeCell ref="E7:G7"/>
  </mergeCells>
  <conditionalFormatting sqref="B13 E13">
    <cfRule type="expression" priority="1" dxfId="0" stopIfTrue="1">
      <formula>B17=1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0"/>
  <sheetViews>
    <sheetView workbookViewId="0" topLeftCell="A10">
      <selection activeCell="E55" sqref="E55"/>
    </sheetView>
  </sheetViews>
  <sheetFormatPr defaultColWidth="11.421875" defaultRowHeight="12.75"/>
  <cols>
    <col min="2" max="2" width="17.00390625" style="60" hidden="1" customWidth="1"/>
    <col min="3" max="4" width="17.00390625" style="59" customWidth="1"/>
    <col min="5" max="16384" width="17.00390625" style="0" customWidth="1"/>
  </cols>
  <sheetData>
    <row r="1" ht="13.5" thickBot="1"/>
    <row r="2" spans="3:8" ht="54.75" customHeight="1">
      <c r="C2" s="186" t="str">
        <f>+'[1]VERIFICACION DE LOS D. FINANCIE'!A1</f>
        <v>EVALUACIÓN FINANCIERA: INVITACION DIRECTA Nº 026 DE 2008</v>
      </c>
      <c r="D2" s="187"/>
      <c r="E2" s="61"/>
      <c r="F2" s="61"/>
      <c r="G2" s="61"/>
      <c r="H2" s="61"/>
    </row>
    <row r="3" spans="3:8" ht="76.5" customHeight="1" thickBot="1">
      <c r="C3" s="188" t="str">
        <f>+'[1]VERIFICACION DE LOS D. FINANCIE'!A2</f>
        <v>OBJETO: SELECCIONAR LA MEJOR OFERTA PARA CONTRATAR A PRECIOS FIJOS SIN FORMULA DE REAJUSTE EL ACONDICIONAMIENTO ACUSTICO, EL AISLAMIENTO Y LA INSONORIZACIÓN DEL PROYECTO CURRICULAR DE MUSICA - COSTADO OCCIDENTAL - DE LA FACULTAD DE ARTES ASAB - DE LA UNIV</v>
      </c>
      <c r="D3" s="189"/>
      <c r="E3" s="190"/>
      <c r="F3" s="190"/>
      <c r="G3" s="190"/>
      <c r="H3" s="190"/>
    </row>
    <row r="4" ht="13.5" thickBot="1"/>
    <row r="5" spans="2:8" s="63" customFormat="1" ht="24.75" customHeight="1" thickBot="1">
      <c r="B5" s="62"/>
      <c r="C5" s="191" t="s">
        <v>27</v>
      </c>
      <c r="D5" s="192"/>
      <c r="E5" s="193">
        <f>+'[1]VERIFICACION DE LOS D. FINANCIE'!B4</f>
        <v>1</v>
      </c>
      <c r="F5" s="194"/>
      <c r="G5" s="194"/>
      <c r="H5" s="195"/>
    </row>
    <row r="6" spans="3:8" ht="21" customHeight="1">
      <c r="C6" s="171" t="s">
        <v>1</v>
      </c>
      <c r="D6" s="180"/>
      <c r="E6" s="171" t="str">
        <f>+'[1]VERIFICACION DE LOS D. FINANCIE'!B5</f>
        <v>CONSORCIO LA MERCED</v>
      </c>
      <c r="F6" s="172"/>
      <c r="G6" s="172"/>
      <c r="H6" s="173"/>
    </row>
    <row r="7" spans="3:8" ht="6.75" customHeight="1" thickBot="1">
      <c r="C7" s="181"/>
      <c r="D7" s="182"/>
      <c r="E7" s="64"/>
      <c r="F7" s="65"/>
      <c r="G7" s="65"/>
      <c r="H7" s="66"/>
    </row>
    <row r="8" spans="3:8" ht="51.75" thickBot="1">
      <c r="C8" s="183"/>
      <c r="D8" s="184"/>
      <c r="E8" s="67" t="str">
        <f>+'[1]VERIFICACION DE LOS D. FINANCIE'!B7</f>
        <v>CONSTRUCTORA, CONSULTORA Y PROVEEDORA MEROBEL LTDA.</v>
      </c>
      <c r="F8" s="68" t="str">
        <f>+'[1]VERIFICACION DE LOS D. FINANCIE'!E7</f>
        <v>GUSTAVO MURILLO SALDAÑA</v>
      </c>
      <c r="G8" s="65"/>
      <c r="H8" s="66"/>
    </row>
    <row r="9" spans="2:8" s="73" customFormat="1" ht="25.5" customHeight="1" thickBot="1">
      <c r="B9" s="69"/>
      <c r="C9" s="177" t="s">
        <v>46</v>
      </c>
      <c r="D9" s="185"/>
      <c r="E9" s="70">
        <v>0.5</v>
      </c>
      <c r="F9" s="70">
        <v>0.5</v>
      </c>
      <c r="G9" s="71"/>
      <c r="H9" s="72"/>
    </row>
    <row r="10" spans="3:8" ht="13.5" thickBot="1">
      <c r="C10" s="74" t="s">
        <v>30</v>
      </c>
      <c r="D10" s="75" t="s">
        <v>47</v>
      </c>
      <c r="E10" s="76" t="s">
        <v>48</v>
      </c>
      <c r="F10" s="76" t="s">
        <v>48</v>
      </c>
      <c r="G10" s="77" t="s">
        <v>49</v>
      </c>
      <c r="H10" s="78" t="s">
        <v>50</v>
      </c>
    </row>
    <row r="11" spans="2:8" ht="31.5" customHeight="1">
      <c r="B11" s="79">
        <v>0.7</v>
      </c>
      <c r="C11" s="196" t="s">
        <v>51</v>
      </c>
      <c r="D11" s="80" t="s">
        <v>52</v>
      </c>
      <c r="E11" s="81">
        <v>425587.749</v>
      </c>
      <c r="F11" s="82">
        <v>49479.298</v>
      </c>
      <c r="G11" s="198">
        <f>+IF(E11="","",(((E11*E9)+(F11*F9))/((E12*E9)+(F12*F9))))</f>
        <v>0.25057733797919873</v>
      </c>
      <c r="H11" s="200" t="str">
        <f>IF(G11&lt;=$B11,"CUMPLE","NO CUMPLE")</f>
        <v>CUMPLE</v>
      </c>
    </row>
    <row r="12" spans="3:8" ht="31.5" customHeight="1" thickBot="1">
      <c r="C12" s="197"/>
      <c r="D12" s="83" t="s">
        <v>53</v>
      </c>
      <c r="E12" s="84">
        <v>1438594.256</v>
      </c>
      <c r="F12" s="85">
        <v>457295.655</v>
      </c>
      <c r="G12" s="199"/>
      <c r="H12" s="201"/>
    </row>
    <row r="13" spans="2:8" ht="31.5" customHeight="1">
      <c r="B13" s="79">
        <v>0.3</v>
      </c>
      <c r="C13" s="202" t="s">
        <v>54</v>
      </c>
      <c r="D13" s="86" t="s">
        <v>55</v>
      </c>
      <c r="E13" s="84">
        <v>886173.287</v>
      </c>
      <c r="F13" s="85">
        <v>210076.755</v>
      </c>
      <c r="G13" s="203">
        <f>+IF(E13="","",(((E13*E9)+(F13*F9))-((E14*E9)+(F14*F9))))</f>
        <v>326571.16699999996</v>
      </c>
      <c r="H13" s="205" t="str">
        <f>+IF(G13&gt;=F$29,"CUMPLE"," NO CUMPLE")</f>
        <v>CUMPLE</v>
      </c>
    </row>
    <row r="14" spans="3:8" ht="31.5" customHeight="1" thickBot="1">
      <c r="C14" s="197"/>
      <c r="D14" s="87" t="s">
        <v>56</v>
      </c>
      <c r="E14" s="84">
        <v>393628.41</v>
      </c>
      <c r="F14" s="85">
        <v>49479.298</v>
      </c>
      <c r="G14" s="204"/>
      <c r="H14" s="201"/>
    </row>
    <row r="15" spans="2:8" ht="31.5" customHeight="1">
      <c r="B15" s="60">
        <v>1.3</v>
      </c>
      <c r="C15" s="206" t="s">
        <v>57</v>
      </c>
      <c r="D15" s="86" t="s">
        <v>55</v>
      </c>
      <c r="E15" s="84">
        <f>+E13</f>
        <v>886173.287</v>
      </c>
      <c r="F15" s="85">
        <f>+F13</f>
        <v>210076.755</v>
      </c>
      <c r="G15" s="207">
        <f>+IF(E15="","",(((E15*E9)+(F15*F9))/((E16*E9)+(F16*F9))))</f>
        <v>2.4740035485909444</v>
      </c>
      <c r="H15" s="205" t="str">
        <f>+IF(G15&gt;=$B15,"CUMPLE","NO CUMPLE")</f>
        <v>CUMPLE</v>
      </c>
    </row>
    <row r="16" spans="3:8" ht="31.5" customHeight="1" thickBot="1">
      <c r="C16" s="197"/>
      <c r="D16" s="87" t="s">
        <v>56</v>
      </c>
      <c r="E16" s="84">
        <f>+E14</f>
        <v>393628.41</v>
      </c>
      <c r="F16" s="85">
        <f>+F14</f>
        <v>49479.298</v>
      </c>
      <c r="G16" s="208"/>
      <c r="H16" s="201"/>
    </row>
    <row r="17" spans="2:8" ht="31.5" customHeight="1">
      <c r="B17" s="60">
        <v>1.5</v>
      </c>
      <c r="C17" s="209" t="s">
        <v>58</v>
      </c>
      <c r="D17" s="88" t="s">
        <v>59</v>
      </c>
      <c r="E17" s="84">
        <f>+F25/1000</f>
        <v>230000</v>
      </c>
      <c r="F17" s="85">
        <f>+F25/1000</f>
        <v>230000</v>
      </c>
      <c r="G17" s="207">
        <f>+IF(E17="","",(((E17*E9)+(F17*F9))/((E18*E9)+(F18*F9))))</f>
        <v>0.32375605126804885</v>
      </c>
      <c r="H17" s="205" t="str">
        <f>+IF(G17&lt;=$B17,"CUMPLE","NO CUMPLE")</f>
        <v>CUMPLE</v>
      </c>
    </row>
    <row r="18" spans="3:8" ht="31.5" customHeight="1" thickBot="1">
      <c r="C18" s="197"/>
      <c r="D18" s="89" t="s">
        <v>60</v>
      </c>
      <c r="E18" s="90">
        <f>+E12-E11</f>
        <v>1013006.507</v>
      </c>
      <c r="F18" s="91">
        <f>+F12-F11</f>
        <v>407816.357</v>
      </c>
      <c r="G18" s="210"/>
      <c r="H18" s="211"/>
    </row>
    <row r="19" spans="3:8" ht="27" customHeight="1" thickBot="1">
      <c r="C19" s="92" t="s">
        <v>45</v>
      </c>
      <c r="D19" s="92"/>
      <c r="E19" s="177" t="str">
        <f>IF(H32=TRUE,"CUMPLE","NO CUMPLE")</f>
        <v>CUMPLE</v>
      </c>
      <c r="F19" s="178"/>
      <c r="G19" s="178"/>
      <c r="H19" s="179"/>
    </row>
    <row r="20" ht="12.75" hidden="1"/>
    <row r="21" spans="3:8" ht="16.5" hidden="1">
      <c r="C21" s="93"/>
      <c r="D21" s="94"/>
      <c r="E21" s="95"/>
      <c r="F21" s="95"/>
      <c r="G21" s="95"/>
      <c r="H21" s="95"/>
    </row>
    <row r="22" spans="3:8" ht="16.5" hidden="1">
      <c r="C22" s="93"/>
      <c r="D22" s="94"/>
      <c r="E22" s="95"/>
      <c r="F22" s="95"/>
      <c r="G22" s="95"/>
      <c r="H22" s="95"/>
    </row>
    <row r="23" spans="3:8" ht="12.75" hidden="1">
      <c r="C23" s="96" t="s">
        <v>61</v>
      </c>
      <c r="D23" s="97">
        <v>230000000</v>
      </c>
      <c r="E23" s="95"/>
      <c r="F23" s="95"/>
      <c r="G23" s="95"/>
      <c r="H23" s="95"/>
    </row>
    <row r="24" spans="3:8" ht="16.5" hidden="1">
      <c r="C24" s="93"/>
      <c r="D24" s="94"/>
      <c r="E24" s="95"/>
      <c r="F24" s="95"/>
      <c r="G24" s="95"/>
      <c r="H24" s="95"/>
    </row>
    <row r="25" spans="3:8" ht="12.75" hidden="1">
      <c r="C25" s="96" t="s">
        <v>62</v>
      </c>
      <c r="E25" s="98"/>
      <c r="F25" s="99">
        <v>230000000</v>
      </c>
      <c r="G25" s="98"/>
      <c r="H25" s="98"/>
    </row>
    <row r="26" spans="3:8" ht="12.75" hidden="1">
      <c r="C26" s="100"/>
      <c r="D26" s="100"/>
      <c r="E26" s="95"/>
      <c r="F26" s="100"/>
      <c r="G26" s="95"/>
      <c r="H26" s="95"/>
    </row>
    <row r="27" spans="3:8" ht="12.75" hidden="1">
      <c r="C27" s="100"/>
      <c r="D27" s="100"/>
      <c r="E27" s="98"/>
      <c r="F27" s="98">
        <f>+F25</f>
        <v>230000000</v>
      </c>
      <c r="G27" s="98"/>
      <c r="H27" s="98"/>
    </row>
    <row r="28" spans="3:8" ht="12.75" hidden="1">
      <c r="C28" s="101">
        <f>+B13</f>
        <v>0.3</v>
      </c>
      <c r="D28" s="100"/>
      <c r="E28" s="102"/>
      <c r="F28" s="102">
        <f>+F27*$C$28</f>
        <v>69000000</v>
      </c>
      <c r="G28" s="102"/>
      <c r="H28" s="102"/>
    </row>
    <row r="29" spans="3:8" ht="18" customHeight="1" hidden="1">
      <c r="C29" s="103" t="s">
        <v>63</v>
      </c>
      <c r="D29" s="100"/>
      <c r="E29" s="100"/>
      <c r="F29" s="102">
        <f>+F28/1000</f>
        <v>69000</v>
      </c>
      <c r="G29" s="100"/>
      <c r="H29" s="100"/>
    </row>
    <row r="30" spans="3:8" ht="12.75" hidden="1">
      <c r="C30" s="100"/>
      <c r="D30" s="100"/>
      <c r="E30" s="95"/>
      <c r="F30" s="95"/>
      <c r="G30" s="95"/>
      <c r="H30" s="95"/>
    </row>
    <row r="31" spans="3:8" ht="12.75" hidden="1">
      <c r="C31" s="100"/>
      <c r="D31" s="100"/>
      <c r="E31" s="95"/>
      <c r="F31" s="95"/>
      <c r="G31" s="95"/>
      <c r="H31" s="95"/>
    </row>
    <row r="32" spans="3:8" ht="12.75" customHeight="1" hidden="1">
      <c r="C32" s="100"/>
      <c r="D32" s="100"/>
      <c r="E32" s="95"/>
      <c r="F32" s="95"/>
      <c r="G32" s="95"/>
      <c r="H32" s="95" t="b">
        <f>AND(H11="CUMPLE",H13="CUMPLE",H15="CUMPLE",H17="CUMPLE")</f>
        <v>1</v>
      </c>
    </row>
    <row r="33" spans="3:8" ht="12.75" customHeight="1" hidden="1">
      <c r="C33" s="100"/>
      <c r="D33" s="100"/>
      <c r="E33" s="95"/>
      <c r="F33" s="95"/>
      <c r="G33" s="95"/>
      <c r="H33" s="95">
        <f>IF(H32=TRUE,1,0)</f>
        <v>1</v>
      </c>
    </row>
    <row r="34" spans="3:8" ht="12.75" customHeight="1" hidden="1">
      <c r="C34" s="100"/>
      <c r="D34" s="100"/>
      <c r="E34" s="95"/>
      <c r="F34" s="95"/>
      <c r="G34" s="95"/>
      <c r="H34" s="95"/>
    </row>
    <row r="35" spans="3:8" ht="12.75" hidden="1">
      <c r="C35" s="100"/>
      <c r="D35" s="100"/>
      <c r="E35" s="95"/>
      <c r="F35" s="95"/>
      <c r="G35" s="95"/>
      <c r="H35" s="95"/>
    </row>
    <row r="36" spans="3:8" ht="12.75" hidden="1">
      <c r="C36" s="100"/>
      <c r="D36" s="100"/>
      <c r="E36" s="95"/>
      <c r="F36" s="95"/>
      <c r="G36" s="95"/>
      <c r="H36" s="95"/>
    </row>
    <row r="37" ht="12.75" hidden="1"/>
    <row r="38" ht="12.75" hidden="1"/>
    <row r="39" ht="12.75" hidden="1"/>
    <row r="40" spans="3:12" ht="15.75" hidden="1">
      <c r="C40" s="96" t="s">
        <v>64</v>
      </c>
      <c r="D40" s="104"/>
      <c r="E40" s="105"/>
      <c r="F40" s="106">
        <f>+G13/40*100-1</f>
        <v>816426.9174999999</v>
      </c>
      <c r="G40" s="105"/>
      <c r="H40" s="105"/>
      <c r="I40" s="107"/>
      <c r="J40" s="108"/>
      <c r="K40" s="108"/>
      <c r="L40" s="107"/>
    </row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</sheetData>
  <mergeCells count="21">
    <mergeCell ref="E19:H19"/>
    <mergeCell ref="C15:C16"/>
    <mergeCell ref="G15:G16"/>
    <mergeCell ref="H15:H16"/>
    <mergeCell ref="C17:C18"/>
    <mergeCell ref="G17:G18"/>
    <mergeCell ref="H17:H18"/>
    <mergeCell ref="C11:C12"/>
    <mergeCell ref="G11:G12"/>
    <mergeCell ref="H11:H12"/>
    <mergeCell ref="C13:C14"/>
    <mergeCell ref="G13:G14"/>
    <mergeCell ref="H13:H14"/>
    <mergeCell ref="C6:D8"/>
    <mergeCell ref="E6:H6"/>
    <mergeCell ref="C9:D9"/>
    <mergeCell ref="C2:D2"/>
    <mergeCell ref="C3:D3"/>
    <mergeCell ref="E3:H3"/>
    <mergeCell ref="C5:D5"/>
    <mergeCell ref="E5:H5"/>
  </mergeCells>
  <conditionalFormatting sqref="E19">
    <cfRule type="cellIs" priority="1" dxfId="0" operator="equal" stopIfTrue="1">
      <formula>"NO CUMPLE"</formula>
    </cfRule>
  </conditionalFormatting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J18" sqref="J18"/>
    </sheetView>
  </sheetViews>
  <sheetFormatPr defaultColWidth="11.421875" defaultRowHeight="12.75"/>
  <cols>
    <col min="1" max="1" width="4.140625" style="1" bestFit="1" customWidth="1"/>
    <col min="2" max="2" width="20.57421875" style="1" customWidth="1"/>
    <col min="3" max="3" width="44.7109375" style="1" customWidth="1"/>
    <col min="4" max="4" width="25.28125" style="1" customWidth="1"/>
    <col min="5" max="5" width="13.28125" style="1" bestFit="1" customWidth="1"/>
    <col min="6" max="6" width="14.28125" style="1" customWidth="1"/>
    <col min="7" max="7" width="21.140625" style="1" customWidth="1"/>
    <col min="8" max="8" width="22.57421875" style="1" customWidth="1"/>
    <col min="9" max="9" width="21.8515625" style="1" customWidth="1"/>
    <col min="10" max="10" width="23.57421875" style="1" customWidth="1"/>
    <col min="11" max="11" width="40.57421875" style="1" customWidth="1"/>
    <col min="12" max="16384" width="11.421875" style="1" customWidth="1"/>
  </cols>
  <sheetData>
    <row r="1" spans="1:11" ht="16.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6.5">
      <c r="A2" s="224" t="s">
        <v>15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4" ht="13.5" customHeight="1" thickBot="1"/>
    <row r="5" spans="1:11" ht="16.5">
      <c r="A5" s="225" t="s">
        <v>2</v>
      </c>
      <c r="B5" s="226"/>
      <c r="C5" s="226"/>
      <c r="D5" s="226"/>
      <c r="E5" s="226"/>
      <c r="F5" s="226"/>
      <c r="G5" s="226"/>
      <c r="H5" s="2"/>
      <c r="I5" s="2"/>
      <c r="J5" s="2"/>
      <c r="K5" s="3"/>
    </row>
    <row r="6" spans="1:11" ht="16.5">
      <c r="A6" s="216" t="s">
        <v>17</v>
      </c>
      <c r="B6" s="217"/>
      <c r="C6" s="217"/>
      <c r="D6" s="217"/>
      <c r="E6" s="217"/>
      <c r="F6" s="217"/>
      <c r="G6" s="217"/>
      <c r="H6" s="217"/>
      <c r="I6" s="217"/>
      <c r="J6" s="217"/>
      <c r="K6" s="218"/>
    </row>
    <row r="7" spans="1:11" ht="19.5" customHeight="1">
      <c r="A7" s="216" t="s">
        <v>18</v>
      </c>
      <c r="B7" s="217"/>
      <c r="C7" s="217"/>
      <c r="D7" s="217"/>
      <c r="E7" s="217"/>
      <c r="F7" s="217"/>
      <c r="G7" s="217"/>
      <c r="H7" s="217"/>
      <c r="I7" s="217"/>
      <c r="J7" s="217"/>
      <c r="K7" s="218"/>
    </row>
    <row r="8" spans="1:11" ht="21" customHeight="1">
      <c r="A8" s="219" t="s">
        <v>19</v>
      </c>
      <c r="B8" s="220"/>
      <c r="C8" s="220"/>
      <c r="D8" s="220"/>
      <c r="E8" s="220"/>
      <c r="F8" s="220"/>
      <c r="G8" s="220"/>
      <c r="H8" s="220"/>
      <c r="I8" s="220"/>
      <c r="J8" s="220"/>
      <c r="K8" s="221"/>
    </row>
    <row r="9" spans="1:11" ht="17.25" thickBo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38.25" customHeight="1">
      <c r="A10" s="4"/>
      <c r="B10" s="212" t="s">
        <v>1</v>
      </c>
      <c r="C10" s="214" t="s">
        <v>3</v>
      </c>
      <c r="D10" s="214" t="s">
        <v>5</v>
      </c>
      <c r="E10" s="222" t="s">
        <v>13</v>
      </c>
      <c r="F10" s="222" t="s">
        <v>6</v>
      </c>
      <c r="G10" s="222" t="s">
        <v>9</v>
      </c>
      <c r="H10" s="222" t="s">
        <v>11</v>
      </c>
      <c r="I10" s="222" t="s">
        <v>12</v>
      </c>
      <c r="J10" s="222" t="s">
        <v>10</v>
      </c>
      <c r="K10" s="241" t="s">
        <v>8</v>
      </c>
    </row>
    <row r="11" spans="1:11" ht="12.75" customHeight="1" thickBot="1">
      <c r="A11" s="4"/>
      <c r="B11" s="213"/>
      <c r="C11" s="215"/>
      <c r="D11" s="215"/>
      <c r="E11" s="223"/>
      <c r="F11" s="223"/>
      <c r="G11" s="223"/>
      <c r="H11" s="223"/>
      <c r="I11" s="223"/>
      <c r="J11" s="223"/>
      <c r="K11" s="242"/>
    </row>
    <row r="12" spans="1:11" ht="11.25" customHeight="1" thickBot="1">
      <c r="A12" s="243">
        <v>1</v>
      </c>
      <c r="B12" s="246" t="s">
        <v>16</v>
      </c>
      <c r="C12" s="249"/>
      <c r="D12" s="250"/>
      <c r="E12" s="250"/>
      <c r="F12" s="250"/>
      <c r="G12" s="251"/>
      <c r="H12" s="251"/>
      <c r="I12" s="251"/>
      <c r="J12" s="251"/>
      <c r="K12" s="252"/>
    </row>
    <row r="13" spans="1:11" ht="76.5" customHeight="1">
      <c r="A13" s="244"/>
      <c r="B13" s="247"/>
      <c r="C13" s="7" t="s">
        <v>20</v>
      </c>
      <c r="D13" s="8">
        <v>59332430</v>
      </c>
      <c r="E13" s="9">
        <f>+D13/433700</f>
        <v>136.80523403274154</v>
      </c>
      <c r="F13" s="253" t="s">
        <v>4</v>
      </c>
      <c r="G13" s="227" t="s">
        <v>4</v>
      </c>
      <c r="H13" s="227" t="s">
        <v>4</v>
      </c>
      <c r="I13" s="227" t="s">
        <v>4</v>
      </c>
      <c r="J13" s="230" t="s">
        <v>24</v>
      </c>
      <c r="K13" s="233"/>
    </row>
    <row r="14" spans="1:11" ht="95.25" customHeight="1">
      <c r="A14" s="244"/>
      <c r="B14" s="247"/>
      <c r="C14" s="10" t="s">
        <v>21</v>
      </c>
      <c r="D14" s="11">
        <v>116687520</v>
      </c>
      <c r="E14" s="12">
        <f>+D14/433700</f>
        <v>269.0512335715933</v>
      </c>
      <c r="F14" s="254"/>
      <c r="G14" s="228"/>
      <c r="H14" s="228"/>
      <c r="I14" s="228"/>
      <c r="J14" s="231"/>
      <c r="K14" s="234"/>
    </row>
    <row r="15" spans="1:11" ht="79.5" customHeight="1" thickBot="1">
      <c r="A15" s="244"/>
      <c r="B15" s="247"/>
      <c r="C15" s="10" t="s">
        <v>22</v>
      </c>
      <c r="D15" s="13">
        <v>63450000</v>
      </c>
      <c r="E15" s="14">
        <f>+D15/408000</f>
        <v>155.51470588235293</v>
      </c>
      <c r="F15" s="254"/>
      <c r="G15" s="228"/>
      <c r="H15" s="228"/>
      <c r="I15" s="228"/>
      <c r="J15" s="231"/>
      <c r="K15" s="234"/>
    </row>
    <row r="16" spans="1:11" ht="27.75" customHeight="1">
      <c r="A16" s="244"/>
      <c r="B16" s="247"/>
      <c r="C16" s="236" t="s">
        <v>7</v>
      </c>
      <c r="D16" s="15">
        <f>SUM(D13:D15)</f>
        <v>239469950</v>
      </c>
      <c r="E16" s="16">
        <f>SUM(E13:E15)</f>
        <v>561.3711734866878</v>
      </c>
      <c r="F16" s="254"/>
      <c r="G16" s="228"/>
      <c r="H16" s="228"/>
      <c r="I16" s="228"/>
      <c r="J16" s="231"/>
      <c r="K16" s="234"/>
    </row>
    <row r="17" spans="1:11" ht="30" customHeight="1" thickBot="1">
      <c r="A17" s="245"/>
      <c r="B17" s="248"/>
      <c r="C17" s="237"/>
      <c r="D17" s="17" t="s">
        <v>4</v>
      </c>
      <c r="E17" s="18" t="s">
        <v>4</v>
      </c>
      <c r="F17" s="255"/>
      <c r="G17" s="229"/>
      <c r="H17" s="229"/>
      <c r="I17" s="229"/>
      <c r="J17" s="232"/>
      <c r="K17" s="235"/>
    </row>
    <row r="18" spans="1:11" ht="46.5" customHeight="1">
      <c r="A18" s="4"/>
      <c r="B18" s="5"/>
      <c r="C18" s="5"/>
      <c r="D18" s="19"/>
      <c r="E18" s="5"/>
      <c r="F18" s="5"/>
      <c r="G18" s="5"/>
      <c r="H18" s="5"/>
      <c r="I18" s="5"/>
      <c r="J18" s="5"/>
      <c r="K18" s="6"/>
    </row>
    <row r="19" spans="1:11" ht="34.5" customHeight="1">
      <c r="A19" s="238" t="s">
        <v>23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40"/>
    </row>
    <row r="20" spans="1:11" ht="17.25" thickBo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2"/>
    </row>
    <row r="21" ht="16.5">
      <c r="B21" s="23" t="s">
        <v>14</v>
      </c>
    </row>
  </sheetData>
  <mergeCells count="27">
    <mergeCell ref="K13:K17"/>
    <mergeCell ref="C16:C17"/>
    <mergeCell ref="A19:K19"/>
    <mergeCell ref="J10:J11"/>
    <mergeCell ref="K10:K11"/>
    <mergeCell ref="A12:A17"/>
    <mergeCell ref="B12:B17"/>
    <mergeCell ref="C12:K12"/>
    <mergeCell ref="F13:F17"/>
    <mergeCell ref="G13:G17"/>
    <mergeCell ref="H13:H17"/>
    <mergeCell ref="I13:I17"/>
    <mergeCell ref="J13:J17"/>
    <mergeCell ref="F10:F11"/>
    <mergeCell ref="G10:G11"/>
    <mergeCell ref="H10:H11"/>
    <mergeCell ref="I10:I11"/>
    <mergeCell ref="A1:K1"/>
    <mergeCell ref="A2:K2"/>
    <mergeCell ref="A5:G5"/>
    <mergeCell ref="A6:K6"/>
    <mergeCell ref="B10:B11"/>
    <mergeCell ref="C10:C11"/>
    <mergeCell ref="D10:D11"/>
    <mergeCell ref="A7:K7"/>
    <mergeCell ref="A8:K8"/>
    <mergeCell ref="E10:E11"/>
  </mergeCell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JFernandez</dc:creator>
  <cp:keywords/>
  <dc:description/>
  <cp:lastModifiedBy>ipalominoc</cp:lastModifiedBy>
  <cp:lastPrinted>2008-12-03T17:16:26Z</cp:lastPrinted>
  <dcterms:created xsi:type="dcterms:W3CDTF">2008-08-19T15:14:56Z</dcterms:created>
  <dcterms:modified xsi:type="dcterms:W3CDTF">2008-12-03T23:16:22Z</dcterms:modified>
  <cp:category/>
  <cp:version/>
  <cp:contentType/>
  <cp:contentStatus/>
</cp:coreProperties>
</file>