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firstSheet="1" activeTab="3"/>
  </bookViews>
  <sheets>
    <sheet name="VERIFICACION DE LOS D. FINANCIE" sheetId="1" r:id="rId1"/>
    <sheet name="EVALUACIÓN FINANCIERA" sheetId="2" r:id="rId2"/>
    <sheet name="EV. TECNICA" sheetId="3" r:id="rId3"/>
    <sheet name="ESTUDIO JURIDICO" sheetId="4" r:id="rId4"/>
    <sheet name="EVALUACION CONSOLIDADA" sheetId="5" r:id="rId5"/>
    <sheet name="CONCILIACIONES" sheetId="6" state="hidden" r:id="rId6"/>
  </sheets>
  <definedNames>
    <definedName name="_xlnm.Print_Area" localSheetId="1">'EVALUACIÓN FINANCIERA'!$B$5:$AB$23</definedName>
    <definedName name="_xlnm.Print_Area" localSheetId="0">'VERIFICACION DE LOS D. FINANCIE'!$A$1:$AH$13</definedName>
    <definedName name="_xlnm.Print_Titles" localSheetId="2">'EV. TECNICA'!$6:$7</definedName>
    <definedName name="_xlnm.Print_Titles" localSheetId="1">'EVALUACIÓN FINANCIERA'!$B:$C,'EVALUACIÓN FINANCIERA'!$5:$14</definedName>
    <definedName name="_xlnm.Print_Titles" localSheetId="0">'VERIFICACION DE LOS D. FINANCIE'!$A:$A,'VERIFICACION DE LOS D. FINANCIE'!$1:$3</definedName>
  </definedNames>
  <calcPr fullCalcOnLoad="1"/>
</workbook>
</file>

<file path=xl/sharedStrings.xml><?xml version="1.0" encoding="utf-8"?>
<sst xmlns="http://schemas.openxmlformats.org/spreadsheetml/2006/main" count="517" uniqueCount="205">
  <si>
    <t>DOCUMENTO</t>
  </si>
  <si>
    <t>CUMPLE</t>
  </si>
  <si>
    <t>No.</t>
  </si>
  <si>
    <t>PROPONENTE</t>
  </si>
  <si>
    <t>RESULTADO GENERAL</t>
  </si>
  <si>
    <t>VOLVER AL MENU</t>
  </si>
  <si>
    <t>CONCILIACIÓN TRIBUTARIA (documento subsanable)</t>
  </si>
  <si>
    <t>RESULTADO</t>
  </si>
  <si>
    <t>FACTORES</t>
  </si>
  <si>
    <t>CALIFICACIÓN</t>
  </si>
  <si>
    <t>% DE PARTICIPACION</t>
  </si>
  <si>
    <t>NO APLICA</t>
  </si>
  <si>
    <t>item</t>
  </si>
  <si>
    <t>PASIVO TOTAL</t>
  </si>
  <si>
    <t>ACTIVO TOTAL</t>
  </si>
  <si>
    <t>ACTIVO CORRIENTE</t>
  </si>
  <si>
    <t>PASIVO CORRIENTE</t>
  </si>
  <si>
    <t>EN MILES</t>
  </si>
  <si>
    <t>PENDIENTE</t>
  </si>
  <si>
    <t>BALANCE</t>
  </si>
  <si>
    <t>RENTA</t>
  </si>
  <si>
    <t>DIF</t>
  </si>
  <si>
    <t>PASIVOS</t>
  </si>
  <si>
    <t>ACTIVOS</t>
  </si>
  <si>
    <t>PATRIMONIO</t>
  </si>
  <si>
    <t>INGRESOS</t>
  </si>
  <si>
    <t>COSTOS</t>
  </si>
  <si>
    <t>GASTOS</t>
  </si>
  <si>
    <t>OTRAS DEDUCCIONES</t>
  </si>
  <si>
    <t>RENTA LIQUIDA</t>
  </si>
  <si>
    <t>AÑO 2005</t>
  </si>
  <si>
    <t>AÑO 2006</t>
  </si>
  <si>
    <t>INVERSION ACTIVOS</t>
  </si>
  <si>
    <t>OK</t>
  </si>
  <si>
    <t>CONCILIACIONES PROPONENTES</t>
  </si>
  <si>
    <r>
      <t>DECLARACIÓN DE RENTA</t>
    </r>
    <r>
      <rPr>
        <sz val="10"/>
        <rFont val="Arial Narrow"/>
        <family val="2"/>
      </rPr>
      <t xml:space="preserve"> (documento subsanable)</t>
    </r>
  </si>
  <si>
    <t>VALOR TOTAL PRESUPUESTO</t>
  </si>
  <si>
    <t>CERTIFICADO ANTECEDENTES DISCIPLINARIOS del contador y del revisor fiscal (ó contador independiente que dictamina o audita los estados financieros) (documento subsanable)</t>
  </si>
  <si>
    <t xml:space="preserve">Balance General y Estado de Resultados comparativos, con Notas Explicativas, con  corte a 31 de diciembre de 2007 - 2006 (documento subsanable) </t>
  </si>
  <si>
    <t>RAZON CORRIENTE &gt;= 1.2 (AC/PC)</t>
  </si>
  <si>
    <t>ENDEUDAMIENTO &lt;=80 % (PASIVO TOTAL / ACTIVO TOTAL )*100</t>
  </si>
  <si>
    <t>VALOR TOTAL OFERTADO</t>
  </si>
  <si>
    <t>CAPITAL DE TRABAJO &gt;=40% de la Oferta ((AC-PC)</t>
  </si>
  <si>
    <t>CAPACIDAD DE OFERTA</t>
  </si>
  <si>
    <t>FOLIO 80</t>
  </si>
  <si>
    <t>FOLIO 53</t>
  </si>
  <si>
    <t>EVALUACIÓN FINANCIERA: CONVOCATORIA PUBLICA Nº 023 DE 2008</t>
  </si>
  <si>
    <r>
      <rPr>
        <b/>
        <sz val="10"/>
        <rFont val="Arial"/>
        <family val="2"/>
      </rPr>
      <t>OBJETO:</t>
    </r>
    <r>
      <rPr>
        <sz val="10"/>
        <rFont val="Arial"/>
        <family val="2"/>
      </rPr>
      <t xml:space="preserve"> CONTRATAR EL MANTENIMIENTO Y REPARACION DE LOS LABORATORIOS SEDE VIVERO DE LA FACULTAD DEL MEDIO AMBIENTE DE LA UNIVERSIDAD DISTRITAL FRANCISCO JOSE DE CALDAS </t>
    </r>
  </si>
  <si>
    <t>N/A</t>
  </si>
  <si>
    <t>FOLIO 82 Y FOLIO 85</t>
  </si>
  <si>
    <t>PATRIMONIO TOTAL</t>
  </si>
  <si>
    <t>CONSORCIO TORO RAMIREZ</t>
  </si>
  <si>
    <t>GONZALO ROMERO LOZADA</t>
  </si>
  <si>
    <t>JOSE PEDRO TOVAR PENAGOS</t>
  </si>
  <si>
    <t>CONSORCIO L &amp; L CONTRUCCIONES</t>
  </si>
  <si>
    <t>FERNANDO LANCHEROS PEDRAZA</t>
  </si>
  <si>
    <t>HERNANDO LANCHEROS IBAÑEZ</t>
  </si>
  <si>
    <t>VALOR OFERTADO</t>
  </si>
  <si>
    <t>RELACIÓN PATRIMONIAL &lt;=1.5 (VO/ PT)</t>
  </si>
  <si>
    <t>CONSORCIO EDIMAT</t>
  </si>
  <si>
    <t>EDILBERTO MATEUS ALVAREZ</t>
  </si>
  <si>
    <t>JOHN WILLIAM CASALLAS JURADO</t>
  </si>
  <si>
    <t>TRAING TRABAJOS DE INGENIERIA LTDA.</t>
  </si>
  <si>
    <t>CONSTRUCTORA, CONSULTORA Y PROVEEDORA MEROBEL LTDA.</t>
  </si>
  <si>
    <t>PROTELCA INGENIEROS ARQUITECTOS LTDA.</t>
  </si>
  <si>
    <t>CONSTRUCTORA LOVAJ LTDA.</t>
  </si>
  <si>
    <t>CONSTRUCCIONES MASTER Y CIA LTDA.</t>
  </si>
  <si>
    <t>FOLIO 38 A FOLIO 47</t>
  </si>
  <si>
    <t>FOLIO 49</t>
  </si>
  <si>
    <t>FOLIO 56 Y FOLIO 57</t>
  </si>
  <si>
    <t>FOLIO 44 A FOLIO 54</t>
  </si>
  <si>
    <t>FOLIO 59</t>
  </si>
  <si>
    <t>FOLIO 61</t>
  </si>
  <si>
    <t>FOLIO 46 A FOLIO 57</t>
  </si>
  <si>
    <t>FOLIO 56</t>
  </si>
  <si>
    <t>FOLIO 50 Y 51</t>
  </si>
  <si>
    <t>FOLIO 26 A FOLIO 34</t>
  </si>
  <si>
    <t>FOLIO 48</t>
  </si>
  <si>
    <t>FOLIO 42 Y FOLIO 45</t>
  </si>
  <si>
    <t>FOLIO 39</t>
  </si>
  <si>
    <t>FOLIO 40 A FOLIO 43</t>
  </si>
  <si>
    <t>FOLIO 47 Y FOLIO 49</t>
  </si>
  <si>
    <t>FOLIO 50</t>
  </si>
  <si>
    <t>FOLIO 51 A FOLIO 55</t>
  </si>
  <si>
    <t>FOLIO 59 Y FOLIO 61</t>
  </si>
  <si>
    <t>FOLIO 44 A FOLIO 49</t>
  </si>
  <si>
    <t>FOLIO 52 A FOLIO 57</t>
  </si>
  <si>
    <t>FOLIO 63 Y FOLIO 65</t>
  </si>
  <si>
    <t>FOLIO 64 Y FOLIO 65</t>
  </si>
  <si>
    <t>FOLIO 66</t>
  </si>
  <si>
    <t>FOLIO 67</t>
  </si>
  <si>
    <t>FOLIO 68</t>
  </si>
  <si>
    <t>FOLIO 69</t>
  </si>
  <si>
    <t>FOLIO 70 A FOLIO 74</t>
  </si>
  <si>
    <t>FOLIO 79</t>
  </si>
  <si>
    <t>FOLIO 86 A FOLIO 90</t>
  </si>
  <si>
    <t>FOLIO 96</t>
  </si>
  <si>
    <t>FOLIO 97</t>
  </si>
  <si>
    <t>FOLIO 99 Y FOLIO 102</t>
  </si>
  <si>
    <t>FOLIO 123 Y FOLIO 126</t>
  </si>
  <si>
    <t>FOLIO 127</t>
  </si>
  <si>
    <t>FOLIO 120</t>
  </si>
  <si>
    <t>FOLIO 103 A FOLIO 119</t>
  </si>
  <si>
    <t>SE SOLICITA ACLARAR  LAS VARIACIONES DEL AÑO 2006 AL 2007, EN LA SUBCUENTAS  DEL PATRIMONIO</t>
  </si>
  <si>
    <t xml:space="preserve">1. PARAMETROS DE EVALUACION FIJADOS EN LAS CONDICIONES PARA OFERTAR : </t>
  </si>
  <si>
    <t>EXPERIENCIA GENERAL Y ESPECIFICA: Para demostrar la experiencia específica, un proponente debera allegar dentro de las cuatro (4) certificaciones solicitadas para la experiencia general, por lo menos una (1) en la que se demuestre su experiencia en mantenimiento de edificaciones en la que se incluya el suministro y- o la instalación de cubiertas de edificaciones, y el valor de esta certificación debera ser el doble valor del presupuesto oficial 
La universidad distrital se reserva el derecho de verificar  la información  suministrada por el proponente y de solicitar las aclaraciones  que considere convenientes.
Para el caso de contratos ejecutados por el proponente como parte de un consorcio  o de una union temporal, el integrante informara unicamente el valor correspondiente al porcentaje de su participación. 
.</t>
  </si>
  <si>
    <t>OBJETO</t>
  </si>
  <si>
    <t>VIGENCIA</t>
  </si>
  <si>
    <t xml:space="preserve">EXPERIENCIA </t>
  </si>
  <si>
    <t>RUP</t>
  </si>
  <si>
    <t xml:space="preserve">OBSERVACIONES </t>
  </si>
  <si>
    <t>GENERAL</t>
  </si>
  <si>
    <t>ESPECIFICA</t>
  </si>
  <si>
    <t>CONSORCIO TORO - RAMIREZ</t>
  </si>
  <si>
    <t>2006- 2006-2006-2007</t>
  </si>
  <si>
    <t>ANEXA CERTFICACIONES DE OBRAS RELACIONADAS CON EL OBJETO DE LA CONVOCATORIA PUBLICA No. 23 MANTENIMIENTO Y REPARACION DE LABORATORIOS DE LA SEDE VIVERO Y EN LAS ESPECIFICAS DE INSTALACION DE CUBIERTAS DE EDIFICACIONES ESTAN CONTEMPLADAS.</t>
  </si>
  <si>
    <t>1_MANTENIMIENTO CUBIERTA EDIFICIO K EN LA ESCUELA MILITAR DE CADETES "JOSE MARIA CORDOBA" EN BOGOTA Y MANTENIMIENTO ALOJAMIENTO DE TROPA EN EL BATALLON DE HELICOPTEROS DE TOLEMAIDA. _2_ MANTENIMIENTO DE INSTALACIONES DE LAS SIGUIENTES UNIDADES: BATALLON NUEVA GRANADA EN BARRANCABERMEJA, BATALLON OSPINA EN BELLO ANTIOQUIA Y BATALLON GALAN EN SOCORRO SANTANDER._3_  CONSTRUCCION DEL ALOJAMIENTO PARA TRIPULACIONES, EN EL BATALLON DE HELICOPTEROS EN TOLEMAIDA CUNDINAMARCA._4_ REALIZAR LA CONSTRUCCION DE LA BIBLIOTECA DEL MUNICIPIO DE VILLANUEVA EN EL DEPARTAMENTO DE CASANARE, CONTEMPLANDO EN TODAS LAS CERTIFICIONES ACTIVIDADES COMO: EXCAVACIONES, DESAGUES, MAMPOSTERIA, PAÑETES, CUBIERTAS, CIMENTACION, ESTRUCTURA EN CONCRETO, PISOS, CARPINTERIA METALICA, INSTALACIONES ELECTRICAS E HIDROSANITARIAS, CARPINTERIA MADERA Y CARPINTERIA METALICA.</t>
  </si>
  <si>
    <t>2007-2006-2005-2006</t>
  </si>
  <si>
    <t>1_CONSTRUCCION ALOJAMIENTOS PARA TRIPULANTES, EN EL BATALLON DE HELICOPTEROS EN TOLEMAIDA CUNDINAMARCA. _2_ REALIZAR LOS AJUSTES A ESTUDIOS DISEÑOS TECNICOS Y CONSTRUCCION DE LOS PROYECTOS DE INFRAESTRUCTURA ESCOLAR UBICADO EN EL DEPARTAMENTO DE VALLE DEL CAUCA. _3_  ESTUDIOS, DISEÑOS Y CONSTRUCCION DE COLICEO DEPORTIVO MULTIFUNCIONAL MUNICIPIO DE UBATE._4_ CONSTRUCCION DE LA II ETAPA DE LA NUEVA SEDE ADMINISTRATIVA DE LA EMPRESA DE ACUEDUCTO, ALCANTARILLADO Y ASEO DE ZIPAQUIRA. CONTEMPLANDO EN TODAS LAS CERTIFICIONES ACTIVIDADES COMO: EXCAVACIONES, DESAGUES, MAMPOSTERIA, PAÑETES, CUBIERTAS, CIMENTACION, ESTRUCTURA EN CONCRETO, PISOS, CARPINTERIA METALICA, INSTALACIONES ELECTRICAS E HIDROSANITARIAS, CARPINTERIA MADERA Y CARPINTERIA METALICA.</t>
  </si>
  <si>
    <t>2005-2006-2006-2007</t>
  </si>
  <si>
    <t>NO CUMPLE</t>
  </si>
  <si>
    <t>1_MANTENIMIENTO LOCATIVO Y ADECUACIONES FISICAS PARA LAS REGIONALES CENTRO Y ORIENTE DE CONFORMIDAD CON LAS CONDICIONES TECNICAS, ECONOMICAS Y JURIDICAS. _2_  ADECUACION DEL AREA DE RECEPCION DE LA SUPERINTENDENCIA DE NOTARIADO Y REGISTRO DE BOGOTA. _3_  CONSTRUCCION Y ADCUACION UNIDAD EDUCATIVA EL EDEN. -4- REMODELACION Y ADECUACIONES LOCATIVAS DE LA ESCUELA DE LA UNIDAD EDUCATIVA SAN FRANCISCO. CONTEMPLANDO EN TODAS LAS CERTIFICIONES ACTIVIDADES COMO: EXCAVACIONES, DESAGUES, MAMPOSTERIA, PAÑETES, CUBIERTAS, CIMENTACION, ESTRUCTURA EN CONCRETO, PISOS, CARPINTERIA METALICA, INSTALACIONES ELECTRICAS E HIDROSANITARIAS, CARPINTERIA MADERA Y CARPINTERIA METALICA</t>
  </si>
  <si>
    <t>2007-2003- 2008-2008</t>
  </si>
  <si>
    <t xml:space="preserve"> CUMPLE</t>
  </si>
  <si>
    <t>CONSORCIO L &amp; L CONSTRUCCIONES</t>
  </si>
  <si>
    <t>2008- 2007-2006-2006</t>
  </si>
  <si>
    <t xml:space="preserve">1_CONSTRUCCION, ADECUACION, MANTENIMIENTO Y AMPLIACION DE LAS INSTITUCIONES EDUCATIVAS OFICIALES URBANAS Y RURALES DEL DEPARTAMENTO DE CUNDINAMARCA. _2_ CONSTRUCCION DE AULAS EN LAS INSTITUCIONES EDUCATIVAS SEDE CENTENARIO Y SEDE SAN JORGE DEL MUNICIPIO DE PUERTO RICO META. _3_ADECUACION ANTIGUA AREA ADMINISTRATIVA PARA SALONES DE RECEPCION DEL CESAG EN LA CIUDAD DE BOGOTA                  _4_ MANTENIMIENTO DE ALGUNAS DEPENDENCIAS DE LA ZONA ADMINISTRATIVA (CASINO DE OFICIALES) DEL CACOM-2 CONTEMPLANDO EN TODAS LAS CERTIFICIONES ACTIVIDADES COMO: EXCAVACIONES, DESAGUES, MAMPOSTERIA, PAÑETES, CUBIERTAS, CIMENTACION, ESTRUCTURA EN CONCRETO, PISOS, CARPINTERIA METALICA, INSTALACIONES ELECTRICAS E HIDROSANITARIAS, CARPINTERIA MADERA Y CARPINTERIA METALICA     </t>
  </si>
  <si>
    <t>2007- 2007-2007-2006</t>
  </si>
  <si>
    <t>CONSTRUCTORA Y PROVEEDORA MEROBEL LTDA.</t>
  </si>
  <si>
    <t xml:space="preserve">1_MANTENIMIENTO Y REPARACION DEL COLEGIO DEPARTAMENTAL DEL MUNICIPIO DE MEDINA CUNDINAMARCA. _2_ ADECUACION DEL AUDITORIO Y DE LOS ALOJAMIENTOS DE LA BRIGADA FLUVIAL DE INFANTERIA DE MARINA No.2 EN BUENAVENTURA VALLE. _3_ SUMINISTRO E INSTALACION DE LA CUBIERTA DEL POLIDEPORTIVO UBICADO EN LA INSPECCIO VILLAPACHELLY DEL MUNICIPIO DE PARATEBUENO. _4_ SUMINISTRO E INSTALACION DE LA CUBIERTA Y MANTENIMIENTO GENERAL DE LAS OFICINAS DEL BATALLON BRIGADA FLUVIAL DE INFANTERIA DE MARINA TUMACO NARIÑO. </t>
  </si>
  <si>
    <t>2007-2006-2006-2006</t>
  </si>
  <si>
    <t>RAFAEL ENRIQUE ARANZALEZ GARCÍA</t>
  </si>
  <si>
    <t>JEFE DIVISIÓN DE RECURSOS FÍSICOS</t>
  </si>
  <si>
    <t>Elaboró</t>
  </si>
  <si>
    <t>Arq. Julio Cesar Sinisterra Aponza</t>
  </si>
  <si>
    <r>
      <t xml:space="preserve">K </t>
    </r>
    <r>
      <rPr>
        <b/>
        <sz val="5"/>
        <rFont val="Arial"/>
        <family val="2"/>
      </rPr>
      <t>CONTRATACIÓN</t>
    </r>
  </si>
  <si>
    <r>
      <t>1_.ADECUACION DEL MONUMENTO DE BANDERAS EN LA ESCUELA MILITAR DE CADETES GENERAL "JOSE MARIA CORDOBA" CONTEMPLANDO ACTIVIDADES COMO:</t>
    </r>
    <r>
      <rPr>
        <b/>
        <sz val="10"/>
        <rFont val="Arial"/>
        <family val="2"/>
      </rPr>
      <t xml:space="preserve"> </t>
    </r>
    <r>
      <rPr>
        <sz val="10"/>
        <rFont val="Arial"/>
        <family val="2"/>
      </rPr>
      <t xml:space="preserve">EXCAVACIONES, DESAGUES, MAMPOSTERIA, PAÑETES, CIMENTACION, ESTRUCTURA EN CONCRETO, PISOS, CARPINTERIA METALICA, INSTALACIONES ELECTRICAS E HIDROSANITARIAS, CARPINTERIA MADERA Y CARPINTERIA METALICA. _2, 3 y 4_ MANTENIMIENTO EN LAS INSTALACIONES DEL BATALLON DE INFANTERIA DE SELVA No.35 EN CAQUETA,  MANTENIMIENTO DE INSTALACIONES EN LA BRIGADA No.28 EN VICHADA Y CONSTRUCCION DE ACABADOS ARQUITECTONICOS FASE II DE UN HOSPITAL EN YOPAL CASANARE, REALIZANDO OBRAS ENTRE OTRAS COMO: MAMPOSTERIA, PAÑETES, CIMENTACION, ENCHAPES Y ACCESORIOS, PISOS, CARPINTERIA METALICA, INSTALACIONES ELECTRICAS E HIDROSANITARIAS, PINTURA, CARPINTERIA METALICA Y MADERA, ESTRUCTURA DE CONCRETO, CUBIERTAS, ETC.     </t>
    </r>
  </si>
  <si>
    <r>
      <t>1_.MANTENIMIENTO, REPARACIONES LOCATIVAS, ADECUACIONES, RESTAURACIONES Y CONSTRUCCIONES EN LOS INMUEBLES QUE CONFORMAN LOS CENTROS DE DESARROLLO, SEDES Y EQUIPOS PATRIMONIALES DE PROPIEDAD DEL DISTRITO._</t>
    </r>
    <r>
      <rPr>
        <sz val="14"/>
        <rFont val="Arial"/>
        <family val="2"/>
      </rPr>
      <t>2</t>
    </r>
    <r>
      <rPr>
        <sz val="10"/>
        <rFont val="Arial"/>
        <family val="2"/>
      </rPr>
      <t xml:space="preserve">_ MANTENIMIENTO, REPARACION Y ADECUACION DE LAS INSTALACIONES DEL BLOQUE UNO DE ALOJAMIENTO DE ESTUDIANTES DE LA ESCUELA.  _3_ REALIZACION POR PARTE DEL CONTRATISTA DE LAS  OBRAS DE REPARACION Y MANTENIMIENTO DEL INMUEBLE SEDE DE LA ADMINISTRACION ESPECIAL DE ADUANAS NACIONALES DE CARTAGENA._4_OBRAS DE REPARACION, ADECUACION, Y MANTENIMIENTO DEL EDIFICIO SEDE DE LA ADMINISTRACION ESPECIAL DE ADUANAS DE BUENAVENTURA.  CONTEMPLANDO EN ESTAS TRES CERTIFICIONES ACTIVIDADES COMO: EXCAVACIONES, DESAGUES, MAMPOSTERIA, PAÑETES, CUBIERTAS, CIMENTACION, ESTRUCTURA EN CONCRETO, PISOS, CARPINTERIA METALICA, INSTALACIONES ELECTRICAS E HIDROSANITARIAS, CARPINTERIA MADERA Y CARPINTERIA METALICA        </t>
    </r>
  </si>
  <si>
    <r>
      <t xml:space="preserve">ANEXA CERTFICACIONES DE OBRAS RELACIONADAS CON EL OBJETO DE LA CONVOCATORIA PUBLICA No. 23 MANTENIMIENTO Y REPARACION DE LABORATORIOS DE LA SEDE VIVERO Y EN LAS ESPECIFICAS DE INSTALACION DE CUBIERTAS DE EDIFICACIONES ESTAN CONTEMPLADAS, </t>
    </r>
    <r>
      <rPr>
        <b/>
        <sz val="8"/>
        <rFont val="Arial"/>
        <family val="2"/>
      </rPr>
      <t>ESTA DIVISION RECOMIENDA QUE EL OFERENTE ALLEGUE EL SOPORTE DE LA CERTIFICACION ESPECIFICA CORRESPONDIENTE AL CONTRATO No. 067- DFRARP-2006</t>
    </r>
    <r>
      <rPr>
        <sz val="8"/>
        <rFont val="Arial"/>
        <family val="2"/>
      </rPr>
      <t>.</t>
    </r>
  </si>
  <si>
    <t>UNIVERSIDAD DISTRITAL FRANCISCO JOSÉ DE CALDAS</t>
  </si>
  <si>
    <t>VICERRECTORIA ADMINISTRATIVA Y FINANCIERA</t>
  </si>
  <si>
    <t>RESULTADO DEL ESTUDIO JURÍDICO ANTES DE SUBSANAR</t>
  </si>
  <si>
    <t>DOCUMENTOS JURÍDICOS NUMERAL 2.2</t>
  </si>
  <si>
    <t>CALIFICACIÓN: ADMISIBLE NO ADMISIBLE</t>
  </si>
  <si>
    <t>NUMERAL</t>
  </si>
  <si>
    <t>DOCUMENTO EXIGIDO</t>
  </si>
  <si>
    <t>SUBSANABLE / NO SUBSANABLE</t>
  </si>
  <si>
    <t>PRESENTADO</t>
  </si>
  <si>
    <t>SI</t>
  </si>
  <si>
    <t>NO</t>
  </si>
  <si>
    <t xml:space="preserve">NO </t>
  </si>
  <si>
    <t xml:space="preserve">OBSERVACION </t>
  </si>
  <si>
    <t>2.2.1</t>
  </si>
  <si>
    <t>Carta presentación  de la propuesta</t>
  </si>
  <si>
    <t>X</t>
  </si>
  <si>
    <t>2.2.2</t>
  </si>
  <si>
    <t>Certificado de Existencia y Representacion  Legal y Facultades</t>
  </si>
  <si>
    <t>2.2.3</t>
  </si>
  <si>
    <t>2.2.4</t>
  </si>
  <si>
    <t xml:space="preserve">Garantía De Seriedad De La Propuesta  </t>
  </si>
  <si>
    <t>2.2.5</t>
  </si>
  <si>
    <t xml:space="preserve">Certificado De Inscripción, Clasificación Y Calificación  En El Registro Único De Proponentes O Certificación De Exoneración De Este Requisito  </t>
  </si>
  <si>
    <t>2.2.6</t>
  </si>
  <si>
    <t>Declaración Juramentada de Pago Correspondiente a Los Aportes Parafiscales  (Documento subsanable) Personas Naturales</t>
  </si>
  <si>
    <t>2.2.7</t>
  </si>
  <si>
    <t>Fotocopia de la Cedula del Representante Legal</t>
  </si>
  <si>
    <t>2.2.8</t>
  </si>
  <si>
    <t xml:space="preserve">Registro Único Tributario </t>
  </si>
  <si>
    <t>Certificado De Antecedentes Disciplinarios Y Fiscales</t>
  </si>
  <si>
    <t>OBSERVACIONES GENERALES</t>
  </si>
  <si>
    <t>CALIFICACION JURIDICA</t>
  </si>
  <si>
    <t>CONSROCIO TORO RAMIREZ</t>
  </si>
  <si>
    <t>CONSTRUCTORA LOVA J LTDA</t>
  </si>
  <si>
    <t>PROTELCA INGENIEROS ARQUITECTOSL TDA</t>
  </si>
  <si>
    <t>CONSTRUCTORA MASTER Y CIA LTDA</t>
  </si>
  <si>
    <t>CONSTRUCTORA Y RPOVEDORA MEROBEL LTDA.</t>
  </si>
  <si>
    <t>SUBSANABLE</t>
  </si>
  <si>
    <t>1. No anexaron certificado de exsitencia y representación legal personas naturales.</t>
  </si>
  <si>
    <t>2.2.10</t>
  </si>
  <si>
    <t>1.</t>
  </si>
  <si>
    <t>CONVOCATORIA PUBLICA  Nº 023 DE 2008</t>
  </si>
  <si>
    <t>CUMPLE ANEXA LA COPIA Y DEBE ANEXAR EL ORIGINAL.</t>
  </si>
  <si>
    <t>CUMPLE. NINGUNO DE LOS PROPONENTES  QUE INTEGRAN EL CONSORCIO PRESENTARON EL ORIGINAL DEL RUP, SOLO COPIAS.</t>
  </si>
  <si>
    <t>1. La carta de presentación no consigna el número de folios que conforma la propuesta.</t>
  </si>
  <si>
    <t xml:space="preserve"> Documento De Integración Del Consorcio O De La Unión Temporal. </t>
  </si>
  <si>
    <t>CONVOCATORIA PUBLICA No 23 DE 2008</t>
  </si>
  <si>
    <t>RESUMEN DE LAS EVALUACIONES JURIDICA,FINANCIERA Y TÉCNICA</t>
  </si>
  <si>
    <t>PROPONENTES EVALUADOS</t>
  </si>
  <si>
    <t>TIPO DE EVALUACIÓN</t>
  </si>
  <si>
    <t>EVALUACIÓN JURIDICA</t>
  </si>
  <si>
    <t>EVALUACIÓN FINANCIERA</t>
  </si>
  <si>
    <t>Documentos Financieros</t>
  </si>
  <si>
    <t>Indicadores Financieros</t>
  </si>
  <si>
    <t>EVALUACIÓN TÉCNICA</t>
  </si>
  <si>
    <t>EVALUACIÓN GENERAL</t>
  </si>
  <si>
    <t>NOTAS:</t>
  </si>
  <si>
    <r>
      <t xml:space="preserve">2. </t>
    </r>
    <r>
      <rPr>
        <b/>
        <sz val="10"/>
        <rFont val="Arial"/>
        <family val="0"/>
      </rPr>
      <t xml:space="preserve">EVALUACION FINANCIERA: DOCUMENTOS: LA EMPRESA MASTER Y CIA LTDA, </t>
    </r>
    <r>
      <rPr>
        <sz val="10"/>
        <rFont val="Arial"/>
        <family val="2"/>
      </rPr>
      <t>Se le solicita aclarar las variaciones del año 2006 al 2007, en la subcuenta del patrimonio.</t>
    </r>
    <r>
      <rPr>
        <sz val="10"/>
        <rFont val="Arial"/>
        <family val="0"/>
      </rPr>
      <t xml:space="preserve">                                                                                                                                                                                                                                                                                                                                   </t>
    </r>
  </si>
  <si>
    <r>
      <t>INDICADORES FINANCIERO</t>
    </r>
    <r>
      <rPr>
        <sz val="10"/>
        <rFont val="Arial"/>
        <family val="0"/>
      </rPr>
      <t xml:space="preserve">S: Todos los proponentes cumplen, en primera instancia con los mínimos establecidos en los términos de referencia, no obstante una vez se reciban las ofertas económicas se determinará su cumplimiento a los índices de Capital de Trabajo y Relación Patrimonial. 2.  LA empresa PROTELCA, No presenta el anexo No.6 Indicadores Financieros firma del revisor fiscal. </t>
    </r>
  </si>
  <si>
    <t>1. La carta de presentación menciona 105 folios y la propuesta consta de 100 F.              3. No anexan certificado de antecedentes fiscales.</t>
  </si>
  <si>
    <r>
      <t xml:space="preserve">3. </t>
    </r>
    <r>
      <rPr>
        <b/>
        <sz val="10"/>
        <rFont val="Arial"/>
        <family val="2"/>
      </rPr>
      <t>EVALUACION TECNICA</t>
    </r>
    <r>
      <rPr>
        <sz val="10"/>
        <rFont val="Arial"/>
        <family val="2"/>
      </rPr>
      <t>: La empresa PROTELCA INGENIEROS ARQUITECTOS LTDA, No cumplió con la experiencia específica requerida en los términos de referencia. Las Empresas constructora LOVAJ LTDA, PROTELCA, CONSORCIO EDIMAT, deben subsanar el Registro de Inscripción, Calificación y clasificación el cual se debe presentar en Original y no copia.</t>
    </r>
  </si>
  <si>
    <r>
      <t xml:space="preserve">1. </t>
    </r>
    <r>
      <rPr>
        <b/>
        <sz val="10"/>
        <rFont val="Arial"/>
        <family val="2"/>
      </rPr>
      <t>EVALUACION JURIDICA</t>
    </r>
    <r>
      <rPr>
        <sz val="10"/>
        <rFont val="Arial"/>
        <family val="2"/>
      </rPr>
      <t>: Los documentos a subsanar de conformidad con la Evaluacion Juridica, deben allegarse a mas tardar el dia Lunes 01 De Diciembre de 2008, a las 12:00 a.m. Los cuales estan registrados en la evaluación Jurídica del presente anexo.</t>
    </r>
  </si>
  <si>
    <t>EVALUACION TECNICA</t>
  </si>
  <si>
    <r>
      <t xml:space="preserve">ANEXA CERTFICACIONES DE OBRAS RELACIONADAS CON EL OBJETO DE LA CONVOCATORIA PUBLICA No. 23 MANTENIMIENTO Y REPARACION DE LABORATORIOS DE LA SEDE VIVERO. </t>
    </r>
    <r>
      <rPr>
        <b/>
        <sz val="8"/>
        <rFont val="Arial"/>
        <family val="2"/>
      </rPr>
      <t xml:space="preserve">SOLO EN LAS DOS (2) CERTIFICACIONES PRIMERAS PERO, ADEMAS NO CUMPLE CON LA EXPERIENCIA ESPECIFICA DONDE DEMUESTRE UNA CERTIFICACION DE INSTALACION DE CUBIERTA Y POR VALOR DEL DOBLE DEL PRESUESTO OFICIAL.       2, DEBE ANEXAR EL RUP, EN ORIGINAL SOLO ANEXA LA COPIA. </t>
    </r>
    <r>
      <rPr>
        <b/>
        <sz val="15"/>
        <color indexed="10"/>
        <rFont val="Arial"/>
        <family val="2"/>
      </rPr>
      <t>DEBE SUBSANAR.</t>
    </r>
  </si>
  <si>
    <r>
      <t xml:space="preserve">ANEXA CERTFICACIONES DE OBRAS RELACIONADAS CON EL OBJETO DE LA CONVOCATORIA PUBLICA No. 23 MANTENIMIENTO Y REPARACION DE LABORATORIOS DE LA SEDE VIVERO Y EN LAS ESPECIFICAS DE INSTALACION DE CUBIERTAS DE EDIFICACIONES ESTAN COMTEMPLADAS.                           2 . NINGUNO DE LOS SOCIOS ANEXARON EL RUP ORIGINAL. </t>
    </r>
    <r>
      <rPr>
        <b/>
        <sz val="15"/>
        <color indexed="10"/>
        <rFont val="Arial"/>
        <family val="2"/>
      </rPr>
      <t>DEBEN SUBSANAR</t>
    </r>
  </si>
  <si>
    <r>
      <t>ANEXA CERTFICACIONES DE OBRAS RELACIONADAS CON EL OBJETO DE LA CONVOCATORIA PUBLICA No. 23 MANTENIMIENTO Y REPARACION DE LABORATORIOS DE LA SEDE VIVERO Y EN LAS ESPECIFICAS DE INSTALACION DE CUBIERTAS DE EDIFICACIONES ESTAN CONTEMPLADAS.                                                                                                                      2,  DEBE ANEXAR EL RUP, EN ORIGINAL SOLO ANEXA LA COPIA.</t>
    </r>
    <r>
      <rPr>
        <sz val="14"/>
        <rFont val="Arial"/>
        <family val="2"/>
      </rPr>
      <t xml:space="preserve"> </t>
    </r>
    <r>
      <rPr>
        <b/>
        <sz val="14"/>
        <color indexed="10"/>
        <rFont val="Arial"/>
        <family val="2"/>
      </rPr>
      <t>DEBE SUBSANAR</t>
    </r>
    <r>
      <rPr>
        <sz val="14"/>
        <rFont val="Arial"/>
        <family val="2"/>
      </rPr>
      <t>.</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</si>
</sst>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s>
  <fonts count="43">
    <font>
      <sz val="10"/>
      <name val="Arial"/>
      <family val="0"/>
    </font>
    <font>
      <b/>
      <sz val="10"/>
      <name val="Arial"/>
      <family val="2"/>
    </font>
    <font>
      <sz val="16"/>
      <name val="Arial"/>
      <family val="2"/>
    </font>
    <font>
      <b/>
      <i/>
      <sz val="16"/>
      <name val="Arial"/>
      <family val="2"/>
    </font>
    <font>
      <b/>
      <i/>
      <sz val="10"/>
      <name val="Arial"/>
      <family val="2"/>
    </font>
    <font>
      <sz val="8"/>
      <name val="Arial"/>
      <family val="2"/>
    </font>
    <font>
      <sz val="11"/>
      <name val="Arial Narrow"/>
      <family val="2"/>
    </font>
    <font>
      <sz val="11"/>
      <color indexed="8"/>
      <name val="Arial Narrow"/>
      <family val="2"/>
    </font>
    <font>
      <b/>
      <sz val="12"/>
      <name val="Arial"/>
      <family val="2"/>
    </font>
    <font>
      <u val="single"/>
      <sz val="8.5"/>
      <color indexed="12"/>
      <name val="Arial"/>
      <family val="2"/>
    </font>
    <font>
      <u val="single"/>
      <sz val="8.5"/>
      <color indexed="36"/>
      <name val="Arial"/>
      <family val="2"/>
    </font>
    <font>
      <sz val="10"/>
      <name val="Arial Narrow"/>
      <family val="2"/>
    </font>
    <font>
      <sz val="10"/>
      <color indexed="8"/>
      <name val="Arial Narrow"/>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Narrow"/>
      <family val="2"/>
    </font>
    <font>
      <b/>
      <i/>
      <sz val="10"/>
      <color indexed="13"/>
      <name val="Arial"/>
      <family val="2"/>
    </font>
    <font>
      <b/>
      <sz val="10"/>
      <color indexed="13"/>
      <name val="Arial"/>
      <family val="2"/>
    </font>
    <font>
      <b/>
      <sz val="10"/>
      <color indexed="9"/>
      <name val="Arial"/>
      <family val="2"/>
    </font>
    <font>
      <b/>
      <sz val="5"/>
      <name val="Arial"/>
      <family val="2"/>
    </font>
    <font>
      <b/>
      <sz val="8"/>
      <name val="Arial"/>
      <family val="2"/>
    </font>
    <font>
      <sz val="14"/>
      <name val="Arial"/>
      <family val="2"/>
    </font>
    <font>
      <b/>
      <sz val="8"/>
      <color indexed="8"/>
      <name val="Arial"/>
      <family val="2"/>
    </font>
    <font>
      <b/>
      <sz val="9"/>
      <name val="Arial"/>
      <family val="2"/>
    </font>
    <font>
      <b/>
      <sz val="14"/>
      <name val="Arial"/>
      <family val="2"/>
    </font>
    <font>
      <b/>
      <sz val="15"/>
      <color indexed="10"/>
      <name val="Arial"/>
      <family val="2"/>
    </font>
    <font>
      <b/>
      <sz val="14"/>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15"/>
        <bgColor indexed="64"/>
      </patternFill>
    </fill>
    <fill>
      <patternFill patternType="solid">
        <fgColor indexed="48"/>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color indexed="63"/>
      </left>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thin"/>
      <right style="medium"/>
      <top style="thin"/>
      <bottom style="thin"/>
    </border>
    <border>
      <left style="thin"/>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style="thin"/>
    </border>
    <border>
      <left style="thin"/>
      <right style="thin"/>
      <top>
        <color indexed="63"/>
      </top>
      <bottom>
        <color indexed="63"/>
      </bottom>
    </border>
    <border>
      <left>
        <color indexed="63"/>
      </left>
      <right style="medium"/>
      <top>
        <color indexed="63"/>
      </top>
      <bottom>
        <color indexed="63"/>
      </bottom>
    </border>
    <border>
      <left>
        <color indexed="63"/>
      </left>
      <right style="thin"/>
      <top style="medium"/>
      <bottom style="medium"/>
    </border>
    <border>
      <left style="thin"/>
      <right style="medium"/>
      <top style="medium"/>
      <bottom style="medium"/>
    </border>
    <border>
      <left style="medium"/>
      <right style="medium"/>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medium"/>
    </border>
    <border>
      <left style="thin"/>
      <right style="medium"/>
      <top style="thin"/>
      <bottom>
        <color indexed="63"/>
      </bottom>
    </border>
    <border>
      <left style="thin"/>
      <right>
        <color indexed="63"/>
      </right>
      <top style="thin"/>
      <bottom style="thin"/>
    </border>
    <border>
      <left style="medium"/>
      <right style="thin"/>
      <top style="medium"/>
      <bottom style="medium"/>
    </border>
    <border>
      <left style="medium"/>
      <right style="medium"/>
      <top style="medium"/>
      <bottom style="thin"/>
    </border>
    <border>
      <left style="medium"/>
      <right style="thin"/>
      <top style="medium"/>
      <bottom>
        <color indexed="63"/>
      </bottom>
    </border>
    <border>
      <left style="thin"/>
      <right style="thin"/>
      <top style="medium"/>
      <bottom>
        <color indexed="63"/>
      </bottom>
    </border>
    <border>
      <left style="thin"/>
      <right style="thin"/>
      <top style="thin"/>
      <bottom>
        <color indexed="63"/>
      </bottom>
    </border>
    <border>
      <left>
        <color indexed="63"/>
      </left>
      <right style="thin"/>
      <top style="thin"/>
      <bottom style="medium"/>
    </border>
    <border>
      <left style="medium"/>
      <right style="medium"/>
      <top style="thin"/>
      <bottom style="thin"/>
    </border>
    <border>
      <left style="thin"/>
      <right>
        <color indexed="63"/>
      </right>
      <top style="thin"/>
      <bottom style="medium"/>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style="medium"/>
      <bottom style="medium"/>
    </border>
    <border>
      <left style="thin"/>
      <right>
        <color indexed="63"/>
      </right>
      <top style="medium"/>
      <bottom>
        <color indexed="63"/>
      </bottom>
    </border>
    <border>
      <left style="medium"/>
      <right>
        <color indexed="63"/>
      </right>
      <top style="medium"/>
      <bottom style="medium"/>
    </border>
    <border>
      <left style="medium"/>
      <right style="thin"/>
      <top style="thin"/>
      <bottom>
        <color indexed="63"/>
      </bottom>
    </border>
    <border>
      <left style="thin"/>
      <right style="medium"/>
      <top style="thin"/>
      <bottom style="medium"/>
    </border>
    <border>
      <left style="medium"/>
      <right>
        <color indexed="63"/>
      </right>
      <top>
        <color indexed="63"/>
      </top>
      <bottom style="medium"/>
    </border>
    <border>
      <left style="medium"/>
      <right>
        <color indexed="63"/>
      </right>
      <top>
        <color indexed="63"/>
      </top>
      <bottom style="thin"/>
    </border>
    <border>
      <left style="thin"/>
      <right style="thin"/>
      <top>
        <color indexed="63"/>
      </top>
      <bottom style="thin"/>
    </border>
    <border>
      <left style="thin"/>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medium"/>
    </border>
    <border>
      <left>
        <color indexed="63"/>
      </left>
      <right style="thin"/>
      <top style="medium"/>
      <bottom style="thin"/>
    </border>
    <border>
      <left style="medium"/>
      <right>
        <color indexed="63"/>
      </right>
      <top>
        <color indexed="63"/>
      </top>
      <bottom>
        <color indexed="63"/>
      </bottom>
    </border>
    <border>
      <left>
        <color indexed="63"/>
      </left>
      <right style="medium"/>
      <top style="medium"/>
      <bottom style="thin"/>
    </border>
    <border>
      <left style="thin"/>
      <right>
        <color indexed="63"/>
      </right>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20" fillId="0" borderId="8" applyNumberFormat="0" applyFill="0" applyAlignment="0" applyProtection="0"/>
    <xf numFmtId="0" fontId="30" fillId="0" borderId="9" applyNumberFormat="0" applyFill="0" applyAlignment="0" applyProtection="0"/>
  </cellStyleXfs>
  <cellXfs count="368">
    <xf numFmtId="0" fontId="0" fillId="0" borderId="0" xfId="0" applyAlignment="1">
      <alignment/>
    </xf>
    <xf numFmtId="0" fontId="1" fillId="0" borderId="0" xfId="0" applyFont="1" applyAlignment="1">
      <alignment horizontal="center"/>
    </xf>
    <xf numFmtId="0" fontId="0" fillId="0" borderId="0" xfId="0" applyFont="1" applyAlignment="1">
      <alignment wrapText="1"/>
    </xf>
    <xf numFmtId="0" fontId="1" fillId="0" borderId="0" xfId="0" applyFont="1" applyAlignment="1">
      <alignment/>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14" xfId="0" applyFont="1" applyBorder="1" applyAlignment="1">
      <alignment horizontal="justify" wrapText="1"/>
    </xf>
    <xf numFmtId="0" fontId="7" fillId="0" borderId="15" xfId="0" applyFont="1" applyBorder="1" applyAlignment="1">
      <alignment horizontal="justify" wrapText="1"/>
    </xf>
    <xf numFmtId="0" fontId="7" fillId="0" borderId="14" xfId="0" applyFont="1" applyBorder="1" applyAlignment="1">
      <alignment horizontal="justify" wrapText="1"/>
    </xf>
    <xf numFmtId="0" fontId="6" fillId="0" borderId="15" xfId="0" applyFont="1" applyBorder="1" applyAlignment="1">
      <alignment horizontal="justify"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0" fillId="0" borderId="0" xfId="0" applyAlignment="1">
      <alignment horizontal="center" vertical="center" wrapText="1"/>
    </xf>
    <xf numFmtId="0" fontId="1" fillId="0" borderId="19" xfId="0" applyFont="1" applyBorder="1" applyAlignment="1">
      <alignment horizontal="center"/>
    </xf>
    <xf numFmtId="0" fontId="0" fillId="0" borderId="0" xfId="0" applyFont="1" applyAlignment="1">
      <alignment/>
    </xf>
    <xf numFmtId="3" fontId="6" fillId="0" borderId="20" xfId="0" applyNumberFormat="1" applyFont="1" applyBorder="1" applyAlignment="1">
      <alignment horizontal="right" vertical="center"/>
    </xf>
    <xf numFmtId="0" fontId="0" fillId="0" borderId="0" xfId="0" applyAlignment="1" applyProtection="1">
      <alignment/>
      <protection/>
    </xf>
    <xf numFmtId="0" fontId="0" fillId="24" borderId="0" xfId="0" applyFont="1" applyFill="1" applyAlignment="1">
      <alignment horizontal="center"/>
    </xf>
    <xf numFmtId="0" fontId="0" fillId="0" borderId="0" xfId="0" applyFont="1" applyAlignment="1">
      <alignment wrapText="1"/>
    </xf>
    <xf numFmtId="3" fontId="0" fillId="0" borderId="0" xfId="0" applyNumberFormat="1" applyAlignment="1">
      <alignment/>
    </xf>
    <xf numFmtId="3" fontId="1" fillId="0" borderId="0" xfId="0" applyNumberFormat="1" applyFont="1" applyAlignment="1">
      <alignment/>
    </xf>
    <xf numFmtId="3" fontId="1" fillId="24" borderId="0" xfId="0" applyNumberFormat="1" applyFont="1" applyFill="1" applyAlignment="1">
      <alignment/>
    </xf>
    <xf numFmtId="3" fontId="1" fillId="11" borderId="0" xfId="0" applyNumberFormat="1" applyFont="1" applyFill="1" applyAlignment="1">
      <alignment/>
    </xf>
    <xf numFmtId="0" fontId="1" fillId="0" borderId="0" xfId="0" applyFont="1" applyAlignment="1">
      <alignment horizontal="center" vertical="center" wrapText="1"/>
    </xf>
    <xf numFmtId="3" fontId="6" fillId="0" borderId="21" xfId="0" applyNumberFormat="1" applyFont="1" applyBorder="1" applyAlignment="1">
      <alignment horizontal="right" vertical="center"/>
    </xf>
    <xf numFmtId="0" fontId="0" fillId="0" borderId="21" xfId="0" applyFont="1" applyBorder="1" applyAlignment="1">
      <alignment horizontal="center" vertical="center" wrapText="1"/>
    </xf>
    <xf numFmtId="0" fontId="4" fillId="0" borderId="22" xfId="0" applyFont="1" applyFill="1" applyBorder="1" applyAlignment="1">
      <alignment horizontal="center"/>
    </xf>
    <xf numFmtId="0" fontId="4" fillId="0" borderId="23" xfId="0" applyFont="1" applyFill="1" applyBorder="1" applyAlignment="1">
      <alignment horizontal="center"/>
    </xf>
    <xf numFmtId="0" fontId="0" fillId="0" borderId="0" xfId="0" applyAlignment="1">
      <alignment horizontal="center"/>
    </xf>
    <xf numFmtId="0" fontId="0" fillId="0" borderId="0" xfId="0" applyFont="1" applyBorder="1" applyAlignment="1">
      <alignment vertical="justify" wrapText="1"/>
    </xf>
    <xf numFmtId="0" fontId="0" fillId="0" borderId="0" xfId="0" applyFont="1" applyBorder="1" applyAlignment="1">
      <alignment horizontal="center" vertical="justify" wrapText="1"/>
    </xf>
    <xf numFmtId="0" fontId="9" fillId="0" borderId="0" xfId="45" applyAlignment="1" applyProtection="1">
      <alignment horizontal="center"/>
      <protection/>
    </xf>
    <xf numFmtId="9" fontId="0" fillId="0" borderId="0" xfId="0" applyNumberFormat="1" applyAlignment="1">
      <alignment horizontal="center"/>
    </xf>
    <xf numFmtId="0" fontId="0" fillId="0" borderId="0" xfId="0" applyFill="1" applyAlignment="1">
      <alignment/>
    </xf>
    <xf numFmtId="0" fontId="0" fillId="0" borderId="0" xfId="0" applyFill="1" applyAlignment="1" applyProtection="1">
      <alignment/>
      <protection/>
    </xf>
    <xf numFmtId="0" fontId="1" fillId="0" borderId="24" xfId="0" applyFont="1" applyFill="1" applyBorder="1" applyAlignment="1" applyProtection="1">
      <alignment vertical="center" wrapText="1"/>
      <protection/>
    </xf>
    <xf numFmtId="0" fontId="1" fillId="0" borderId="24" xfId="0" applyFont="1" applyBorder="1" applyAlignment="1">
      <alignment vertical="center" wrapText="1"/>
    </xf>
    <xf numFmtId="0" fontId="8" fillId="0" borderId="0" xfId="0" applyFont="1" applyAlignment="1">
      <alignment vertical="center"/>
    </xf>
    <xf numFmtId="0" fontId="8" fillId="25" borderId="0" xfId="0" applyFont="1" applyFill="1" applyAlignment="1">
      <alignment horizontal="center" vertical="center"/>
    </xf>
    <xf numFmtId="0" fontId="8" fillId="25" borderId="0" xfId="0" applyFont="1" applyFill="1" applyAlignment="1">
      <alignment vertical="center"/>
    </xf>
    <xf numFmtId="0" fontId="0" fillId="0" borderId="0" xfId="0" applyAlignment="1">
      <alignment horizontal="center" vertical="center"/>
    </xf>
    <xf numFmtId="0" fontId="0" fillId="0" borderId="0" xfId="0" applyFont="1" applyAlignment="1">
      <alignment vertical="center" wrapText="1"/>
    </xf>
    <xf numFmtId="3" fontId="14" fillId="0" borderId="0" xfId="62" applyNumberFormat="1" applyAlignment="1">
      <alignment vertical="center"/>
      <protection/>
    </xf>
    <xf numFmtId="0" fontId="0" fillId="0" borderId="0" xfId="0" applyAlignment="1">
      <alignment vertical="center"/>
    </xf>
    <xf numFmtId="3" fontId="14" fillId="0" borderId="0" xfId="53" applyNumberFormat="1" applyAlignment="1">
      <alignment vertical="center"/>
      <protection/>
    </xf>
    <xf numFmtId="3" fontId="14" fillId="0" borderId="0" xfId="54" applyNumberFormat="1" applyAlignment="1">
      <alignment vertical="center"/>
      <protection/>
    </xf>
    <xf numFmtId="3" fontId="14" fillId="0" borderId="0" xfId="55" applyNumberFormat="1" applyAlignment="1">
      <alignment vertical="center"/>
      <protection/>
    </xf>
    <xf numFmtId="3" fontId="14" fillId="0" borderId="0" xfId="56" applyNumberFormat="1" applyAlignment="1">
      <alignment vertical="center"/>
      <protection/>
    </xf>
    <xf numFmtId="3" fontId="1" fillId="0" borderId="0" xfId="0" applyNumberFormat="1" applyFont="1" applyAlignment="1">
      <alignment vertical="center" wrapText="1"/>
    </xf>
    <xf numFmtId="3" fontId="0" fillId="0" borderId="0" xfId="0" applyNumberFormat="1" applyFont="1" applyAlignment="1">
      <alignment vertical="center" wrapText="1"/>
    </xf>
    <xf numFmtId="9" fontId="0" fillId="0" borderId="0" xfId="0" applyNumberFormat="1" applyAlignment="1">
      <alignment horizontal="center" vertical="center"/>
    </xf>
    <xf numFmtId="0" fontId="31" fillId="0" borderId="19" xfId="61" applyFont="1" applyBorder="1" applyAlignment="1">
      <alignment vertical="center" wrapText="1"/>
      <protection/>
    </xf>
    <xf numFmtId="3" fontId="14" fillId="0" borderId="19" xfId="62" applyNumberFormat="1" applyBorder="1" applyAlignment="1">
      <alignment vertical="center"/>
      <protection/>
    </xf>
    <xf numFmtId="0" fontId="1" fillId="0" borderId="25" xfId="0" applyFont="1" applyBorder="1" applyAlignment="1">
      <alignment horizontal="center" vertical="center"/>
    </xf>
    <xf numFmtId="0" fontId="1" fillId="0" borderId="25" xfId="0" applyFont="1" applyFill="1" applyBorder="1" applyAlignment="1">
      <alignment horizontal="center" vertical="center" wrapText="1"/>
    </xf>
    <xf numFmtId="0" fontId="1" fillId="0" borderId="26" xfId="0" applyFont="1" applyBorder="1" applyAlignment="1">
      <alignment horizontal="center" vertical="center" wrapText="1"/>
    </xf>
    <xf numFmtId="0" fontId="32" fillId="26" borderId="19" xfId="0" applyFont="1" applyFill="1" applyBorder="1" applyAlignment="1">
      <alignment horizontal="center" vertical="center"/>
    </xf>
    <xf numFmtId="164" fontId="33" fillId="26" borderId="19" xfId="48" applyNumberFormat="1" applyFont="1" applyFill="1" applyBorder="1" applyAlignment="1">
      <alignment vertical="center" wrapText="1"/>
    </xf>
    <xf numFmtId="0" fontId="11" fillId="0" borderId="14" xfId="0" applyFont="1" applyBorder="1" applyAlignment="1">
      <alignment horizontal="justify" vertical="center"/>
    </xf>
    <xf numFmtId="0" fontId="12" fillId="0" borderId="27" xfId="0" applyFont="1" applyBorder="1" applyAlignment="1">
      <alignment horizontal="justify" vertical="center"/>
    </xf>
    <xf numFmtId="0" fontId="11" fillId="0" borderId="28" xfId="0" applyFont="1" applyBorder="1" applyAlignment="1">
      <alignment horizontal="justify" vertical="center" wrapText="1"/>
    </xf>
    <xf numFmtId="0" fontId="4" fillId="0" borderId="29" xfId="0" applyFont="1" applyFill="1" applyBorder="1" applyAlignment="1">
      <alignment horizont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8" fillId="16" borderId="12" xfId="0" applyFont="1" applyFill="1" applyBorder="1" applyAlignment="1">
      <alignment horizontal="center" vertical="center" wrapText="1"/>
    </xf>
    <xf numFmtId="0" fontId="0" fillId="0" borderId="33" xfId="0" applyBorder="1" applyAlignment="1">
      <alignment/>
    </xf>
    <xf numFmtId="0" fontId="0" fillId="0" borderId="30" xfId="0" applyFont="1" applyBorder="1" applyAlignment="1">
      <alignment horizontal="center" vertical="center" wrapText="1"/>
    </xf>
    <xf numFmtId="3" fontId="6" fillId="0" borderId="31" xfId="0" applyNumberFormat="1" applyFont="1" applyBorder="1" applyAlignment="1">
      <alignment horizontal="right" vertical="center"/>
    </xf>
    <xf numFmtId="0" fontId="0" fillId="0" borderId="19" xfId="0" applyFont="1" applyBorder="1" applyAlignment="1">
      <alignment horizontal="center" vertical="center" wrapText="1"/>
    </xf>
    <xf numFmtId="0" fontId="5" fillId="0" borderId="30" xfId="0" applyFont="1" applyBorder="1" applyAlignment="1">
      <alignment horizontal="left" vertical="center" wrapText="1"/>
    </xf>
    <xf numFmtId="0" fontId="8" fillId="0" borderId="0" xfId="0" applyFont="1" applyBorder="1" applyAlignment="1">
      <alignment wrapText="1"/>
    </xf>
    <xf numFmtId="0" fontId="8" fillId="0" borderId="0" xfId="0" applyFont="1" applyBorder="1" applyAlignment="1">
      <alignment horizontal="left" wrapText="1"/>
    </xf>
    <xf numFmtId="0" fontId="8" fillId="0" borderId="13" xfId="0" applyFont="1" applyBorder="1" applyAlignment="1">
      <alignment wrapText="1"/>
    </xf>
    <xf numFmtId="0" fontId="0" fillId="0" borderId="13" xfId="0" applyFont="1" applyBorder="1" applyAlignment="1">
      <alignment vertical="center" wrapText="1"/>
    </xf>
    <xf numFmtId="0" fontId="0" fillId="0" borderId="34" xfId="0" applyFont="1" applyBorder="1" applyAlignment="1">
      <alignment wrapText="1"/>
    </xf>
    <xf numFmtId="0" fontId="1" fillId="0" borderId="33" xfId="0" applyFont="1" applyFill="1" applyBorder="1" applyAlignment="1">
      <alignment vertical="center" wrapText="1"/>
    </xf>
    <xf numFmtId="0" fontId="1" fillId="0" borderId="35" xfId="0" applyFont="1" applyFill="1" applyBorder="1" applyAlignment="1">
      <alignment vertical="center" wrapText="1"/>
    </xf>
    <xf numFmtId="3" fontId="6" fillId="0" borderId="19" xfId="0" applyNumberFormat="1" applyFont="1" applyBorder="1" applyAlignment="1">
      <alignment horizontal="right" vertical="center"/>
    </xf>
    <xf numFmtId="0" fontId="1" fillId="0" borderId="10" xfId="0" applyFont="1" applyFill="1" applyBorder="1" applyAlignment="1">
      <alignment horizontal="center" vertical="center" wrapText="1"/>
    </xf>
    <xf numFmtId="0" fontId="1" fillId="0" borderId="36" xfId="0" applyFont="1" applyFill="1" applyBorder="1" applyAlignment="1">
      <alignment horizontal="center" vertical="center" wrapText="1"/>
    </xf>
    <xf numFmtId="3" fontId="34" fillId="26" borderId="0" xfId="0" applyNumberFormat="1" applyFont="1" applyFill="1" applyAlignment="1">
      <alignment vertical="center" wrapText="1"/>
    </xf>
    <xf numFmtId="3" fontId="8" fillId="25" borderId="0" xfId="0" applyNumberFormat="1" applyFont="1" applyFill="1" applyAlignment="1">
      <alignment horizontal="right" wrapText="1"/>
    </xf>
    <xf numFmtId="3" fontId="8" fillId="0" borderId="0" xfId="0" applyNumberFormat="1" applyFont="1" applyAlignment="1">
      <alignment horizontal="right"/>
    </xf>
    <xf numFmtId="0" fontId="2" fillId="0" borderId="0" xfId="0" applyFont="1" applyBorder="1" applyAlignment="1">
      <alignment vertical="center"/>
    </xf>
    <xf numFmtId="3" fontId="6" fillId="0" borderId="32" xfId="0" applyNumberFormat="1" applyFont="1" applyBorder="1" applyAlignment="1">
      <alignment horizontal="right" vertical="center"/>
    </xf>
    <xf numFmtId="0" fontId="0"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0" xfId="0" applyFont="1" applyBorder="1" applyAlignment="1">
      <alignment vertical="center" wrapText="1"/>
    </xf>
    <xf numFmtId="0" fontId="1" fillId="0" borderId="39" xfId="0" applyFont="1" applyBorder="1" applyAlignment="1">
      <alignment vertical="center" wrapText="1"/>
    </xf>
    <xf numFmtId="0" fontId="4" fillId="0" borderId="24" xfId="0" applyFont="1" applyFill="1" applyBorder="1" applyAlignment="1">
      <alignment horizontal="center" vertic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6" fillId="0" borderId="28" xfId="0" applyFont="1" applyBorder="1" applyAlignment="1">
      <alignment horizontal="justify" wrapText="1"/>
    </xf>
    <xf numFmtId="0" fontId="1" fillId="0" borderId="34" xfId="0" applyFont="1" applyBorder="1" applyAlignment="1">
      <alignment vertical="center" wrapText="1"/>
    </xf>
    <xf numFmtId="0" fontId="11" fillId="0" borderId="13" xfId="0" applyFont="1" applyBorder="1" applyAlignment="1">
      <alignment horizontal="justify" vertical="center" wrapText="1"/>
    </xf>
    <xf numFmtId="0" fontId="11" fillId="0" borderId="42" xfId="0" applyFont="1" applyBorder="1" applyAlignment="1">
      <alignment horizontal="justify"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0" xfId="0" applyFont="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Border="1" applyAlignment="1">
      <alignment horizontal="center" vertical="center"/>
    </xf>
    <xf numFmtId="3" fontId="8" fillId="0" borderId="0" xfId="0" applyNumberFormat="1" applyFont="1" applyFill="1" applyAlignment="1">
      <alignment horizontal="right" wrapText="1"/>
    </xf>
    <xf numFmtId="3" fontId="8" fillId="0" borderId="0" xfId="0" applyNumberFormat="1" applyFont="1" applyFill="1" applyAlignment="1">
      <alignment horizontal="right"/>
    </xf>
    <xf numFmtId="0" fontId="1" fillId="0" borderId="0" xfId="0" applyFont="1" applyFill="1" applyBorder="1" applyAlignment="1">
      <alignment horizontal="center" vertical="center" wrapText="1"/>
    </xf>
    <xf numFmtId="0" fontId="0" fillId="0" borderId="0" xfId="0" applyAlignment="1">
      <alignment wrapText="1"/>
    </xf>
    <xf numFmtId="0" fontId="1" fillId="0" borderId="19"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19" xfId="0" applyFont="1" applyBorder="1" applyAlignment="1">
      <alignment horizontal="justify" vertical="top"/>
    </xf>
    <xf numFmtId="0" fontId="5" fillId="0" borderId="19" xfId="0" applyFont="1" applyFill="1" applyBorder="1" applyAlignment="1">
      <alignment horizontal="justify" vertical="center" wrapText="1"/>
    </xf>
    <xf numFmtId="0" fontId="1" fillId="0" borderId="19" xfId="0" applyFont="1" applyFill="1" applyBorder="1" applyAlignment="1">
      <alignment horizontal="center" vertical="center" wrapText="1"/>
    </xf>
    <xf numFmtId="0" fontId="0" fillId="0" borderId="19" xfId="0" applyFont="1" applyFill="1" applyBorder="1" applyAlignment="1">
      <alignment horizontal="justify" vertical="center" wrapText="1"/>
    </xf>
    <xf numFmtId="0" fontId="0" fillId="0" borderId="19" xfId="0" applyFont="1" applyBorder="1" applyAlignment="1">
      <alignment horizontal="justify" vertical="center" wrapText="1"/>
    </xf>
    <xf numFmtId="0" fontId="8" fillId="0" borderId="19" xfId="0" applyFont="1" applyBorder="1" applyAlignment="1">
      <alignment horizontal="center" vertical="center"/>
    </xf>
    <xf numFmtId="0" fontId="1"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justify" vertical="center" wrapText="1"/>
    </xf>
    <xf numFmtId="4"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justify" vertical="center" wrapText="1"/>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justify" vertical="center" wrapText="1"/>
    </xf>
    <xf numFmtId="0" fontId="36" fillId="0" borderId="13" xfId="0" applyFont="1" applyBorder="1" applyAlignment="1">
      <alignment horizontal="center" vertical="center"/>
    </xf>
    <xf numFmtId="0" fontId="36" fillId="0" borderId="16" xfId="0" applyFont="1" applyBorder="1" applyAlignment="1">
      <alignment horizontal="center" vertical="center"/>
    </xf>
    <xf numFmtId="0" fontId="36" fillId="0" borderId="34" xfId="0" applyFont="1" applyBorder="1" applyAlignment="1">
      <alignment horizontal="center" vertical="center"/>
    </xf>
    <xf numFmtId="0" fontId="5" fillId="0" borderId="48" xfId="0" applyFont="1" applyBorder="1" applyAlignment="1">
      <alignment horizontal="center" vertical="center"/>
    </xf>
    <xf numFmtId="0" fontId="5" fillId="0" borderId="41" xfId="0" applyFont="1" applyBorder="1" applyAlignment="1">
      <alignment horizontal="center" vertical="center"/>
    </xf>
    <xf numFmtId="0" fontId="5" fillId="0" borderId="48" xfId="0" applyFont="1" applyBorder="1" applyAlignment="1">
      <alignment horizontal="center"/>
    </xf>
    <xf numFmtId="0" fontId="5" fillId="0" borderId="41" xfId="0" applyFont="1" applyBorder="1" applyAlignment="1">
      <alignment horizontal="center"/>
    </xf>
    <xf numFmtId="0" fontId="5" fillId="0" borderId="49" xfId="0" applyFont="1" applyFill="1" applyBorder="1" applyAlignment="1">
      <alignment horizontal="center" vertical="center"/>
    </xf>
    <xf numFmtId="0" fontId="36" fillId="0" borderId="13" xfId="0" applyFont="1" applyFill="1" applyBorder="1" applyAlignment="1">
      <alignment horizontal="center" vertical="center"/>
    </xf>
    <xf numFmtId="0" fontId="38" fillId="0" borderId="50" xfId="0" applyFont="1" applyBorder="1" applyAlignment="1">
      <alignment horizontal="center" vertical="center"/>
    </xf>
    <xf numFmtId="0" fontId="38" fillId="0" borderId="51" xfId="0" applyFont="1" applyBorder="1" applyAlignment="1">
      <alignment horizontal="center"/>
    </xf>
    <xf numFmtId="0" fontId="38" fillId="0" borderId="18" xfId="0" applyFont="1" applyBorder="1" applyAlignment="1">
      <alignment horizontal="center"/>
    </xf>
    <xf numFmtId="0" fontId="38" fillId="0" borderId="19" xfId="0" applyFont="1" applyBorder="1" applyAlignment="1">
      <alignment horizontal="center" vertical="center"/>
    </xf>
    <xf numFmtId="0" fontId="38" fillId="0" borderId="19" xfId="0" applyFont="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36" fillId="0" borderId="0" xfId="0" applyFont="1" applyFill="1" applyBorder="1" applyAlignment="1">
      <alignment/>
    </xf>
    <xf numFmtId="0" fontId="38" fillId="0" borderId="25" xfId="0" applyFont="1" applyBorder="1" applyAlignment="1">
      <alignment horizontal="center"/>
    </xf>
    <xf numFmtId="0" fontId="38" fillId="0" borderId="25" xfId="0" applyFont="1" applyFill="1" applyBorder="1" applyAlignment="1">
      <alignment horizontal="center"/>
    </xf>
    <xf numFmtId="0" fontId="38" fillId="0" borderId="52" xfId="0" applyFont="1" applyBorder="1" applyAlignment="1">
      <alignment horizontal="center"/>
    </xf>
    <xf numFmtId="0" fontId="38" fillId="0" borderId="46" xfId="0" applyFont="1" applyBorder="1" applyAlignment="1">
      <alignment horizontal="center"/>
    </xf>
    <xf numFmtId="0" fontId="5" fillId="0" borderId="53" xfId="0" applyFont="1" applyBorder="1" applyAlignment="1">
      <alignment/>
    </xf>
    <xf numFmtId="0" fontId="5" fillId="0" borderId="13" xfId="0" applyFont="1" applyFill="1" applyBorder="1" applyAlignment="1">
      <alignment horizontal="center" vertical="center"/>
    </xf>
    <xf numFmtId="0" fontId="5" fillId="0" borderId="54" xfId="0" applyFont="1" applyBorder="1" applyAlignment="1">
      <alignment horizontal="center"/>
    </xf>
    <xf numFmtId="0" fontId="5" fillId="0" borderId="42" xfId="0" applyFont="1" applyFill="1" applyBorder="1" applyAlignment="1">
      <alignment horizontal="center" vertical="center"/>
    </xf>
    <xf numFmtId="0" fontId="5" fillId="0" borderId="55" xfId="0" applyFont="1" applyBorder="1" applyAlignment="1">
      <alignment/>
    </xf>
    <xf numFmtId="0" fontId="5" fillId="0" borderId="40" xfId="0" applyFont="1" applyBorder="1" applyAlignment="1">
      <alignment horizontal="center"/>
    </xf>
    <xf numFmtId="0" fontId="38" fillId="0" borderId="17" xfId="0" applyFont="1" applyBorder="1" applyAlignment="1">
      <alignment horizontal="center" vertical="center"/>
    </xf>
    <xf numFmtId="0" fontId="38" fillId="0" borderId="56" xfId="0" applyFont="1" applyBorder="1" applyAlignment="1">
      <alignment horizontal="center" vertical="center"/>
    </xf>
    <xf numFmtId="0" fontId="38" fillId="0" borderId="56" xfId="0" applyFont="1" applyBorder="1" applyAlignment="1">
      <alignment horizontal="center"/>
    </xf>
    <xf numFmtId="0" fontId="38" fillId="0" borderId="57" xfId="0" applyFont="1" applyBorder="1" applyAlignment="1">
      <alignment horizontal="center" vertical="center"/>
    </xf>
    <xf numFmtId="0" fontId="38" fillId="0" borderId="58" xfId="0" applyFont="1" applyBorder="1" applyAlignment="1">
      <alignment horizontal="center" vertical="center"/>
    </xf>
    <xf numFmtId="0" fontId="38" fillId="0" borderId="58" xfId="0" applyFont="1" applyBorder="1" applyAlignment="1">
      <alignment horizontal="center"/>
    </xf>
    <xf numFmtId="0" fontId="38" fillId="0" borderId="59" xfId="0" applyFont="1" applyBorder="1" applyAlignment="1">
      <alignment horizontal="center"/>
    </xf>
    <xf numFmtId="0" fontId="38" fillId="0" borderId="60" xfId="0" applyFont="1" applyBorder="1" applyAlignment="1">
      <alignment horizontal="center"/>
    </xf>
    <xf numFmtId="0" fontId="38" fillId="0" borderId="60" xfId="0" applyFont="1" applyFill="1" applyBorder="1" applyAlignment="1">
      <alignment horizontal="center"/>
    </xf>
    <xf numFmtId="0" fontId="38" fillId="0" borderId="13" xfId="0" applyFont="1" applyBorder="1" applyAlignment="1">
      <alignment horizontal="center"/>
    </xf>
    <xf numFmtId="0" fontId="38" fillId="0" borderId="54" xfId="0" applyFont="1" applyBorder="1" applyAlignment="1">
      <alignment horizontal="center"/>
    </xf>
    <xf numFmtId="0" fontId="38" fillId="0" borderId="42" xfId="0" applyFont="1" applyBorder="1" applyAlignment="1">
      <alignment horizontal="center"/>
    </xf>
    <xf numFmtId="0" fontId="36" fillId="0" borderId="16"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27" xfId="0" applyFont="1" applyBorder="1" applyAlignment="1">
      <alignment horizontal="center"/>
    </xf>
    <xf numFmtId="0" fontId="36" fillId="0" borderId="15" xfId="0" applyFont="1" applyBorder="1" applyAlignment="1">
      <alignment horizontal="center"/>
    </xf>
    <xf numFmtId="0" fontId="36" fillId="0" borderId="54" xfId="0" applyFont="1" applyFill="1" applyBorder="1" applyAlignment="1">
      <alignment horizontal="center" vertical="center"/>
    </xf>
    <xf numFmtId="0" fontId="0" fillId="0" borderId="54" xfId="0" applyBorder="1" applyAlignment="1">
      <alignment/>
    </xf>
    <xf numFmtId="0" fontId="5" fillId="0" borderId="42" xfId="0" applyFont="1" applyBorder="1" applyAlignment="1">
      <alignment/>
    </xf>
    <xf numFmtId="0" fontId="38" fillId="0" borderId="61" xfId="0" applyFont="1" applyBorder="1" applyAlignment="1">
      <alignment horizontal="center"/>
    </xf>
    <xf numFmtId="0" fontId="1" fillId="24" borderId="24" xfId="0" applyFont="1" applyFill="1" applyBorder="1" applyAlignment="1">
      <alignment horizontal="center"/>
    </xf>
    <xf numFmtId="0" fontId="38" fillId="24" borderId="25" xfId="0" applyFont="1" applyFill="1" applyBorder="1" applyAlignment="1">
      <alignment horizontal="center"/>
    </xf>
    <xf numFmtId="0" fontId="0" fillId="0" borderId="19" xfId="0" applyFont="1" applyFill="1" applyBorder="1" applyAlignment="1">
      <alignment horizontal="center" vertical="center"/>
    </xf>
    <xf numFmtId="0" fontId="0" fillId="27" borderId="19" xfId="0" applyFont="1" applyFill="1" applyBorder="1" applyAlignment="1">
      <alignment horizontal="center" vertical="center" wrapText="1"/>
    </xf>
    <xf numFmtId="0" fontId="5" fillId="0" borderId="62" xfId="0" applyFont="1" applyBorder="1" applyAlignment="1">
      <alignment horizontal="center"/>
    </xf>
    <xf numFmtId="0" fontId="38" fillId="0" borderId="63" xfId="0" applyFont="1" applyBorder="1" applyAlignment="1">
      <alignment horizontal="center"/>
    </xf>
    <xf numFmtId="0" fontId="38" fillId="0" borderId="47" xfId="0" applyFont="1" applyBorder="1" applyAlignment="1">
      <alignment horizontal="center"/>
    </xf>
    <xf numFmtId="0" fontId="38" fillId="24" borderId="47" xfId="0" applyFont="1" applyFill="1" applyBorder="1" applyAlignment="1">
      <alignment horizontal="center"/>
    </xf>
    <xf numFmtId="0" fontId="38" fillId="0" borderId="47" xfId="0" applyFont="1" applyFill="1" applyBorder="1" applyAlignment="1">
      <alignment horizontal="center"/>
    </xf>
    <xf numFmtId="0" fontId="38" fillId="0" borderId="20" xfId="0" applyFont="1" applyBorder="1" applyAlignment="1">
      <alignment horizontal="center" vertical="center"/>
    </xf>
    <xf numFmtId="0" fontId="38" fillId="0" borderId="20" xfId="0" applyFont="1" applyBorder="1" applyAlignment="1">
      <alignment horizontal="center"/>
    </xf>
    <xf numFmtId="0" fontId="36" fillId="4" borderId="64" xfId="0" applyFont="1" applyFill="1" applyBorder="1" applyAlignment="1">
      <alignment horizontal="center" vertical="center" wrapText="1"/>
    </xf>
    <xf numFmtId="0" fontId="38" fillId="0" borderId="31" xfId="0" applyFont="1" applyBorder="1" applyAlignment="1">
      <alignment horizontal="center"/>
    </xf>
    <xf numFmtId="0" fontId="38" fillId="0" borderId="32" xfId="0" applyFont="1" applyBorder="1" applyAlignment="1">
      <alignment horizontal="center"/>
    </xf>
    <xf numFmtId="0" fontId="0" fillId="0" borderId="65" xfId="0" applyFont="1" applyBorder="1" applyAlignment="1">
      <alignment horizontal="center" vertical="center" wrapText="1"/>
    </xf>
    <xf numFmtId="0" fontId="0" fillId="0" borderId="52" xfId="0" applyFont="1" applyBorder="1" applyAlignment="1">
      <alignment horizontal="center" vertical="center" wrapText="1"/>
    </xf>
    <xf numFmtId="0" fontId="38" fillId="24" borderId="66" xfId="0" applyFont="1" applyFill="1" applyBorder="1" applyAlignment="1">
      <alignment horizontal="center"/>
    </xf>
    <xf numFmtId="0" fontId="38" fillId="24" borderId="18" xfId="0" applyFont="1" applyFill="1" applyBorder="1" applyAlignment="1">
      <alignment horizontal="center"/>
    </xf>
    <xf numFmtId="0" fontId="5" fillId="0" borderId="13" xfId="0" applyFont="1" applyFill="1" applyBorder="1" applyAlignment="1">
      <alignment horizontal="center" wrapText="1"/>
    </xf>
    <xf numFmtId="0" fontId="36" fillId="0" borderId="14"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5" fillId="0" borderId="67" xfId="0" applyFont="1" applyBorder="1" applyAlignment="1">
      <alignment horizontal="center" vertical="center"/>
    </xf>
    <xf numFmtId="0" fontId="36" fillId="0" borderId="64" xfId="0" applyFont="1" applyFill="1" applyBorder="1" applyAlignment="1">
      <alignment horizontal="center" vertical="center"/>
    </xf>
    <xf numFmtId="0" fontId="0" fillId="0" borderId="0" xfId="0" applyFont="1" applyAlignment="1">
      <alignment/>
    </xf>
    <xf numFmtId="0" fontId="0" fillId="0" borderId="0" xfId="0" applyFill="1" applyBorder="1" applyAlignment="1">
      <alignment/>
    </xf>
    <xf numFmtId="0" fontId="36" fillId="0" borderId="0"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68" xfId="0" applyFont="1" applyFill="1" applyBorder="1" applyAlignment="1">
      <alignment horizontal="center" wrapText="1"/>
    </xf>
    <xf numFmtId="0" fontId="5" fillId="0" borderId="69" xfId="0" applyFont="1" applyFill="1" applyBorder="1" applyAlignment="1">
      <alignment horizontal="center" vertical="center" wrapText="1"/>
    </xf>
    <xf numFmtId="0" fontId="5" fillId="0" borderId="61" xfId="0" applyFont="1" applyFill="1" applyBorder="1" applyAlignment="1">
      <alignment horizontal="center" wrapText="1"/>
    </xf>
    <xf numFmtId="0" fontId="5" fillId="0" borderId="42" xfId="0" applyFont="1" applyFill="1" applyBorder="1" applyAlignment="1">
      <alignment horizontal="center" wrapText="1"/>
    </xf>
    <xf numFmtId="0" fontId="5" fillId="0" borderId="34" xfId="0" applyFont="1" applyFill="1" applyBorder="1" applyAlignment="1">
      <alignment horizontal="center" wrapText="1"/>
    </xf>
    <xf numFmtId="0" fontId="5" fillId="7" borderId="13"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0" borderId="24" xfId="0" applyFont="1" applyFill="1" applyBorder="1" applyAlignment="1">
      <alignment horizont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wrapText="1"/>
    </xf>
    <xf numFmtId="0" fontId="36" fillId="4" borderId="24" xfId="0" applyFont="1" applyFill="1" applyBorder="1" applyAlignment="1">
      <alignment horizontal="center" vertical="center" wrapText="1"/>
    </xf>
    <xf numFmtId="0" fontId="5" fillId="21" borderId="24"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8" fillId="16" borderId="73" xfId="0" applyFont="1" applyFill="1" applyBorder="1" applyAlignment="1">
      <alignment horizontal="center" vertical="center"/>
    </xf>
    <xf numFmtId="0" fontId="8" fillId="16" borderId="7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64" xfId="0" applyFont="1" applyFill="1" applyBorder="1" applyAlignment="1" applyProtection="1">
      <alignment horizontal="center" vertical="center" wrapText="1"/>
      <protection/>
    </xf>
    <xf numFmtId="0" fontId="1" fillId="0" borderId="73" xfId="0" applyFont="1" applyFill="1" applyBorder="1" applyAlignment="1" applyProtection="1">
      <alignment horizontal="center" vertical="center" wrapText="1"/>
      <protection/>
    </xf>
    <xf numFmtId="0" fontId="1" fillId="0" borderId="71" xfId="0" applyFont="1" applyFill="1" applyBorder="1" applyAlignment="1" applyProtection="1">
      <alignment horizontal="center" vertical="center" wrapText="1"/>
      <protection/>
    </xf>
    <xf numFmtId="0" fontId="8" fillId="16" borderId="64" xfId="0"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0" fillId="0" borderId="59" xfId="0"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5" xfId="0" applyFill="1" applyBorder="1" applyAlignment="1">
      <alignment horizontal="center" vertical="center" wrapText="1"/>
    </xf>
    <xf numFmtId="0" fontId="8" fillId="16" borderId="29" xfId="0" applyFont="1" applyFill="1" applyBorder="1" applyAlignment="1">
      <alignment horizontal="center" vertical="center"/>
    </xf>
    <xf numFmtId="0" fontId="8" fillId="16" borderId="0" xfId="0" applyFont="1" applyFill="1" applyBorder="1" applyAlignment="1">
      <alignment horizontal="center" vertical="center"/>
    </xf>
    <xf numFmtId="0" fontId="8" fillId="16" borderId="23"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0" fillId="0" borderId="42" xfId="0" applyFill="1" applyBorder="1" applyAlignment="1">
      <alignment horizontal="center" vertical="center" wrapText="1"/>
    </xf>
    <xf numFmtId="2" fontId="0" fillId="0" borderId="19" xfId="0" applyNumberFormat="1" applyBorder="1" applyAlignment="1">
      <alignment horizontal="center" vertical="center"/>
    </xf>
    <xf numFmtId="2" fontId="0" fillId="0" borderId="32" xfId="0" applyNumberFormat="1" applyBorder="1" applyAlignment="1">
      <alignment horizontal="center" vertical="center"/>
    </xf>
    <xf numFmtId="0" fontId="0" fillId="0" borderId="25" xfId="0" applyBorder="1" applyAlignment="1">
      <alignment horizontal="center" vertical="center"/>
    </xf>
    <xf numFmtId="0" fontId="0" fillId="0" borderId="66" xfId="0" applyBorder="1" applyAlignment="1">
      <alignment horizontal="center" vertical="center"/>
    </xf>
    <xf numFmtId="0" fontId="8" fillId="25" borderId="64" xfId="0" applyFont="1" applyFill="1" applyBorder="1" applyAlignment="1">
      <alignment horizontal="center" vertical="center"/>
    </xf>
    <xf numFmtId="0" fontId="8" fillId="25" borderId="73" xfId="0" applyFont="1" applyFill="1" applyBorder="1" applyAlignment="1">
      <alignment horizontal="center" vertical="center"/>
    </xf>
    <xf numFmtId="0" fontId="8" fillId="25" borderId="71" xfId="0" applyFont="1" applyFill="1" applyBorder="1" applyAlignment="1">
      <alignment horizontal="center" vertical="center"/>
    </xf>
    <xf numFmtId="0" fontId="1" fillId="0" borderId="59" xfId="0" applyFont="1" applyFill="1" applyBorder="1" applyAlignment="1">
      <alignment horizontal="center" vertical="center" wrapText="1"/>
    </xf>
    <xf numFmtId="3" fontId="6" fillId="0" borderId="19" xfId="0" applyNumberFormat="1" applyFont="1" applyBorder="1" applyAlignment="1">
      <alignment horizontal="center" vertical="center"/>
    </xf>
    <xf numFmtId="10" fontId="0" fillId="0" borderId="30" xfId="0" applyNumberFormat="1" applyBorder="1" applyAlignment="1">
      <alignment horizontal="center" vertical="center"/>
    </xf>
    <xf numFmtId="10" fontId="0" fillId="0" borderId="19" xfId="0" applyNumberFormat="1" applyBorder="1" applyAlignment="1">
      <alignment horizontal="center" vertical="center"/>
    </xf>
    <xf numFmtId="0" fontId="0" fillId="0" borderId="26" xfId="0" applyBorder="1" applyAlignment="1">
      <alignment horizontal="center" vertical="center"/>
    </xf>
    <xf numFmtId="0" fontId="1" fillId="0" borderId="64"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9" xfId="0" applyFont="1" applyFill="1" applyBorder="1" applyAlignment="1">
      <alignment horizontal="center" vertical="center" wrapText="1"/>
    </xf>
    <xf numFmtId="0" fontId="13" fillId="25" borderId="73" xfId="0" applyFont="1" applyFill="1" applyBorder="1" applyAlignment="1">
      <alignment horizontal="center" vertical="center"/>
    </xf>
    <xf numFmtId="0" fontId="13" fillId="25" borderId="71" xfId="0" applyFont="1" applyFill="1" applyBorder="1" applyAlignment="1">
      <alignment horizontal="center" vertical="center"/>
    </xf>
    <xf numFmtId="0" fontId="8" fillId="0" borderId="16" xfId="0" applyFont="1" applyBorder="1" applyAlignment="1">
      <alignment horizontal="center" wrapText="1"/>
    </xf>
    <xf numFmtId="0" fontId="8" fillId="0" borderId="59" xfId="0" applyFont="1" applyBorder="1" applyAlignment="1">
      <alignment horizontal="center" wrapText="1"/>
    </xf>
    <xf numFmtId="0" fontId="0" fillId="0" borderId="67" xfId="0" applyFont="1" applyBorder="1" applyAlignment="1">
      <alignment horizontal="justify" vertical="center" wrapText="1"/>
    </xf>
    <xf numFmtId="0" fontId="0" fillId="0" borderId="35" xfId="0" applyFont="1" applyBorder="1" applyAlignment="1">
      <alignment horizontal="justify" vertical="center" wrapText="1"/>
    </xf>
    <xf numFmtId="0" fontId="3" fillId="0" borderId="0" xfId="0" applyFont="1" applyBorder="1" applyAlignment="1">
      <alignment wrapText="1"/>
    </xf>
    <xf numFmtId="0" fontId="4" fillId="0" borderId="0" xfId="0" applyFont="1" applyBorder="1" applyAlignment="1">
      <alignment/>
    </xf>
    <xf numFmtId="0" fontId="8" fillId="25" borderId="64" xfId="0" applyFont="1" applyFill="1" applyBorder="1" applyAlignment="1">
      <alignment horizontal="center" vertical="center" wrapText="1"/>
    </xf>
    <xf numFmtId="0" fontId="13" fillId="25" borderId="71"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39" xfId="0" applyBorder="1" applyAlignment="1">
      <alignment horizontal="center" vertical="center" wrapText="1"/>
    </xf>
    <xf numFmtId="0" fontId="0" fillId="0" borderId="35" xfId="0" applyBorder="1" applyAlignment="1">
      <alignment horizontal="center" vertical="center" wrapText="1"/>
    </xf>
    <xf numFmtId="0" fontId="6" fillId="0" borderId="16" xfId="0" applyFont="1" applyBorder="1" applyAlignment="1">
      <alignment horizontal="justify" vertical="center"/>
    </xf>
    <xf numFmtId="0" fontId="0" fillId="0" borderId="67" xfId="0" applyBorder="1" applyAlignment="1">
      <alignment horizontal="justify" vertical="center"/>
    </xf>
    <xf numFmtId="0" fontId="7" fillId="0" borderId="16" xfId="0" applyFont="1" applyBorder="1" applyAlignment="1">
      <alignment horizontal="justify" vertical="center"/>
    </xf>
    <xf numFmtId="0" fontId="0" fillId="0" borderId="75" xfId="0" applyFont="1" applyBorder="1" applyAlignment="1">
      <alignment horizontal="justify" vertical="center"/>
    </xf>
    <xf numFmtId="0" fontId="0" fillId="0" borderId="16" xfId="0" applyBorder="1" applyAlignment="1">
      <alignment horizontal="justify" vertical="center"/>
    </xf>
    <xf numFmtId="0" fontId="40" fillId="0" borderId="0" xfId="0" applyFont="1" applyAlignment="1">
      <alignment horizontal="center"/>
    </xf>
    <xf numFmtId="0" fontId="1" fillId="0" borderId="0" xfId="0" applyFont="1" applyAlignment="1">
      <alignment horizontal="center" wrapText="1"/>
    </xf>
    <xf numFmtId="0" fontId="1" fillId="0" borderId="33" xfId="0" applyFont="1" applyBorder="1" applyAlignment="1">
      <alignment horizontal="left" wrapText="1"/>
    </xf>
    <xf numFmtId="0" fontId="1" fillId="0" borderId="19" xfId="0" applyFont="1" applyBorder="1" applyAlignment="1">
      <alignment horizontal="center" vertical="center"/>
    </xf>
    <xf numFmtId="0" fontId="1" fillId="0"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47" xfId="0" applyFont="1" applyBorder="1" applyAlignment="1">
      <alignment horizontal="center"/>
    </xf>
    <xf numFmtId="0" fontId="1" fillId="0" borderId="56" xfId="0" applyFont="1" applyBorder="1" applyAlignment="1">
      <alignment horizontal="center"/>
    </xf>
    <xf numFmtId="0" fontId="1" fillId="0" borderId="52" xfId="0" applyFont="1" applyBorder="1" applyAlignment="1">
      <alignment horizontal="center" vertical="center" wrapText="1"/>
    </xf>
    <xf numFmtId="0" fontId="1" fillId="0" borderId="69" xfId="0" applyFont="1" applyBorder="1" applyAlignment="1">
      <alignment horizontal="center" vertical="center" wrapText="1"/>
    </xf>
    <xf numFmtId="0" fontId="36" fillId="24" borderId="64" xfId="0" applyFont="1" applyFill="1" applyBorder="1" applyAlignment="1">
      <alignment horizontal="center" wrapText="1"/>
    </xf>
    <xf numFmtId="0" fontId="36" fillId="24" borderId="73" xfId="0" applyFont="1" applyFill="1" applyBorder="1" applyAlignment="1">
      <alignment horizontal="center" wrapText="1"/>
    </xf>
    <xf numFmtId="0" fontId="36" fillId="24" borderId="71" xfId="0" applyFont="1" applyFill="1" applyBorder="1" applyAlignment="1">
      <alignment horizontal="center" wrapText="1"/>
    </xf>
    <xf numFmtId="0" fontId="39" fillId="22" borderId="64" xfId="0" applyFont="1" applyFill="1" applyBorder="1" applyAlignment="1">
      <alignment horizontal="center" vertical="center"/>
    </xf>
    <xf numFmtId="0" fontId="39" fillId="22" borderId="73" xfId="0" applyFont="1" applyFill="1" applyBorder="1" applyAlignment="1">
      <alignment horizontal="center" vertical="center"/>
    </xf>
    <xf numFmtId="0" fontId="39" fillId="22" borderId="71" xfId="0" applyFont="1" applyFill="1" applyBorder="1" applyAlignment="1">
      <alignment horizontal="center" vertical="center"/>
    </xf>
    <xf numFmtId="0" fontId="5" fillId="0" borderId="14" xfId="0" applyFont="1" applyBorder="1" applyAlignment="1">
      <alignment horizontal="left"/>
    </xf>
    <xf numFmtId="0" fontId="5" fillId="0" borderId="76" xfId="0" applyFont="1" applyBorder="1" applyAlignment="1">
      <alignment horizontal="left"/>
    </xf>
    <xf numFmtId="0" fontId="36" fillId="24" borderId="64" xfId="0" applyFont="1" applyFill="1" applyBorder="1" applyAlignment="1">
      <alignment horizontal="left" vertical="center" wrapText="1"/>
    </xf>
    <xf numFmtId="0" fontId="36" fillId="24" borderId="73" xfId="0" applyFont="1" applyFill="1" applyBorder="1" applyAlignment="1">
      <alignment horizontal="left" vertical="center" wrapText="1"/>
    </xf>
    <xf numFmtId="0" fontId="36" fillId="24" borderId="71" xfId="0" applyFont="1" applyFill="1" applyBorder="1" applyAlignment="1">
      <alignment horizontal="left" vertical="center" wrapText="1"/>
    </xf>
    <xf numFmtId="0" fontId="0" fillId="0" borderId="64" xfId="0" applyBorder="1" applyAlignment="1">
      <alignment horizontal="center"/>
    </xf>
    <xf numFmtId="0" fontId="0" fillId="0" borderId="73" xfId="0" applyBorder="1" applyAlignment="1">
      <alignment horizontal="center"/>
    </xf>
    <xf numFmtId="0" fontId="1" fillId="11" borderId="64" xfId="0" applyFont="1" applyFill="1" applyBorder="1" applyAlignment="1">
      <alignment horizontal="center"/>
    </xf>
    <xf numFmtId="0" fontId="1" fillId="11" borderId="73" xfId="0" applyFont="1" applyFill="1" applyBorder="1" applyAlignment="1">
      <alignment horizontal="center"/>
    </xf>
    <xf numFmtId="0" fontId="0" fillId="0" borderId="71" xfId="0" applyBorder="1" applyAlignment="1">
      <alignment horizontal="center"/>
    </xf>
    <xf numFmtId="0" fontId="1" fillId="11" borderId="71" xfId="0" applyFont="1" applyFill="1" applyBorder="1" applyAlignment="1">
      <alignment horizontal="center"/>
    </xf>
    <xf numFmtId="0" fontId="36" fillId="0" borderId="64" xfId="0" applyFont="1" applyFill="1" applyBorder="1" applyAlignment="1">
      <alignment horizontal="center" wrapText="1"/>
    </xf>
    <xf numFmtId="0" fontId="36" fillId="0" borderId="73" xfId="0" applyFont="1" applyFill="1" applyBorder="1" applyAlignment="1">
      <alignment horizontal="center" wrapText="1"/>
    </xf>
    <xf numFmtId="0" fontId="36" fillId="0" borderId="71" xfId="0" applyFont="1" applyFill="1" applyBorder="1" applyAlignment="1">
      <alignment horizontal="center" wrapText="1"/>
    </xf>
    <xf numFmtId="0" fontId="36" fillId="4" borderId="64" xfId="0" applyFont="1" applyFill="1" applyBorder="1" applyAlignment="1">
      <alignment horizontal="center" vertical="center" wrapText="1"/>
    </xf>
    <xf numFmtId="0" fontId="36" fillId="4" borderId="73" xfId="0" applyFont="1" applyFill="1" applyBorder="1" applyAlignment="1">
      <alignment horizontal="center" vertical="center" wrapText="1"/>
    </xf>
    <xf numFmtId="0" fontId="36" fillId="4" borderId="71" xfId="0" applyFont="1" applyFill="1" applyBorder="1" applyAlignment="1">
      <alignment horizontal="center" vertical="center" wrapText="1"/>
    </xf>
    <xf numFmtId="0" fontId="36" fillId="0" borderId="64" xfId="0" applyFont="1" applyBorder="1" applyAlignment="1">
      <alignment horizontal="center" vertical="center"/>
    </xf>
    <xf numFmtId="0" fontId="36" fillId="0" borderId="73" xfId="0" applyFont="1" applyBorder="1" applyAlignment="1">
      <alignment horizontal="center" vertical="center"/>
    </xf>
    <xf numFmtId="0" fontId="36" fillId="0" borderId="71" xfId="0" applyFont="1" applyBorder="1" applyAlignment="1">
      <alignment horizontal="center" vertical="center"/>
    </xf>
    <xf numFmtId="0" fontId="1" fillId="0" borderId="0" xfId="0" applyFont="1" applyAlignment="1">
      <alignment horizontal="center"/>
    </xf>
    <xf numFmtId="0" fontId="1" fillId="0" borderId="64" xfId="0" applyFont="1" applyBorder="1" applyAlignment="1">
      <alignment horizontal="center" vertical="center"/>
    </xf>
    <xf numFmtId="0" fontId="1" fillId="0" borderId="73" xfId="0" applyFont="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36" fillId="0" borderId="13" xfId="0" applyFont="1" applyBorder="1" applyAlignment="1">
      <alignment horizontal="center" vertical="center"/>
    </xf>
    <xf numFmtId="0" fontId="36" fillId="0" borderId="34" xfId="0" applyFont="1" applyBorder="1" applyAlignment="1">
      <alignment horizontal="center" vertical="center"/>
    </xf>
    <xf numFmtId="0" fontId="5" fillId="0" borderId="27"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0" xfId="0" applyFont="1" applyFill="1" applyBorder="1" applyAlignment="1">
      <alignment/>
    </xf>
    <xf numFmtId="0" fontId="36" fillId="0" borderId="64" xfId="0" applyFont="1" applyBorder="1" applyAlignment="1">
      <alignment horizontal="center" vertical="center" wrapText="1"/>
    </xf>
    <xf numFmtId="0" fontId="0" fillId="0" borderId="71" xfId="0" applyBorder="1" applyAlignment="1">
      <alignment horizontal="center" vertical="center" wrapText="1"/>
    </xf>
    <xf numFmtId="0" fontId="5" fillId="0" borderId="57" xfId="0" applyFont="1" applyFill="1" applyBorder="1" applyAlignment="1">
      <alignment horizontal="left" vertical="center"/>
    </xf>
    <xf numFmtId="0" fontId="5" fillId="0" borderId="56" xfId="0" applyFont="1" applyFill="1" applyBorder="1" applyAlignment="1">
      <alignment horizontal="left" vertical="center"/>
    </xf>
    <xf numFmtId="0" fontId="5" fillId="0" borderId="47" xfId="0" applyFont="1" applyFill="1" applyBorder="1" applyAlignment="1">
      <alignment horizontal="left" vertical="center"/>
    </xf>
    <xf numFmtId="0" fontId="38" fillId="24" borderId="67" xfId="0" applyFont="1" applyFill="1" applyBorder="1" applyAlignment="1">
      <alignment horizontal="center" vertical="justify" wrapText="1"/>
    </xf>
    <xf numFmtId="0" fontId="0" fillId="0" borderId="33" xfId="0" applyBorder="1" applyAlignment="1">
      <alignment horizontal="center" vertical="justify" wrapText="1"/>
    </xf>
    <xf numFmtId="0" fontId="0" fillId="0" borderId="35" xfId="0" applyBorder="1" applyAlignment="1">
      <alignment horizontal="center" vertical="justify" wrapText="1"/>
    </xf>
    <xf numFmtId="0" fontId="36" fillId="0" borderId="67"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16" xfId="0" applyFont="1"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left" wrapText="1"/>
    </xf>
    <xf numFmtId="0" fontId="1" fillId="0" borderId="0" xfId="0" applyFont="1" applyAlignment="1">
      <alignment horizontal="left" wrapText="1" readingOrder="1"/>
    </xf>
    <xf numFmtId="0" fontId="0" fillId="0" borderId="0" xfId="0" applyFont="1" applyAlignment="1">
      <alignment horizontal="left" wrapText="1" readingOrder="1"/>
    </xf>
    <xf numFmtId="0" fontId="34" fillId="28" borderId="64" xfId="0" applyFont="1" applyFill="1" applyBorder="1" applyAlignment="1">
      <alignment horizontal="center" vertical="center"/>
    </xf>
    <xf numFmtId="0" fontId="0" fillId="0" borderId="73" xfId="0" applyBorder="1" applyAlignment="1">
      <alignment/>
    </xf>
    <xf numFmtId="0" fontId="0" fillId="0" borderId="0" xfId="0" applyAlignment="1">
      <alignment wrapText="1"/>
    </xf>
    <xf numFmtId="0" fontId="0" fillId="0" borderId="0" xfId="0" applyFont="1" applyAlignment="1">
      <alignment wrapText="1" readingOrder="1"/>
    </xf>
    <xf numFmtId="0" fontId="0" fillId="0" borderId="19" xfId="0" applyBorder="1" applyAlignment="1">
      <alignment horizontal="center" vertical="center" wrapText="1"/>
    </xf>
    <xf numFmtId="0" fontId="1" fillId="0" borderId="77"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0" xfId="0" applyFont="1" applyAlignment="1">
      <alignment horizontal="center"/>
    </xf>
    <xf numFmtId="0" fontId="0" fillId="0" borderId="0" xfId="0" applyAlignment="1">
      <alignment horizont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0" xfId="53"/>
    <cellStyle name="Normal 11" xfId="54"/>
    <cellStyle name="Normal 12" xfId="55"/>
    <cellStyle name="Normal 13" xfId="56"/>
    <cellStyle name="Normal 14" xfId="57"/>
    <cellStyle name="Normal 15" xfId="58"/>
    <cellStyle name="Normal 16" xfId="59"/>
    <cellStyle name="Normal 17" xfId="60"/>
    <cellStyle name="Normal 18" xfId="61"/>
    <cellStyle name="Normal 2" xfId="62"/>
    <cellStyle name="Normal 3" xfId="63"/>
    <cellStyle name="Normal 4" xfId="64"/>
    <cellStyle name="Normal 5" xfId="65"/>
    <cellStyle name="Normal 6" xfId="66"/>
    <cellStyle name="Normal 7" xfId="67"/>
    <cellStyle name="Normal 8" xfId="68"/>
    <cellStyle name="Normal 9" xfId="69"/>
    <cellStyle name="Notas" xfId="70"/>
    <cellStyle name="Percent" xfId="71"/>
    <cellStyle name="Salida" xfId="72"/>
    <cellStyle name="Texto de advertencia" xfId="73"/>
    <cellStyle name="Texto explicativo" xfId="74"/>
    <cellStyle name="Título" xfId="75"/>
    <cellStyle name="Título 1" xfId="76"/>
    <cellStyle name="Título 2" xfId="77"/>
    <cellStyle name="Título 3" xfId="78"/>
    <cellStyle name="Total" xfId="79"/>
  </cellStyles>
  <dxfs count="11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19"/>
  <sheetViews>
    <sheetView showGridLines="0" zoomScale="85" zoomScaleNormal="85" zoomScalePageLayoutView="0" workbookViewId="0" topLeftCell="A5">
      <pane xSplit="1" topLeftCell="B1" activePane="topRight" state="frozen"/>
      <selection pane="topLeft" activeCell="BN23" sqref="BN23"/>
      <selection pane="topRight" activeCell="B19" sqref="B19"/>
    </sheetView>
  </sheetViews>
  <sheetFormatPr defaultColWidth="11.421875" defaultRowHeight="12.75"/>
  <cols>
    <col min="1" max="1" width="39.28125" style="2" customWidth="1"/>
    <col min="2" max="3" width="13.8515625" style="0" customWidth="1"/>
    <col min="4" max="4" width="5.7109375" style="0" customWidth="1"/>
    <col min="5" max="6" width="13.8515625" style="0" customWidth="1"/>
    <col min="7" max="7" width="5.7109375" style="0" customWidth="1"/>
    <col min="8" max="9" width="13.8515625" style="0" customWidth="1"/>
    <col min="10" max="10" width="5.7109375" style="0" customWidth="1"/>
    <col min="11" max="12" width="13.8515625" style="0" customWidth="1"/>
    <col min="13" max="13" width="5.7109375" style="0" customWidth="1"/>
    <col min="14" max="15" width="13.8515625" style="0" customWidth="1"/>
    <col min="16" max="16" width="5.7109375" style="0" customWidth="1"/>
    <col min="17" max="18" width="13.8515625" style="0" customWidth="1"/>
    <col min="19" max="19" width="5.7109375" style="0" customWidth="1"/>
    <col min="20" max="21" width="13.8515625" style="0" customWidth="1"/>
    <col min="22" max="22" width="5.7109375" style="0" customWidth="1"/>
    <col min="23" max="24" width="13.8515625" style="0" customWidth="1"/>
    <col min="25" max="25" width="5.7109375" style="0" customWidth="1"/>
    <col min="26" max="27" width="13.8515625" style="0" customWidth="1"/>
    <col min="28" max="28" width="5.7109375" style="0" customWidth="1"/>
    <col min="29" max="30" width="13.7109375" style="0" customWidth="1"/>
    <col min="31" max="31" width="5.7109375" style="0" customWidth="1"/>
    <col min="32" max="33" width="13.8515625" style="0" customWidth="1"/>
    <col min="34" max="34" width="5.7109375" style="0" customWidth="1"/>
  </cols>
  <sheetData>
    <row r="1" spans="1:13" ht="47.25" customHeight="1" thickBot="1">
      <c r="A1" s="79" t="s">
        <v>46</v>
      </c>
      <c r="B1" s="77"/>
      <c r="C1" s="77"/>
      <c r="D1" s="77"/>
      <c r="E1" s="78"/>
      <c r="F1" s="78"/>
      <c r="G1" s="78"/>
      <c r="H1" s="78"/>
      <c r="I1" s="78"/>
      <c r="J1" s="78"/>
      <c r="K1" s="78"/>
      <c r="L1" s="78"/>
      <c r="M1" s="78"/>
    </row>
    <row r="2" spans="1:13" ht="101.25" customHeight="1">
      <c r="A2" s="80" t="s">
        <v>47</v>
      </c>
      <c r="B2" s="32"/>
      <c r="C2" s="32"/>
      <c r="D2" s="32"/>
      <c r="E2" s="33"/>
      <c r="F2" s="33"/>
      <c r="G2" s="33"/>
      <c r="H2" s="33"/>
      <c r="I2" s="33"/>
      <c r="J2" s="33"/>
      <c r="K2" s="33"/>
      <c r="L2" s="33"/>
      <c r="M2" s="33"/>
    </row>
    <row r="3" spans="1:13" ht="13.5" thickBot="1">
      <c r="A3" s="81"/>
      <c r="B3" s="72"/>
      <c r="C3" s="72"/>
      <c r="D3" s="72"/>
      <c r="E3" s="72"/>
      <c r="F3" s="72"/>
      <c r="G3" s="72"/>
      <c r="H3" s="72"/>
      <c r="I3" s="72"/>
      <c r="J3" s="72"/>
      <c r="K3" s="72"/>
      <c r="L3" s="72"/>
      <c r="M3" s="72"/>
    </row>
    <row r="4" spans="1:34" s="40" customFormat="1" ht="24.75" customHeight="1" thickBot="1">
      <c r="A4" s="71" t="s">
        <v>2</v>
      </c>
      <c r="B4" s="253">
        <v>1</v>
      </c>
      <c r="C4" s="254"/>
      <c r="D4" s="255"/>
      <c r="E4" s="253">
        <f>B4+1</f>
        <v>2</v>
      </c>
      <c r="F4" s="254"/>
      <c r="G4" s="255"/>
      <c r="H4" s="253">
        <f>+E4+1</f>
        <v>3</v>
      </c>
      <c r="I4" s="254"/>
      <c r="J4" s="255"/>
      <c r="K4" s="253">
        <f>+H4+1</f>
        <v>4</v>
      </c>
      <c r="L4" s="254"/>
      <c r="M4" s="255"/>
      <c r="N4" s="232">
        <v>5</v>
      </c>
      <c r="O4" s="225"/>
      <c r="P4" s="225"/>
      <c r="Q4" s="225"/>
      <c r="R4" s="225"/>
      <c r="S4" s="226"/>
      <c r="T4" s="232">
        <v>6</v>
      </c>
      <c r="U4" s="225"/>
      <c r="V4" s="225"/>
      <c r="W4" s="225"/>
      <c r="X4" s="225"/>
      <c r="Y4" s="226"/>
      <c r="Z4" s="232">
        <v>7</v>
      </c>
      <c r="AA4" s="225"/>
      <c r="AB4" s="225"/>
      <c r="AC4" s="225"/>
      <c r="AD4" s="225"/>
      <c r="AE4" s="225"/>
      <c r="AF4" s="225"/>
      <c r="AG4" s="225"/>
      <c r="AH4" s="226"/>
    </row>
    <row r="5" spans="1:34" ht="12.75" customHeight="1">
      <c r="A5" s="256" t="s">
        <v>3</v>
      </c>
      <c r="B5" s="244" t="s">
        <v>63</v>
      </c>
      <c r="C5" s="245"/>
      <c r="D5" s="246"/>
      <c r="E5" s="244" t="s">
        <v>64</v>
      </c>
      <c r="F5" s="245"/>
      <c r="G5" s="246"/>
      <c r="H5" s="244" t="s">
        <v>65</v>
      </c>
      <c r="I5" s="245"/>
      <c r="J5" s="246"/>
      <c r="K5" s="244" t="s">
        <v>66</v>
      </c>
      <c r="L5" s="245"/>
      <c r="M5" s="246"/>
      <c r="N5" s="227" t="s">
        <v>51</v>
      </c>
      <c r="O5" s="228"/>
      <c r="P5" s="222"/>
      <c r="Q5" s="222"/>
      <c r="R5" s="223"/>
      <c r="S5" s="224"/>
      <c r="T5" s="227" t="s">
        <v>54</v>
      </c>
      <c r="U5" s="228"/>
      <c r="V5" s="222"/>
      <c r="W5" s="222"/>
      <c r="X5" s="223"/>
      <c r="Y5" s="224"/>
      <c r="Z5" s="227" t="s">
        <v>59</v>
      </c>
      <c r="AA5" s="228"/>
      <c r="AB5" s="222"/>
      <c r="AC5" s="222"/>
      <c r="AD5" s="222"/>
      <c r="AE5" s="222"/>
      <c r="AF5" s="222"/>
      <c r="AG5" s="223"/>
      <c r="AH5" s="224"/>
    </row>
    <row r="6" spans="1:34" ht="13.5" thickBot="1">
      <c r="A6" s="257"/>
      <c r="B6" s="247"/>
      <c r="C6" s="248"/>
      <c r="D6" s="249"/>
      <c r="E6" s="247"/>
      <c r="F6" s="248"/>
      <c r="G6" s="249"/>
      <c r="H6" s="247"/>
      <c r="I6" s="248"/>
      <c r="J6" s="249"/>
      <c r="K6" s="247"/>
      <c r="L6" s="248"/>
      <c r="M6" s="249"/>
      <c r="N6" s="233"/>
      <c r="O6" s="234"/>
      <c r="P6" s="235"/>
      <c r="Q6" s="235"/>
      <c r="R6" s="236"/>
      <c r="S6" s="237"/>
      <c r="T6" s="233"/>
      <c r="U6" s="234"/>
      <c r="V6" s="235"/>
      <c r="W6" s="235"/>
      <c r="X6" s="236"/>
      <c r="Y6" s="237"/>
      <c r="Z6" s="233"/>
      <c r="AA6" s="234"/>
      <c r="AB6" s="235"/>
      <c r="AC6" s="235"/>
      <c r="AD6" s="235"/>
      <c r="AE6" s="235"/>
      <c r="AF6" s="235"/>
      <c r="AG6" s="236"/>
      <c r="AH6" s="237"/>
    </row>
    <row r="7" spans="1:34" ht="25.5" customHeight="1" thickBot="1">
      <c r="A7" s="258"/>
      <c r="B7" s="250"/>
      <c r="C7" s="251"/>
      <c r="D7" s="252"/>
      <c r="E7" s="250"/>
      <c r="F7" s="251"/>
      <c r="G7" s="252"/>
      <c r="H7" s="250"/>
      <c r="I7" s="251"/>
      <c r="J7" s="252"/>
      <c r="K7" s="250"/>
      <c r="L7" s="251"/>
      <c r="M7" s="252"/>
      <c r="N7" s="238" t="s">
        <v>52</v>
      </c>
      <c r="O7" s="239"/>
      <c r="P7" s="240"/>
      <c r="Q7" s="238" t="s">
        <v>53</v>
      </c>
      <c r="R7" s="239"/>
      <c r="S7" s="240"/>
      <c r="T7" s="238" t="s">
        <v>55</v>
      </c>
      <c r="U7" s="239"/>
      <c r="V7" s="240"/>
      <c r="W7" s="238" t="s">
        <v>56</v>
      </c>
      <c r="X7" s="239"/>
      <c r="Y7" s="240"/>
      <c r="Z7" s="238" t="s">
        <v>60</v>
      </c>
      <c r="AA7" s="239"/>
      <c r="AB7" s="240"/>
      <c r="AC7" s="241" t="s">
        <v>61</v>
      </c>
      <c r="AD7" s="242"/>
      <c r="AE7" s="243"/>
      <c r="AF7" s="238" t="s">
        <v>62</v>
      </c>
      <c r="AG7" s="239"/>
      <c r="AH7" s="240"/>
    </row>
    <row r="8" spans="1:34" ht="13.5" thickBot="1">
      <c r="A8" s="6" t="s">
        <v>0</v>
      </c>
      <c r="B8" s="64" t="s">
        <v>1</v>
      </c>
      <c r="C8" s="30" t="s">
        <v>18</v>
      </c>
      <c r="D8" s="30" t="s">
        <v>33</v>
      </c>
      <c r="E8" s="4" t="s">
        <v>1</v>
      </c>
      <c r="F8" s="5" t="s">
        <v>18</v>
      </c>
      <c r="G8" s="5" t="s">
        <v>33</v>
      </c>
      <c r="H8" s="4" t="s">
        <v>1</v>
      </c>
      <c r="I8" s="5" t="s">
        <v>18</v>
      </c>
      <c r="J8" s="5" t="s">
        <v>33</v>
      </c>
      <c r="K8" s="4" t="s">
        <v>1</v>
      </c>
      <c r="L8" s="5" t="s">
        <v>18</v>
      </c>
      <c r="M8" s="5" t="s">
        <v>33</v>
      </c>
      <c r="N8" s="4" t="s">
        <v>1</v>
      </c>
      <c r="O8" s="5" t="s">
        <v>18</v>
      </c>
      <c r="P8" s="5" t="s">
        <v>33</v>
      </c>
      <c r="Q8" s="4" t="s">
        <v>1</v>
      </c>
      <c r="R8" s="5" t="s">
        <v>18</v>
      </c>
      <c r="S8" s="5" t="s">
        <v>33</v>
      </c>
      <c r="T8" s="4" t="s">
        <v>1</v>
      </c>
      <c r="U8" s="5" t="s">
        <v>18</v>
      </c>
      <c r="V8" s="5" t="s">
        <v>33</v>
      </c>
      <c r="W8" s="4" t="s">
        <v>1</v>
      </c>
      <c r="X8" s="5" t="s">
        <v>18</v>
      </c>
      <c r="Y8" s="5" t="s">
        <v>33</v>
      </c>
      <c r="Z8" s="4" t="s">
        <v>1</v>
      </c>
      <c r="AA8" s="5" t="s">
        <v>18</v>
      </c>
      <c r="AB8" s="5" t="s">
        <v>33</v>
      </c>
      <c r="AC8" s="4" t="s">
        <v>1</v>
      </c>
      <c r="AD8" s="5" t="s">
        <v>18</v>
      </c>
      <c r="AE8" s="5" t="s">
        <v>33</v>
      </c>
      <c r="AF8" s="4" t="s">
        <v>1</v>
      </c>
      <c r="AG8" s="5" t="s">
        <v>18</v>
      </c>
      <c r="AH8" s="5" t="s">
        <v>33</v>
      </c>
    </row>
    <row r="9" spans="1:34" ht="108" customHeight="1">
      <c r="A9" s="61" t="s">
        <v>38</v>
      </c>
      <c r="B9" s="28" t="s">
        <v>67</v>
      </c>
      <c r="C9" s="67"/>
      <c r="D9" s="58" t="s">
        <v>33</v>
      </c>
      <c r="E9" s="28" t="s">
        <v>70</v>
      </c>
      <c r="F9" s="76"/>
      <c r="G9" s="58" t="s">
        <v>33</v>
      </c>
      <c r="H9" s="28" t="s">
        <v>73</v>
      </c>
      <c r="I9" s="73"/>
      <c r="J9" s="58" t="s">
        <v>33</v>
      </c>
      <c r="K9" s="28" t="s">
        <v>76</v>
      </c>
      <c r="L9" s="76" t="s">
        <v>103</v>
      </c>
      <c r="M9" s="58"/>
      <c r="N9" s="28" t="s">
        <v>80</v>
      </c>
      <c r="O9" s="103"/>
      <c r="P9" s="58" t="s">
        <v>33</v>
      </c>
      <c r="Q9" s="28" t="s">
        <v>83</v>
      </c>
      <c r="R9" s="103"/>
      <c r="S9" s="58" t="s">
        <v>33</v>
      </c>
      <c r="T9" s="28" t="s">
        <v>85</v>
      </c>
      <c r="U9" s="103"/>
      <c r="V9" s="58" t="s">
        <v>33</v>
      </c>
      <c r="W9" s="28" t="s">
        <v>86</v>
      </c>
      <c r="X9" s="103"/>
      <c r="Y9" s="58" t="s">
        <v>33</v>
      </c>
      <c r="Z9" s="28" t="s">
        <v>93</v>
      </c>
      <c r="AA9" s="103"/>
      <c r="AB9" s="58" t="s">
        <v>33</v>
      </c>
      <c r="AC9" s="28" t="s">
        <v>95</v>
      </c>
      <c r="AD9" s="103"/>
      <c r="AE9" s="58" t="s">
        <v>33</v>
      </c>
      <c r="AF9" s="28" t="s">
        <v>102</v>
      </c>
      <c r="AG9" s="103"/>
      <c r="AH9" s="58" t="s">
        <v>33</v>
      </c>
    </row>
    <row r="10" spans="1:34" ht="47.25" customHeight="1">
      <c r="A10" s="62" t="s">
        <v>35</v>
      </c>
      <c r="B10" s="68" t="s">
        <v>45</v>
      </c>
      <c r="C10" s="65"/>
      <c r="D10" s="56" t="s">
        <v>33</v>
      </c>
      <c r="E10" s="68" t="s">
        <v>71</v>
      </c>
      <c r="F10" s="75"/>
      <c r="G10" s="56" t="s">
        <v>33</v>
      </c>
      <c r="H10" s="68" t="s">
        <v>45</v>
      </c>
      <c r="I10" s="65"/>
      <c r="J10" s="56" t="s">
        <v>33</v>
      </c>
      <c r="K10" s="68" t="s">
        <v>77</v>
      </c>
      <c r="L10" s="65"/>
      <c r="M10" s="56" t="s">
        <v>33</v>
      </c>
      <c r="N10" s="92" t="s">
        <v>79</v>
      </c>
      <c r="O10" s="104"/>
      <c r="P10" s="56" t="s">
        <v>33</v>
      </c>
      <c r="Q10" s="92" t="s">
        <v>82</v>
      </c>
      <c r="R10" s="104"/>
      <c r="S10" s="56" t="s">
        <v>33</v>
      </c>
      <c r="T10" s="92" t="s">
        <v>89</v>
      </c>
      <c r="U10" s="104"/>
      <c r="V10" s="56" t="s">
        <v>33</v>
      </c>
      <c r="W10" s="92" t="s">
        <v>90</v>
      </c>
      <c r="X10" s="104"/>
      <c r="Y10" s="56" t="s">
        <v>33</v>
      </c>
      <c r="Z10" s="92" t="s">
        <v>94</v>
      </c>
      <c r="AA10" s="104"/>
      <c r="AB10" s="56" t="s">
        <v>33</v>
      </c>
      <c r="AC10" s="92" t="s">
        <v>96</v>
      </c>
      <c r="AD10" s="104"/>
      <c r="AE10" s="56" t="s">
        <v>33</v>
      </c>
      <c r="AF10" s="92" t="s">
        <v>100</v>
      </c>
      <c r="AG10" s="104"/>
      <c r="AH10" s="56" t="s">
        <v>33</v>
      </c>
    </row>
    <row r="11" spans="1:34" ht="42" customHeight="1">
      <c r="A11" s="62" t="s">
        <v>6</v>
      </c>
      <c r="B11" s="68" t="s">
        <v>69</v>
      </c>
      <c r="C11" s="66"/>
      <c r="D11" s="57" t="s">
        <v>33</v>
      </c>
      <c r="E11" s="68" t="s">
        <v>72</v>
      </c>
      <c r="F11" s="66"/>
      <c r="G11" s="57" t="s">
        <v>33</v>
      </c>
      <c r="H11" s="68" t="s">
        <v>74</v>
      </c>
      <c r="I11" s="66"/>
      <c r="J11" s="57" t="s">
        <v>33</v>
      </c>
      <c r="K11" s="68" t="s">
        <v>48</v>
      </c>
      <c r="L11" s="66"/>
      <c r="M11" s="57" t="s">
        <v>33</v>
      </c>
      <c r="N11" s="92" t="s">
        <v>48</v>
      </c>
      <c r="O11" s="104"/>
      <c r="P11" s="57" t="s">
        <v>33</v>
      </c>
      <c r="Q11" s="92" t="s">
        <v>48</v>
      </c>
      <c r="R11" s="104"/>
      <c r="S11" s="57" t="s">
        <v>33</v>
      </c>
      <c r="T11" s="92" t="s">
        <v>91</v>
      </c>
      <c r="U11" s="104"/>
      <c r="V11" s="57" t="s">
        <v>33</v>
      </c>
      <c r="W11" s="92" t="s">
        <v>92</v>
      </c>
      <c r="X11" s="104"/>
      <c r="Y11" s="57" t="s">
        <v>33</v>
      </c>
      <c r="Z11" s="92" t="s">
        <v>44</v>
      </c>
      <c r="AA11" s="104"/>
      <c r="AB11" s="57" t="s">
        <v>33</v>
      </c>
      <c r="AC11" s="92" t="s">
        <v>97</v>
      </c>
      <c r="AD11" s="104"/>
      <c r="AE11" s="57" t="s">
        <v>33</v>
      </c>
      <c r="AF11" s="92" t="s">
        <v>101</v>
      </c>
      <c r="AG11" s="104"/>
      <c r="AH11" s="57" t="s">
        <v>33</v>
      </c>
    </row>
    <row r="12" spans="1:34" ht="66.75" customHeight="1" thickBot="1">
      <c r="A12" s="63" t="s">
        <v>37</v>
      </c>
      <c r="B12" s="194" t="s">
        <v>68</v>
      </c>
      <c r="C12" s="195"/>
      <c r="D12" s="107" t="s">
        <v>33</v>
      </c>
      <c r="E12" s="69" t="s">
        <v>69</v>
      </c>
      <c r="F12" s="70"/>
      <c r="G12" s="107" t="s">
        <v>33</v>
      </c>
      <c r="H12" s="69" t="s">
        <v>75</v>
      </c>
      <c r="I12" s="70"/>
      <c r="J12" s="107" t="s">
        <v>33</v>
      </c>
      <c r="K12" s="69" t="s">
        <v>78</v>
      </c>
      <c r="L12" s="70"/>
      <c r="M12" s="107" t="s">
        <v>33</v>
      </c>
      <c r="N12" s="92" t="s">
        <v>81</v>
      </c>
      <c r="O12" s="105"/>
      <c r="P12" s="107" t="s">
        <v>33</v>
      </c>
      <c r="Q12" s="92" t="s">
        <v>84</v>
      </c>
      <c r="R12" s="105"/>
      <c r="S12" s="107" t="s">
        <v>33</v>
      </c>
      <c r="T12" s="92" t="s">
        <v>87</v>
      </c>
      <c r="U12" s="105"/>
      <c r="V12" s="107" t="s">
        <v>33</v>
      </c>
      <c r="W12" s="92" t="s">
        <v>88</v>
      </c>
      <c r="X12" s="105"/>
      <c r="Y12" s="107" t="s">
        <v>33</v>
      </c>
      <c r="Z12" s="92" t="s">
        <v>49</v>
      </c>
      <c r="AA12" s="105"/>
      <c r="AB12" s="107" t="s">
        <v>33</v>
      </c>
      <c r="AC12" s="92" t="s">
        <v>98</v>
      </c>
      <c r="AD12" s="105"/>
      <c r="AE12" s="107" t="s">
        <v>33</v>
      </c>
      <c r="AF12" s="92" t="s">
        <v>99</v>
      </c>
      <c r="AG12" s="105"/>
      <c r="AH12" s="107" t="s">
        <v>33</v>
      </c>
    </row>
    <row r="13" spans="1:34" s="37" customFormat="1" ht="24.75" customHeight="1" thickBot="1">
      <c r="A13" s="38" t="s">
        <v>4</v>
      </c>
      <c r="B13" s="229" t="str">
        <f>IF(B16=0,"CUMPLE","PENDIENTE")</f>
        <v>CUMPLE</v>
      </c>
      <c r="C13" s="230"/>
      <c r="D13" s="231"/>
      <c r="E13" s="229" t="str">
        <f>IF(E16=0,"CUMPLE","PENDIENTE")</f>
        <v>CUMPLE</v>
      </c>
      <c r="F13" s="230"/>
      <c r="G13" s="231"/>
      <c r="H13" s="229" t="str">
        <f>IF(H16=0,"CUMPLE","PENDIENTE")</f>
        <v>CUMPLE</v>
      </c>
      <c r="I13" s="230"/>
      <c r="J13" s="231"/>
      <c r="K13" s="229" t="str">
        <f>IF(K16=0,"CUMPLE","PENDIENTE")</f>
        <v>PENDIENTE</v>
      </c>
      <c r="L13" s="230"/>
      <c r="M13" s="231"/>
      <c r="N13" s="229" t="str">
        <f>IF(N16=0,"CUMPLE","PENDIENTE")</f>
        <v>CUMPLE</v>
      </c>
      <c r="O13" s="230"/>
      <c r="P13" s="231"/>
      <c r="Q13" s="229" t="str">
        <f>IF(Q16=0,"CUMPLE","PENDIENTE")</f>
        <v>CUMPLE</v>
      </c>
      <c r="R13" s="230"/>
      <c r="S13" s="231"/>
      <c r="T13" s="229" t="str">
        <f>IF(T16=0,"CUMPLE","PENDIENTE")</f>
        <v>CUMPLE</v>
      </c>
      <c r="U13" s="230"/>
      <c r="V13" s="231"/>
      <c r="W13" s="229" t="str">
        <f>IF(W16=0,"CUMPLE","PENDIENTE")</f>
        <v>CUMPLE</v>
      </c>
      <c r="X13" s="230"/>
      <c r="Y13" s="231"/>
      <c r="Z13" s="229" t="str">
        <f>IF(Z16=0,"CUMPLE","PENDIENTE")</f>
        <v>CUMPLE</v>
      </c>
      <c r="AA13" s="230"/>
      <c r="AB13" s="231"/>
      <c r="AC13" s="229" t="str">
        <f>IF(AC16=0,"CUMPLE","PENDIENTE")</f>
        <v>CUMPLE</v>
      </c>
      <c r="AD13" s="230"/>
      <c r="AE13" s="231"/>
      <c r="AF13" s="229" t="str">
        <f>IF(AF16=0,"CUMPLE","PENDIENTE")</f>
        <v>CUMPLE</v>
      </c>
      <c r="AG13" s="230"/>
      <c r="AH13" s="231"/>
    </row>
    <row r="15" spans="2:32" ht="12.75" hidden="1">
      <c r="B15" t="b">
        <f>AND(D9="OK",D10="OK",D11="OK",D12="OK")</f>
        <v>1</v>
      </c>
      <c r="E15" t="b">
        <f>AND(G9="OK",G10="OK",G11="OK",G12="OK")</f>
        <v>1</v>
      </c>
      <c r="H15" t="b">
        <f>AND(J9="OK",J10="OK",J11="OK",J12="OK")</f>
        <v>1</v>
      </c>
      <c r="K15" t="b">
        <f>AND(M9="OK",M10="OK",M11="OK",M12="OK")</f>
        <v>0</v>
      </c>
      <c r="N15" t="b">
        <f>AND(P9="OK",P10="OK",P11="OK",P12="OK")</f>
        <v>1</v>
      </c>
      <c r="Q15" t="b">
        <f>AND(S9="OK",S10="OK",S11="OK",S12="OK")</f>
        <v>1</v>
      </c>
      <c r="T15" t="b">
        <f>AND(V9="OK",V10="OK",V11="OK",V12="OK")</f>
        <v>1</v>
      </c>
      <c r="W15" t="b">
        <f>AND(Y9="OK",Y10="OK",Y11="OK",Y12="OK")</f>
        <v>1</v>
      </c>
      <c r="Z15" t="b">
        <f>AND(AB9="OK",AB10="OK",AB11="OK",AB12="OK")</f>
        <v>1</v>
      </c>
      <c r="AC15" t="b">
        <f>AND(AE9="OK",AE10="OK",AE11="OK",AE12="OK")</f>
        <v>1</v>
      </c>
      <c r="AF15" t="b">
        <f>AND(AH9="OK",AH10="OK",AH11="OK",AH12="OK")</f>
        <v>1</v>
      </c>
    </row>
    <row r="16" spans="2:32" ht="12.75" hidden="1">
      <c r="B16">
        <f>IF(B15=FALSE,1,0)</f>
        <v>0</v>
      </c>
      <c r="E16">
        <f>IF(E15=FALSE,1,0)</f>
        <v>0</v>
      </c>
      <c r="H16">
        <f>IF(H15=FALSE,1,0)</f>
        <v>0</v>
      </c>
      <c r="K16">
        <f>IF(K15=FALSE,1,0)</f>
        <v>1</v>
      </c>
      <c r="N16">
        <f>IF(N15=FALSE,1,0)</f>
        <v>0</v>
      </c>
      <c r="Q16">
        <f>IF(Q15=FALSE,1,0)</f>
        <v>0</v>
      </c>
      <c r="T16">
        <f>IF(T15=FALSE,1,0)</f>
        <v>0</v>
      </c>
      <c r="W16">
        <f>IF(W15=FALSE,1,0)</f>
        <v>0</v>
      </c>
      <c r="Z16">
        <f>IF(Z15=FALSE,1,0)</f>
        <v>0</v>
      </c>
      <c r="AC16">
        <f>IF(AC15=FALSE,1,0)</f>
        <v>0</v>
      </c>
      <c r="AF16">
        <f>IF(AF15=FALSE,1,0)</f>
        <v>0</v>
      </c>
    </row>
    <row r="19" ht="12.75">
      <c r="B19" s="3"/>
    </row>
  </sheetData>
  <sheetProtection/>
  <mergeCells count="33">
    <mergeCell ref="A5:A7"/>
    <mergeCell ref="B5:D7"/>
    <mergeCell ref="B4:D4"/>
    <mergeCell ref="E4:G4"/>
    <mergeCell ref="H4:J4"/>
    <mergeCell ref="K4:M4"/>
    <mergeCell ref="B13:D13"/>
    <mergeCell ref="N7:P7"/>
    <mergeCell ref="E13:G13"/>
    <mergeCell ref="H13:J13"/>
    <mergeCell ref="K13:M13"/>
    <mergeCell ref="E5:G7"/>
    <mergeCell ref="H5:J7"/>
    <mergeCell ref="K5:M7"/>
    <mergeCell ref="T13:V13"/>
    <mergeCell ref="W13:Y13"/>
    <mergeCell ref="N4:S4"/>
    <mergeCell ref="N5:S6"/>
    <mergeCell ref="T4:Y4"/>
    <mergeCell ref="T5:Y6"/>
    <mergeCell ref="T7:V7"/>
    <mergeCell ref="W7:Y7"/>
    <mergeCell ref="Q7:S7"/>
    <mergeCell ref="N13:P13"/>
    <mergeCell ref="Z4:AH4"/>
    <mergeCell ref="Z5:AH6"/>
    <mergeCell ref="Z7:AB7"/>
    <mergeCell ref="AF7:AH7"/>
    <mergeCell ref="Z13:AB13"/>
    <mergeCell ref="AF13:AH13"/>
    <mergeCell ref="AC13:AE13"/>
    <mergeCell ref="AC7:AE7"/>
    <mergeCell ref="Q13:S13"/>
  </mergeCells>
  <conditionalFormatting sqref="B13 E13 H13 K13 N13 Q13 T13 W13 Z13 AF13 AC13">
    <cfRule type="expression" priority="1" dxfId="111" stopIfTrue="1">
      <formula>B16=1</formula>
    </cfRule>
  </conditionalFormatting>
  <printOptions/>
  <pageMargins left="0.1968503937007874" right="0.31496062992125984" top="1.1023622047244095" bottom="0.984251968503937" header="0" footer="0"/>
  <pageSetup fitToWidth="3" horizontalDpi="200" verticalDpi="200" orientation="landscape" scale="78" r:id="rId1"/>
  <headerFooter alignWithMargins="0">
    <oddFooter>&amp;CEvaluación Convocatoria Pública 023 de 2008 &amp;RHoja &amp;P de &amp;N</oddFooter>
  </headerFooter>
</worksheet>
</file>

<file path=xl/worksheets/sheet2.xml><?xml version="1.0" encoding="utf-8"?>
<worksheet xmlns="http://schemas.openxmlformats.org/spreadsheetml/2006/main" xmlns:r="http://schemas.openxmlformats.org/officeDocument/2006/relationships">
  <dimension ref="A1:AB44"/>
  <sheetViews>
    <sheetView showGridLines="0" zoomScale="85" zoomScaleNormal="85" zoomScalePageLayoutView="0" workbookViewId="0" topLeftCell="A16">
      <pane xSplit="3" topLeftCell="D1" activePane="topRight" state="frozen"/>
      <selection pane="topLeft" activeCell="H25" sqref="H25"/>
      <selection pane="topRight" activeCell="D10" sqref="D10:AB12"/>
    </sheetView>
  </sheetViews>
  <sheetFormatPr defaultColWidth="11.421875" defaultRowHeight="12.75"/>
  <cols>
    <col min="1" max="1" width="7.57421875" style="31" customWidth="1"/>
    <col min="2" max="2" width="39.57421875" style="2" customWidth="1"/>
    <col min="3" max="3" width="19.28125" style="2" customWidth="1"/>
    <col min="4" max="4" width="16.7109375" style="2" customWidth="1"/>
    <col min="5" max="15" width="16.140625" style="0" customWidth="1"/>
    <col min="16" max="16" width="16.00390625" style="0" customWidth="1"/>
    <col min="17" max="17" width="17.00390625" style="0" customWidth="1"/>
    <col min="18" max="18" width="14.8515625" style="0" customWidth="1"/>
    <col min="19" max="19" width="15.140625" style="0" customWidth="1"/>
    <col min="20" max="20" width="15.57421875" style="0" customWidth="1"/>
    <col min="21" max="21" width="15.8515625" style="0" customWidth="1"/>
    <col min="22" max="23" width="15.421875" style="0" customWidth="1"/>
    <col min="24" max="25" width="14.8515625" style="0" customWidth="1"/>
    <col min="26" max="26" width="16.140625" style="0" customWidth="1"/>
    <col min="27" max="27" width="14.00390625" style="0" customWidth="1"/>
    <col min="28" max="28" width="15.421875" style="0" customWidth="1"/>
  </cols>
  <sheetData>
    <row r="1" ht="12.75">
      <c r="A1" s="34" t="s">
        <v>5</v>
      </c>
    </row>
    <row r="4" ht="13.5" thickBot="1"/>
    <row r="5" spans="2:15" ht="54.75" customHeight="1">
      <c r="B5" s="277" t="str">
        <f>+'VERIFICACION DE LOS D. FINANCIE'!A1</f>
        <v>EVALUACIÓN FINANCIERA: CONVOCATORIA PUBLICA Nº 023 DE 2008</v>
      </c>
      <c r="C5" s="278"/>
      <c r="D5" s="77"/>
      <c r="E5" s="77"/>
      <c r="F5" s="77"/>
      <c r="G5" s="77"/>
      <c r="H5" s="77"/>
      <c r="I5" s="77"/>
      <c r="J5" s="77"/>
      <c r="K5" s="77"/>
      <c r="L5" s="77"/>
      <c r="M5" s="77"/>
      <c r="N5" s="77"/>
      <c r="O5" s="77"/>
    </row>
    <row r="6" spans="2:15" ht="76.5" customHeight="1" thickBot="1">
      <c r="B6" s="279" t="str">
        <f>+'VERIFICACION DE LOS D. FINANCIE'!A2</f>
        <v>OBJETO: CONTRATAR EL MANTENIMIENTO Y REPARACION DE LOS LABORATORIOS SEDE VIVERO DE LA FACULTAD DEL MEDIO AMBIENTE DE LA UNIVERSIDAD DISTRITAL FRANCISCO JOSE DE CALDAS </v>
      </c>
      <c r="C6" s="280"/>
      <c r="D6" s="90"/>
      <c r="E6" s="281"/>
      <c r="F6" s="282"/>
      <c r="G6" s="282"/>
      <c r="H6" s="282"/>
      <c r="I6" s="282"/>
      <c r="J6" s="282"/>
      <c r="K6" s="282"/>
      <c r="L6" s="282"/>
      <c r="M6" s="282"/>
      <c r="N6" s="282"/>
      <c r="O6" s="282"/>
    </row>
    <row r="8" ht="13.5" thickBot="1"/>
    <row r="9" spans="1:28" s="42" customFormat="1" ht="24.75" customHeight="1" thickBot="1">
      <c r="A9" s="41"/>
      <c r="B9" s="283" t="s">
        <v>2</v>
      </c>
      <c r="C9" s="284"/>
      <c r="D9" s="263">
        <v>1</v>
      </c>
      <c r="E9" s="275"/>
      <c r="F9" s="276"/>
      <c r="G9" s="263">
        <f>+D9+1</f>
        <v>2</v>
      </c>
      <c r="H9" s="275"/>
      <c r="I9" s="276"/>
      <c r="J9" s="263">
        <f>+G9+1</f>
        <v>3</v>
      </c>
      <c r="K9" s="275"/>
      <c r="L9" s="276"/>
      <c r="M9" s="263">
        <f>+J9+1</f>
        <v>4</v>
      </c>
      <c r="N9" s="275"/>
      <c r="O9" s="276"/>
      <c r="P9" s="263">
        <f>+M9+1</f>
        <v>5</v>
      </c>
      <c r="Q9" s="264"/>
      <c r="R9" s="264"/>
      <c r="S9" s="265"/>
      <c r="T9" s="263">
        <f>+P9+1</f>
        <v>6</v>
      </c>
      <c r="U9" s="264"/>
      <c r="V9" s="264"/>
      <c r="W9" s="265"/>
      <c r="X9" s="263">
        <f>+T9+1</f>
        <v>7</v>
      </c>
      <c r="Y9" s="264"/>
      <c r="Z9" s="264"/>
      <c r="AA9" s="264"/>
      <c r="AB9" s="265"/>
    </row>
    <row r="10" spans="2:28" ht="12.75" customHeight="1">
      <c r="B10" s="244" t="s">
        <v>3</v>
      </c>
      <c r="C10" s="285"/>
      <c r="D10" s="244" t="str">
        <f>+'VERIFICACION DE LOS D. FINANCIE'!B5</f>
        <v>CONSTRUCTORA, CONSULTORA Y PROVEEDORA MEROBEL LTDA.</v>
      </c>
      <c r="E10" s="245"/>
      <c r="F10" s="266"/>
      <c r="G10" s="244" t="str">
        <f>+'VERIFICACION DE LOS D. FINANCIE'!E5</f>
        <v>PROTELCA INGENIEROS ARQUITECTOS LTDA.</v>
      </c>
      <c r="H10" s="245"/>
      <c r="I10" s="266"/>
      <c r="J10" s="244" t="str">
        <f>+'VERIFICACION DE LOS D. FINANCIE'!H5</f>
        <v>CONSTRUCTORA LOVAJ LTDA.</v>
      </c>
      <c r="K10" s="245"/>
      <c r="L10" s="266"/>
      <c r="M10" s="244" t="str">
        <f>+'VERIFICACION DE LOS D. FINANCIE'!K5</f>
        <v>CONSTRUCCIONES MASTER Y CIA LTDA.</v>
      </c>
      <c r="N10" s="245"/>
      <c r="O10" s="266"/>
      <c r="P10" s="244" t="str">
        <f>+'VERIFICACION DE LOS D. FINANCIE'!N5</f>
        <v>CONSORCIO TORO RAMIREZ</v>
      </c>
      <c r="Q10" s="245"/>
      <c r="R10" s="245"/>
      <c r="S10" s="266"/>
      <c r="T10" s="244" t="str">
        <f>+'VERIFICACION DE LOS D. FINANCIE'!T5</f>
        <v>CONSORCIO L &amp; L CONTRUCCIONES</v>
      </c>
      <c r="U10" s="245"/>
      <c r="V10" s="245"/>
      <c r="W10" s="266"/>
      <c r="X10" s="244" t="str">
        <f>+'VERIFICACION DE LOS D. FINANCIE'!Z5</f>
        <v>CONSORCIO EDIMAT</v>
      </c>
      <c r="Y10" s="245"/>
      <c r="Z10" s="245"/>
      <c r="AA10" s="245"/>
      <c r="AB10" s="266"/>
    </row>
    <row r="11" spans="2:28" ht="13.5" thickBot="1">
      <c r="B11" s="247"/>
      <c r="C11" s="286"/>
      <c r="D11" s="247"/>
      <c r="E11" s="248"/>
      <c r="F11" s="274"/>
      <c r="G11" s="247"/>
      <c r="H11" s="248"/>
      <c r="I11" s="274"/>
      <c r="J11" s="247"/>
      <c r="K11" s="248"/>
      <c r="L11" s="274"/>
      <c r="M11" s="247"/>
      <c r="N11" s="248"/>
      <c r="O11" s="274"/>
      <c r="P11" s="238"/>
      <c r="Q11" s="239"/>
      <c r="R11" s="239"/>
      <c r="S11" s="240"/>
      <c r="T11" s="238"/>
      <c r="U11" s="239"/>
      <c r="V11" s="239"/>
      <c r="W11" s="240"/>
      <c r="X11" s="238"/>
      <c r="Y11" s="239"/>
      <c r="Z11" s="239"/>
      <c r="AA11" s="239"/>
      <c r="AB11" s="240"/>
    </row>
    <row r="12" spans="2:28" ht="51.75" thickBot="1">
      <c r="B12" s="250"/>
      <c r="C12" s="287"/>
      <c r="D12" s="238"/>
      <c r="E12" s="239"/>
      <c r="F12" s="240"/>
      <c r="G12" s="238"/>
      <c r="H12" s="239"/>
      <c r="I12" s="240"/>
      <c r="J12" s="238"/>
      <c r="K12" s="239"/>
      <c r="L12" s="240"/>
      <c r="M12" s="238"/>
      <c r="N12" s="239"/>
      <c r="O12" s="240"/>
      <c r="P12" s="85" t="str">
        <f>+'VERIFICACION DE LOS D. FINANCIE'!N7</f>
        <v>GONZALO ROMERO LOZADA</v>
      </c>
      <c r="Q12" s="86" t="str">
        <f>+'VERIFICACION DE LOS D. FINANCIE'!Q7</f>
        <v>JOSE PEDRO TOVAR PENAGOS</v>
      </c>
      <c r="R12" s="82"/>
      <c r="S12" s="83"/>
      <c r="T12" s="85" t="str">
        <f>+'VERIFICACION DE LOS D. FINANCIE'!T7</f>
        <v>FERNANDO LANCHEROS PEDRAZA</v>
      </c>
      <c r="U12" s="86" t="str">
        <f>+'VERIFICACION DE LOS D. FINANCIE'!W7</f>
        <v>HERNANDO LANCHEROS IBAÑEZ</v>
      </c>
      <c r="V12" s="82"/>
      <c r="W12" s="83"/>
      <c r="X12" s="85" t="str">
        <f>+'VERIFICACION DE LOS D. FINANCIE'!Z7</f>
        <v>EDILBERTO MATEUS ALVAREZ</v>
      </c>
      <c r="Y12" s="106" t="str">
        <f>+'VERIFICACION DE LOS D. FINANCIE'!AC7</f>
        <v>JOHN WILLIAM CASALLAS JURADO</v>
      </c>
      <c r="Z12" s="86" t="str">
        <f>+'VERIFICACION DE LOS D. FINANCIE'!AF7</f>
        <v>TRAING TRABAJOS DE INGENIERIA LTDA.</v>
      </c>
      <c r="AA12" s="82"/>
      <c r="AB12" s="83"/>
    </row>
    <row r="13" spans="1:28" s="3" customFormat="1" ht="25.5" customHeight="1" thickBot="1">
      <c r="A13" s="1"/>
      <c r="B13" s="241" t="s">
        <v>10</v>
      </c>
      <c r="C13" s="273"/>
      <c r="D13" s="271" t="s">
        <v>11</v>
      </c>
      <c r="E13" s="272"/>
      <c r="F13" s="273"/>
      <c r="G13" s="271" t="s">
        <v>11</v>
      </c>
      <c r="H13" s="272"/>
      <c r="I13" s="273"/>
      <c r="J13" s="271" t="s">
        <v>11</v>
      </c>
      <c r="K13" s="272"/>
      <c r="L13" s="273"/>
      <c r="M13" s="271" t="s">
        <v>11</v>
      </c>
      <c r="N13" s="272"/>
      <c r="O13" s="273"/>
      <c r="P13" s="93">
        <v>0.2</v>
      </c>
      <c r="Q13" s="93">
        <v>0.8</v>
      </c>
      <c r="R13" s="94"/>
      <c r="S13" s="95"/>
      <c r="T13" s="93">
        <v>0.4</v>
      </c>
      <c r="U13" s="93">
        <v>0.6</v>
      </c>
      <c r="V13" s="94"/>
      <c r="W13" s="95"/>
      <c r="X13" s="93">
        <v>0.34</v>
      </c>
      <c r="Y13" s="93">
        <v>0.33</v>
      </c>
      <c r="Z13" s="93">
        <v>0.33</v>
      </c>
      <c r="AA13" s="94"/>
      <c r="AB13" s="95"/>
    </row>
    <row r="14" spans="2:28" ht="13.5" thickBot="1">
      <c r="B14" s="7" t="s">
        <v>0</v>
      </c>
      <c r="C14" s="12" t="s">
        <v>12</v>
      </c>
      <c r="D14" s="7" t="s">
        <v>8</v>
      </c>
      <c r="E14" s="13" t="s">
        <v>7</v>
      </c>
      <c r="F14" s="14" t="s">
        <v>9</v>
      </c>
      <c r="G14" s="7" t="s">
        <v>8</v>
      </c>
      <c r="H14" s="29" t="s">
        <v>7</v>
      </c>
      <c r="I14" s="30" t="s">
        <v>9</v>
      </c>
      <c r="J14" s="7" t="s">
        <v>8</v>
      </c>
      <c r="K14" s="29" t="s">
        <v>7</v>
      </c>
      <c r="L14" s="30" t="s">
        <v>9</v>
      </c>
      <c r="M14" s="7" t="s">
        <v>8</v>
      </c>
      <c r="N14" s="29" t="s">
        <v>7</v>
      </c>
      <c r="O14" s="30" t="s">
        <v>9</v>
      </c>
      <c r="P14" s="96" t="s">
        <v>8</v>
      </c>
      <c r="Q14" s="96" t="s">
        <v>8</v>
      </c>
      <c r="R14" s="97" t="s">
        <v>7</v>
      </c>
      <c r="S14" s="98" t="s">
        <v>9</v>
      </c>
      <c r="T14" s="96" t="s">
        <v>8</v>
      </c>
      <c r="U14" s="96" t="s">
        <v>8</v>
      </c>
      <c r="V14" s="97" t="s">
        <v>7</v>
      </c>
      <c r="W14" s="98" t="s">
        <v>9</v>
      </c>
      <c r="X14" s="96" t="s">
        <v>8</v>
      </c>
      <c r="Y14" s="96" t="s">
        <v>8</v>
      </c>
      <c r="Z14" s="96" t="s">
        <v>8</v>
      </c>
      <c r="AA14" s="97" t="s">
        <v>7</v>
      </c>
      <c r="AB14" s="98" t="s">
        <v>9</v>
      </c>
    </row>
    <row r="15" spans="1:28" ht="31.5" customHeight="1">
      <c r="A15" s="35">
        <v>0.8</v>
      </c>
      <c r="B15" s="288" t="s">
        <v>40</v>
      </c>
      <c r="C15" s="8" t="s">
        <v>13</v>
      </c>
      <c r="D15" s="27">
        <v>49479.298</v>
      </c>
      <c r="E15" s="268">
        <f>+IF(D15="","",D15/D16)</f>
        <v>0.1301742375846138</v>
      </c>
      <c r="F15" s="270" t="str">
        <f>IF(E15&lt;=$A15,"CUMPLE","NO CUMPLE")</f>
        <v>CUMPLE</v>
      </c>
      <c r="G15" s="27">
        <v>120240.825</v>
      </c>
      <c r="H15" s="268">
        <f>+IF(G15="","",G15/G16)</f>
        <v>0.21567579969684486</v>
      </c>
      <c r="I15" s="270" t="str">
        <f>+IF(H15&lt;=$A15,"CUMPLE","NO CUMPLE")</f>
        <v>CUMPLE</v>
      </c>
      <c r="J15" s="27">
        <v>86291</v>
      </c>
      <c r="K15" s="268">
        <f>+IF(J15="","",J15/J16)</f>
        <v>0.08217515145143439</v>
      </c>
      <c r="L15" s="270" t="str">
        <f>+IF(K15&lt;=$A15,"CUMPLE","NO CUMPLE")</f>
        <v>CUMPLE</v>
      </c>
      <c r="M15" s="27">
        <v>19</v>
      </c>
      <c r="N15" s="268">
        <f>+IF(M15="","",M15/M16)</f>
        <v>7.591449932136234E-05</v>
      </c>
      <c r="O15" s="270" t="str">
        <f>+IF(N15&lt;=$A15,"CUMPLE","NO CUMPLE")</f>
        <v>CUMPLE</v>
      </c>
      <c r="P15" s="27">
        <v>5400</v>
      </c>
      <c r="Q15" s="27">
        <v>72851.512</v>
      </c>
      <c r="R15" s="268">
        <f>+IF(P15="","",(((P15*P13)+(Q15*Q13))/((P16*P13)+(Q16*Q13))))</f>
        <v>0.14955270684460292</v>
      </c>
      <c r="S15" s="270" t="str">
        <f>IF(R15&lt;=$A15,"CUMPLE","NO CUMPLE")</f>
        <v>CUMPLE</v>
      </c>
      <c r="T15" s="27">
        <v>18558</v>
      </c>
      <c r="U15" s="27">
        <v>222010.76</v>
      </c>
      <c r="V15" s="268">
        <f>+IF(T15="","",(((T15*T13)+(U15*U13))/((T16*T13)+(U16*U13))))</f>
        <v>0.2033783025567671</v>
      </c>
      <c r="W15" s="270" t="str">
        <f>IF(V15&lt;=$A15,"CUMPLE","NO CUMPLE")</f>
        <v>CUMPLE</v>
      </c>
      <c r="X15" s="27">
        <v>146271.193</v>
      </c>
      <c r="Y15" s="27">
        <v>142083.775</v>
      </c>
      <c r="Z15" s="27">
        <v>941334</v>
      </c>
      <c r="AA15" s="268">
        <f>+IF(X15="","",(((X15*X13)+(Y15*Y13)+(Z15*Z13))/((X16*X13)+(Y16*Y13)+(Z16*Z13))))</f>
        <v>0.3523916809150912</v>
      </c>
      <c r="AB15" s="270" t="str">
        <f>IF(AA15&lt;=$A15,"CUMPLE","NO CUMPLE")</f>
        <v>CUMPLE</v>
      </c>
    </row>
    <row r="16" spans="2:28" ht="31.5" customHeight="1" thickBot="1">
      <c r="B16" s="289"/>
      <c r="C16" s="9" t="s">
        <v>14</v>
      </c>
      <c r="D16" s="18">
        <v>380100.54</v>
      </c>
      <c r="E16" s="269"/>
      <c r="F16" s="261"/>
      <c r="G16" s="18">
        <v>557507.264</v>
      </c>
      <c r="H16" s="269"/>
      <c r="I16" s="261"/>
      <c r="J16" s="18">
        <v>1050086.291</v>
      </c>
      <c r="K16" s="269"/>
      <c r="L16" s="261"/>
      <c r="M16" s="18">
        <v>250281.569</v>
      </c>
      <c r="N16" s="269"/>
      <c r="O16" s="261"/>
      <c r="P16" s="18">
        <v>88390</v>
      </c>
      <c r="Q16" s="18">
        <v>474058.762</v>
      </c>
      <c r="R16" s="269"/>
      <c r="S16" s="261"/>
      <c r="T16" s="18">
        <v>417705</v>
      </c>
      <c r="U16" s="18">
        <v>873977.223</v>
      </c>
      <c r="V16" s="269"/>
      <c r="W16" s="261"/>
      <c r="X16" s="18">
        <v>491923.301</v>
      </c>
      <c r="Y16" s="18">
        <v>594106.793</v>
      </c>
      <c r="Z16" s="18">
        <v>2401193</v>
      </c>
      <c r="AA16" s="269"/>
      <c r="AB16" s="261"/>
    </row>
    <row r="17" spans="1:28" ht="31.5" customHeight="1">
      <c r="A17" s="35">
        <v>0.4</v>
      </c>
      <c r="B17" s="290" t="s">
        <v>42</v>
      </c>
      <c r="C17" s="10" t="s">
        <v>15</v>
      </c>
      <c r="D17" s="18">
        <v>156750.54</v>
      </c>
      <c r="E17" s="267">
        <f>+IF(D17="","",D17-D18)</f>
        <v>107271.242</v>
      </c>
      <c r="F17" s="261" t="str">
        <f>+IF(E17&gt;=D$33,"CUMPLE"," NO CUMPLE")</f>
        <v>CUMPLE</v>
      </c>
      <c r="G17" s="18">
        <v>504829.726</v>
      </c>
      <c r="H17" s="267">
        <f>+IF(G17="","",G17-G18)</f>
        <v>439713.93000000005</v>
      </c>
      <c r="I17" s="261" t="str">
        <f>+IF(H17&gt;=G$33,"CUMPLE"," NO CUMPLE")</f>
        <v>CUMPLE</v>
      </c>
      <c r="J17" s="18">
        <v>898190.757</v>
      </c>
      <c r="K17" s="267">
        <f>+IF(J17="","",J17-J18)</f>
        <v>811899.757</v>
      </c>
      <c r="L17" s="261" t="str">
        <f>+IF(K17&gt;=J$33,"CUMPLE"," NO CUMPLE")</f>
        <v>CUMPLE</v>
      </c>
      <c r="M17" s="18">
        <v>177790.499</v>
      </c>
      <c r="N17" s="267">
        <f>+IF(M17="","",M17-M18)</f>
        <v>177771.499</v>
      </c>
      <c r="O17" s="261" t="str">
        <f>+IF(N17&gt;=M$33,"CUMPLE"," NO CUMPLE")</f>
        <v>CUMPLE</v>
      </c>
      <c r="P17" s="18">
        <v>32890</v>
      </c>
      <c r="Q17" s="18">
        <v>225213.762</v>
      </c>
      <c r="R17" s="267">
        <f>+IF(P17="","",(((P17*P13)+(Q17*Q13))-((P18*P13)+(Q18*Q13))))</f>
        <v>183697.80959999998</v>
      </c>
      <c r="S17" s="261" t="str">
        <f>+IF(R17&gt;=Q$33,"CUMPLE"," NO CUMPLE")</f>
        <v>CUMPLE</v>
      </c>
      <c r="T17" s="18">
        <v>122605</v>
      </c>
      <c r="U17" s="18">
        <v>275758.136</v>
      </c>
      <c r="V17" s="267">
        <f>+IF(T17="","",(((T17*T13)+(U17*U13))-((T18*T13)+(U18*U13))))</f>
        <v>173620.2292</v>
      </c>
      <c r="W17" s="261" t="str">
        <f>+IF(V17&gt;=U$33,"CUMPLE"," NO CUMPLE")</f>
        <v>CUMPLE</v>
      </c>
      <c r="X17" s="18">
        <v>242825.357</v>
      </c>
      <c r="Y17" s="18">
        <f>155895.519+202418.008+19756.858</f>
        <v>378070.385</v>
      </c>
      <c r="Z17" s="18">
        <v>1842923</v>
      </c>
      <c r="AA17" s="267">
        <f>+IF(X17="","",(((X17*X13)+(Y17*Y13)+(Z17*Z13))-((X18*X13)+(Y18*Y13)+(Z18*Z13))))</f>
        <v>685257.4516</v>
      </c>
      <c r="AB17" s="261" t="str">
        <f>+IF(AA17&gt;=Z$33,"CUMPLE"," NO CUMPLE")</f>
        <v>CUMPLE</v>
      </c>
    </row>
    <row r="18" spans="2:28" ht="31.5" customHeight="1" thickBot="1">
      <c r="B18" s="289"/>
      <c r="C18" s="11" t="s">
        <v>16</v>
      </c>
      <c r="D18" s="18">
        <v>49479.298</v>
      </c>
      <c r="E18" s="267"/>
      <c r="F18" s="261"/>
      <c r="G18" s="18">
        <v>65115.796</v>
      </c>
      <c r="H18" s="267"/>
      <c r="I18" s="261"/>
      <c r="J18" s="18">
        <v>86291</v>
      </c>
      <c r="K18" s="267"/>
      <c r="L18" s="261"/>
      <c r="M18" s="18">
        <v>19</v>
      </c>
      <c r="N18" s="267"/>
      <c r="O18" s="261"/>
      <c r="P18" s="18">
        <v>5400</v>
      </c>
      <c r="Q18" s="18">
        <v>2464</v>
      </c>
      <c r="R18" s="267"/>
      <c r="S18" s="261"/>
      <c r="T18" s="18">
        <v>18558</v>
      </c>
      <c r="U18" s="18">
        <v>55755.754</v>
      </c>
      <c r="V18" s="267"/>
      <c r="W18" s="261"/>
      <c r="X18" s="18">
        <v>50594.479</v>
      </c>
      <c r="Y18" s="18">
        <f>5000+1500+456.433+7568.544+35457.732+19890</f>
        <v>69872.709</v>
      </c>
      <c r="Z18" s="18">
        <v>272639</v>
      </c>
      <c r="AA18" s="267"/>
      <c r="AB18" s="261"/>
    </row>
    <row r="19" spans="1:28" ht="31.5" customHeight="1">
      <c r="A19" s="31">
        <v>1.2</v>
      </c>
      <c r="B19" s="291" t="s">
        <v>39</v>
      </c>
      <c r="C19" s="10" t="s">
        <v>15</v>
      </c>
      <c r="D19" s="18">
        <f>+D17</f>
        <v>156750.54</v>
      </c>
      <c r="E19" s="259">
        <f>+IF(D19="","",D19/D20)</f>
        <v>3.168002504805141</v>
      </c>
      <c r="F19" s="261" t="str">
        <f>+IF(E19&gt;=1,"CUMPLE","NO CUMPLE")</f>
        <v>CUMPLE</v>
      </c>
      <c r="G19" s="18">
        <f>+G17</f>
        <v>504829.726</v>
      </c>
      <c r="H19" s="259">
        <f>+IF(G19="","",G19/G20)</f>
        <v>7.752799735412895</v>
      </c>
      <c r="I19" s="261" t="str">
        <f>+IF(H19&gt;=1,"CUMPLE","NO CUMPLE")</f>
        <v>CUMPLE</v>
      </c>
      <c r="J19" s="18">
        <f>+J17</f>
        <v>898190.757</v>
      </c>
      <c r="K19" s="259">
        <f>+IF(J19="","",J19/J20)</f>
        <v>10.408857899433313</v>
      </c>
      <c r="L19" s="261" t="str">
        <f>+IF(K19&gt;=$A$19,"CUMPLE","NO CUMPLE")</f>
        <v>CUMPLE</v>
      </c>
      <c r="M19" s="18">
        <f>+M17</f>
        <v>177790.499</v>
      </c>
      <c r="N19" s="259">
        <f>+IF(M19="","",M19/M20)</f>
        <v>9357.394684210527</v>
      </c>
      <c r="O19" s="261" t="str">
        <f>+IF(N19&gt;=$A$19,"CUMPLE","NO CUMPLE")</f>
        <v>CUMPLE</v>
      </c>
      <c r="P19" s="18">
        <f>+P17</f>
        <v>32890</v>
      </c>
      <c r="Q19" s="84">
        <f>+Q17</f>
        <v>225213.762</v>
      </c>
      <c r="R19" s="259">
        <f>+IF(P19="","",(((P19*P13)+(Q19*Q13))/((P20*P13)+(Q20*Q13))))</f>
        <v>61.2051027792344</v>
      </c>
      <c r="S19" s="261" t="str">
        <f>+IF(R19&gt;=$A19,"CUMPLE","NO CUMPLE")</f>
        <v>CUMPLE</v>
      </c>
      <c r="T19" s="18">
        <f>+T17</f>
        <v>122605</v>
      </c>
      <c r="U19" s="84">
        <f>+U17</f>
        <v>275758.136</v>
      </c>
      <c r="V19" s="259">
        <f>+IF(T19="","",(((T19*T13)+(U19*U13))/((T20*T13)+(U20*U13))))</f>
        <v>5.247418000403574</v>
      </c>
      <c r="W19" s="261" t="str">
        <f>+IF(V19&gt;=$A19,"CUMPLE","NO CUMPLE")</f>
        <v>CUMPLE</v>
      </c>
      <c r="X19" s="18">
        <f aca="true" t="shared" si="0" ref="X19:Z20">+X17</f>
        <v>242825.357</v>
      </c>
      <c r="Y19" s="84">
        <f t="shared" si="0"/>
        <v>378070.385</v>
      </c>
      <c r="Z19" s="84">
        <f t="shared" si="0"/>
        <v>1842923</v>
      </c>
      <c r="AA19" s="259">
        <f>+IF(X19="","",(((X19*X13)+(Y19*Y13)+(Z19*Z13))/((X20*X13)+(Y20*Y13)+(Z20*Z13))))</f>
        <v>6.261861775604269</v>
      </c>
      <c r="AB19" s="261" t="str">
        <f>+IF(AA19&gt;=$A19,"CUMPLE","NO CUMPLE")</f>
        <v>CUMPLE</v>
      </c>
    </row>
    <row r="20" spans="2:28" ht="31.5" customHeight="1" thickBot="1">
      <c r="B20" s="289"/>
      <c r="C20" s="99" t="s">
        <v>16</v>
      </c>
      <c r="D20" s="18">
        <f>+D18</f>
        <v>49479.298</v>
      </c>
      <c r="E20" s="259"/>
      <c r="F20" s="261"/>
      <c r="G20" s="18">
        <f>+G18</f>
        <v>65115.796</v>
      </c>
      <c r="H20" s="259"/>
      <c r="I20" s="261"/>
      <c r="J20" s="18">
        <f>+J18</f>
        <v>86291</v>
      </c>
      <c r="K20" s="259"/>
      <c r="L20" s="261"/>
      <c r="M20" s="18">
        <f>+M18</f>
        <v>19</v>
      </c>
      <c r="N20" s="259"/>
      <c r="O20" s="261"/>
      <c r="P20" s="18">
        <f>+P18</f>
        <v>5400</v>
      </c>
      <c r="Q20" s="84">
        <f>+Q18</f>
        <v>2464</v>
      </c>
      <c r="R20" s="259"/>
      <c r="S20" s="261"/>
      <c r="T20" s="18">
        <f>+T18</f>
        <v>18558</v>
      </c>
      <c r="U20" s="84">
        <f>+U18</f>
        <v>55755.754</v>
      </c>
      <c r="V20" s="259"/>
      <c r="W20" s="261"/>
      <c r="X20" s="18">
        <f t="shared" si="0"/>
        <v>50594.479</v>
      </c>
      <c r="Y20" s="84">
        <f t="shared" si="0"/>
        <v>69872.709</v>
      </c>
      <c r="Z20" s="84">
        <f t="shared" si="0"/>
        <v>272639</v>
      </c>
      <c r="AA20" s="259"/>
      <c r="AB20" s="261"/>
    </row>
    <row r="21" spans="1:28" ht="27" customHeight="1">
      <c r="A21" s="31">
        <v>1.5</v>
      </c>
      <c r="B21" s="292" t="s">
        <v>58</v>
      </c>
      <c r="C21" s="101" t="s">
        <v>57</v>
      </c>
      <c r="D21" s="18">
        <f>+D29/1000</f>
        <v>0.001</v>
      </c>
      <c r="E21" s="259">
        <f>+IF(D21="","",D21/D22)</f>
        <v>3.024609047957058E-09</v>
      </c>
      <c r="F21" s="261" t="str">
        <f>+IF(E21&lt;=$A$21,"CUMPLE","NO CUMPLE")</f>
        <v>CUMPLE</v>
      </c>
      <c r="G21" s="18">
        <f>+G29/1000</f>
        <v>0.001</v>
      </c>
      <c r="H21" s="259">
        <f>+IF(G21="","",G21/G22)</f>
        <v>2.286935174551551E-09</v>
      </c>
      <c r="I21" s="261" t="str">
        <f>+IF(H21&lt;=$A21,"CUMPLE","NO CUMPLE")</f>
        <v>CUMPLE</v>
      </c>
      <c r="J21" s="18">
        <f>+J29/1000</f>
        <v>0.001</v>
      </c>
      <c r="K21" s="259">
        <f>+IF(J21="","",J21/J22)</f>
        <v>1.0375647290851933E-09</v>
      </c>
      <c r="L21" s="261" t="str">
        <f>+IF(K21&lt;=$A21,"CUMPLE","NO CUMPLE")</f>
        <v>CUMPLE</v>
      </c>
      <c r="M21" s="18">
        <f>+M29/1000</f>
        <v>0.001</v>
      </c>
      <c r="N21" s="259">
        <f>+IF(M21="","",M21/M22)</f>
        <v>3.995803303689415E-09</v>
      </c>
      <c r="O21" s="261" t="str">
        <f>+IF(N21&lt;=$A21,"CUMPLE","NO CUMPLE")</f>
        <v>CUMPLE</v>
      </c>
      <c r="P21" s="18">
        <f>+Q31/1000</f>
        <v>0.001</v>
      </c>
      <c r="Q21" s="84">
        <f>+Q31/1000</f>
        <v>0.001</v>
      </c>
      <c r="R21" s="259">
        <f>+IF(P21="","",(((P21*P13)+(Q21*Q13))/((P22*P13)+(Q22*Q13))))</f>
        <v>2.9624029590850675E-09</v>
      </c>
      <c r="S21" s="261" t="str">
        <f>+IF(R21&lt;=$A21,"CUMPLE","NO CUMPLE")</f>
        <v>CUMPLE</v>
      </c>
      <c r="T21" s="18">
        <f>+U31/1000</f>
        <v>0.001</v>
      </c>
      <c r="U21" s="84">
        <f>+U31/1000</f>
        <v>0.001</v>
      </c>
      <c r="V21" s="259">
        <f>+IF(T21="","",(((T21*T13)+(U21*U13))/((T22*T13)+(U22*U13))))</f>
        <v>1.815413550831089E-09</v>
      </c>
      <c r="W21" s="261" t="str">
        <f>+IF(V21&lt;=$A21,"CUMPLE","NO CUMPLE")</f>
        <v>CUMPLE</v>
      </c>
      <c r="X21" s="18">
        <f>+Z31/1000</f>
        <v>0.001</v>
      </c>
      <c r="Y21" s="84">
        <f>+Z31/1000</f>
        <v>0.001</v>
      </c>
      <c r="Z21" s="84">
        <f>+Z31/1000</f>
        <v>0.001</v>
      </c>
      <c r="AA21" s="259">
        <f>+IF(X21="","",(((X21*X13)+(Y21*Y13)+(Z21*Z13))/((X22*X13)+(Y22*Y13)+(Z22*Z13))))</f>
        <v>1.3361074796472137E-09</v>
      </c>
      <c r="AB21" s="261" t="str">
        <f>+IF(AA21&lt;=$A21,"CUMPLE","NO CUMPLE")</f>
        <v>CUMPLE</v>
      </c>
    </row>
    <row r="22" spans="2:28" ht="23.25" customHeight="1" thickBot="1">
      <c r="B22" s="289"/>
      <c r="C22" s="102" t="s">
        <v>50</v>
      </c>
      <c r="D22" s="74">
        <f>+D16-D15</f>
        <v>330621.24199999997</v>
      </c>
      <c r="E22" s="260"/>
      <c r="F22" s="262"/>
      <c r="G22" s="74">
        <f>+G16-G15</f>
        <v>437266.43899999995</v>
      </c>
      <c r="H22" s="260"/>
      <c r="I22" s="262"/>
      <c r="J22" s="74">
        <f>+J16-J15</f>
        <v>963795.291</v>
      </c>
      <c r="K22" s="260"/>
      <c r="L22" s="262"/>
      <c r="M22" s="74">
        <f>+M16-M15</f>
        <v>250262.569</v>
      </c>
      <c r="N22" s="260"/>
      <c r="O22" s="262"/>
      <c r="P22" s="74">
        <f>+P16-P15</f>
        <v>82990</v>
      </c>
      <c r="Q22" s="91">
        <f>+Q16-Q15</f>
        <v>401207.25</v>
      </c>
      <c r="R22" s="260"/>
      <c r="S22" s="262"/>
      <c r="T22" s="74">
        <f>+T16-T15</f>
        <v>399147</v>
      </c>
      <c r="U22" s="91">
        <f>+U16-U15</f>
        <v>651966.463</v>
      </c>
      <c r="V22" s="260"/>
      <c r="W22" s="262"/>
      <c r="X22" s="74">
        <f>+X16-X15</f>
        <v>345652.108</v>
      </c>
      <c r="Y22" s="91">
        <f>+Y16-Y15</f>
        <v>452023.0179999999</v>
      </c>
      <c r="Z22" s="91">
        <f>+Z16-Z15</f>
        <v>1459859</v>
      </c>
      <c r="AA22" s="260"/>
      <c r="AB22" s="262"/>
    </row>
    <row r="23" spans="2:28" ht="13.5" thickBot="1">
      <c r="B23" s="39" t="s">
        <v>4</v>
      </c>
      <c r="C23" s="100"/>
      <c r="D23" s="241" t="str">
        <f>IF(F36=TRUE,"CUMPLE","NO CUMPLE")</f>
        <v>CUMPLE</v>
      </c>
      <c r="E23" s="242"/>
      <c r="F23" s="243"/>
      <c r="G23" s="241" t="str">
        <f>IF(I36=TRUE,"CUMPLE","NO CUMPLE")</f>
        <v>CUMPLE</v>
      </c>
      <c r="H23" s="242"/>
      <c r="I23" s="243"/>
      <c r="J23" s="241" t="str">
        <f>IF(L36=TRUE,"CUMPLE","NO CUMPLE")</f>
        <v>CUMPLE</v>
      </c>
      <c r="K23" s="242"/>
      <c r="L23" s="243"/>
      <c r="M23" s="241" t="str">
        <f>IF(O36=TRUE,"CUMPLE","NO CUMPLE")</f>
        <v>CUMPLE</v>
      </c>
      <c r="N23" s="242"/>
      <c r="O23" s="243"/>
      <c r="P23" s="238" t="str">
        <f>IF(S36=TRUE,"CUMPLE","NO CUMPLE")</f>
        <v>CUMPLE</v>
      </c>
      <c r="Q23" s="239"/>
      <c r="R23" s="239"/>
      <c r="S23" s="240"/>
      <c r="T23" s="238" t="str">
        <f>IF(W36=TRUE,"CUMPLE","NO CUMPLE")</f>
        <v>CUMPLE</v>
      </c>
      <c r="U23" s="239"/>
      <c r="V23" s="239"/>
      <c r="W23" s="240"/>
      <c r="X23" s="238" t="str">
        <f>IF(AB36=TRUE,"CUMPLE","NO CUMPLE")</f>
        <v>CUMPLE</v>
      </c>
      <c r="Y23" s="239"/>
      <c r="Z23" s="239"/>
      <c r="AA23" s="239"/>
      <c r="AB23" s="240"/>
    </row>
    <row r="25" spans="2:28" ht="16.5">
      <c r="B25" s="54"/>
      <c r="C25" s="55"/>
      <c r="D25" s="45"/>
      <c r="E25" s="46"/>
      <c r="F25" s="46"/>
      <c r="G25" s="48"/>
      <c r="H25" s="46"/>
      <c r="I25" s="46"/>
      <c r="J25" s="49"/>
      <c r="K25" s="46"/>
      <c r="L25" s="46"/>
      <c r="M25" s="50"/>
      <c r="N25" s="46"/>
      <c r="O25" s="46"/>
      <c r="P25" s="46"/>
      <c r="Q25" s="46"/>
      <c r="R25" s="46"/>
      <c r="S25" s="46"/>
      <c r="T25" s="46"/>
      <c r="U25" s="46"/>
      <c r="V25" s="46"/>
      <c r="W25" s="46"/>
      <c r="X25" s="46"/>
      <c r="Y25" s="46"/>
      <c r="Z25" s="46"/>
      <c r="AA25" s="46"/>
      <c r="AB25" s="46"/>
    </row>
    <row r="26" spans="2:28" ht="16.5">
      <c r="B26" s="54"/>
      <c r="C26" s="55"/>
      <c r="D26" s="45"/>
      <c r="E26" s="46"/>
      <c r="F26" s="46"/>
      <c r="G26" s="48"/>
      <c r="H26" s="46"/>
      <c r="I26" s="46"/>
      <c r="J26" s="49"/>
      <c r="K26" s="46"/>
      <c r="L26" s="46"/>
      <c r="M26" s="50"/>
      <c r="N26" s="46"/>
      <c r="O26" s="46"/>
      <c r="P26" s="46"/>
      <c r="Q26" s="46"/>
      <c r="R26" s="46"/>
      <c r="S26" s="46"/>
      <c r="T26" s="46"/>
      <c r="U26" s="46"/>
      <c r="V26" s="46"/>
      <c r="W26" s="46"/>
      <c r="X26" s="46"/>
      <c r="Y26" s="46"/>
      <c r="Z26" s="46"/>
      <c r="AA26" s="46"/>
      <c r="AB26" s="46"/>
    </row>
    <row r="27" spans="2:28" ht="14.25">
      <c r="B27" s="59" t="s">
        <v>36</v>
      </c>
      <c r="C27" s="60">
        <v>297000000</v>
      </c>
      <c r="D27" s="45"/>
      <c r="E27" s="46"/>
      <c r="F27" s="46"/>
      <c r="G27" s="48"/>
      <c r="H27" s="46"/>
      <c r="I27" s="46"/>
      <c r="J27" s="49"/>
      <c r="K27" s="46"/>
      <c r="L27" s="46"/>
      <c r="M27" s="50"/>
      <c r="N27" s="46"/>
      <c r="O27" s="46"/>
      <c r="P27" s="46"/>
      <c r="R27" s="51"/>
      <c r="S27" s="51"/>
      <c r="T27" s="46"/>
      <c r="V27" s="51"/>
      <c r="W27" s="51"/>
      <c r="X27" s="46"/>
      <c r="Y27" s="46"/>
      <c r="AA27" s="51"/>
      <c r="AB27" s="51"/>
    </row>
    <row r="28" spans="2:28" ht="16.5">
      <c r="B28" s="54"/>
      <c r="C28" s="55"/>
      <c r="D28" s="45"/>
      <c r="E28" s="46"/>
      <c r="F28" s="46"/>
      <c r="G28" s="47"/>
      <c r="H28" s="46"/>
      <c r="I28" s="46"/>
      <c r="J28" s="47"/>
      <c r="K28" s="46"/>
      <c r="L28" s="46"/>
      <c r="M28" s="47"/>
      <c r="N28" s="46"/>
      <c r="O28" s="46"/>
      <c r="P28" s="46"/>
      <c r="R28" s="46"/>
      <c r="S28" s="46"/>
      <c r="T28" s="46"/>
      <c r="V28" s="46"/>
      <c r="W28" s="46"/>
      <c r="X28" s="46"/>
      <c r="Y28" s="46"/>
      <c r="AA28" s="46"/>
      <c r="AB28" s="46"/>
    </row>
    <row r="29" spans="2:28" ht="12.75">
      <c r="B29" s="59" t="s">
        <v>41</v>
      </c>
      <c r="D29" s="87">
        <v>1</v>
      </c>
      <c r="E29" s="51"/>
      <c r="F29" s="51"/>
      <c r="G29" s="87">
        <v>1</v>
      </c>
      <c r="H29" s="51"/>
      <c r="I29" s="51"/>
      <c r="J29" s="87">
        <v>1</v>
      </c>
      <c r="K29" s="51"/>
      <c r="L29" s="51"/>
      <c r="M29" s="87">
        <v>1</v>
      </c>
      <c r="N29" s="51"/>
      <c r="O29" s="51"/>
      <c r="P29" s="51"/>
      <c r="Q29" s="87">
        <v>1</v>
      </c>
      <c r="R29" s="52"/>
      <c r="S29" s="52"/>
      <c r="T29" s="51"/>
      <c r="U29" s="87">
        <v>1</v>
      </c>
      <c r="V29" s="52"/>
      <c r="W29" s="52"/>
      <c r="X29" s="51"/>
      <c r="Y29" s="51"/>
      <c r="Z29" s="87">
        <v>1</v>
      </c>
      <c r="AA29" s="52"/>
      <c r="AB29" s="52"/>
    </row>
    <row r="30" spans="2:28" ht="12.75">
      <c r="B30" s="44"/>
      <c r="C30" s="44"/>
      <c r="D30" s="44"/>
      <c r="E30" s="46"/>
      <c r="F30" s="46"/>
      <c r="G30" s="44"/>
      <c r="H30" s="46"/>
      <c r="I30" s="46"/>
      <c r="J30" s="44"/>
      <c r="K30" s="46"/>
      <c r="L30" s="46"/>
      <c r="M30" s="44"/>
      <c r="N30" s="46"/>
      <c r="O30" s="46"/>
      <c r="P30" s="46"/>
      <c r="Q30" s="44"/>
      <c r="R30" s="52"/>
      <c r="S30" s="52"/>
      <c r="T30" s="46"/>
      <c r="U30" s="44"/>
      <c r="V30" s="52"/>
      <c r="W30" s="52"/>
      <c r="X30" s="46"/>
      <c r="Y30" s="46"/>
      <c r="Z30" s="44"/>
      <c r="AA30" s="52"/>
      <c r="AB30" s="52"/>
    </row>
    <row r="31" spans="2:28" ht="18" customHeight="1">
      <c r="B31" s="44"/>
      <c r="C31" s="44"/>
      <c r="D31" s="51">
        <f>+D29</f>
        <v>1</v>
      </c>
      <c r="E31" s="46"/>
      <c r="F31" s="52"/>
      <c r="G31" s="51">
        <f>+G29</f>
        <v>1</v>
      </c>
      <c r="H31" s="52"/>
      <c r="I31" s="52"/>
      <c r="J31" s="51">
        <f>+J29</f>
        <v>1</v>
      </c>
      <c r="K31" s="52"/>
      <c r="L31" s="52"/>
      <c r="M31" s="51">
        <f>+M29</f>
        <v>1</v>
      </c>
      <c r="N31" s="52"/>
      <c r="O31" s="52"/>
      <c r="P31" s="51"/>
      <c r="Q31" s="51">
        <f>+Q29</f>
        <v>1</v>
      </c>
      <c r="R31" s="44"/>
      <c r="S31" s="44"/>
      <c r="T31" s="51"/>
      <c r="U31" s="51">
        <f>+U29</f>
        <v>1</v>
      </c>
      <c r="V31" s="44"/>
      <c r="W31" s="44"/>
      <c r="X31" s="51"/>
      <c r="Y31" s="51"/>
      <c r="Z31" s="51">
        <f>+Z29</f>
        <v>1</v>
      </c>
      <c r="AA31" s="44"/>
      <c r="AB31" s="44"/>
    </row>
    <row r="32" spans="2:28" ht="12.75">
      <c r="B32" s="53">
        <f>+A17</f>
        <v>0.4</v>
      </c>
      <c r="C32" s="44"/>
      <c r="D32" s="52">
        <f>+D31*$B$32</f>
        <v>0.4</v>
      </c>
      <c r="E32" s="46"/>
      <c r="F32" s="52"/>
      <c r="G32" s="52">
        <f>+G31*$B$32</f>
        <v>0.4</v>
      </c>
      <c r="H32" s="52"/>
      <c r="I32" s="52"/>
      <c r="J32" s="52">
        <f>+J31*$B$32</f>
        <v>0.4</v>
      </c>
      <c r="K32" s="52"/>
      <c r="L32" s="52"/>
      <c r="M32" s="52">
        <f>+M31*$B$32</f>
        <v>0.4</v>
      </c>
      <c r="N32" s="52"/>
      <c r="O32" s="52"/>
      <c r="P32" s="52"/>
      <c r="Q32" s="52">
        <f>+Q31*$B$32</f>
        <v>0.4</v>
      </c>
      <c r="R32" s="46"/>
      <c r="S32" s="46"/>
      <c r="T32" s="52"/>
      <c r="U32" s="52">
        <f>+U31*$B$32</f>
        <v>0.4</v>
      </c>
      <c r="V32" s="46"/>
      <c r="W32" s="46"/>
      <c r="X32" s="52"/>
      <c r="Y32" s="52"/>
      <c r="Z32" s="52">
        <f>+Z31*$B$32</f>
        <v>0.4</v>
      </c>
      <c r="AA32" s="46"/>
      <c r="AB32" s="46"/>
    </row>
    <row r="33" spans="2:28" ht="12.75">
      <c r="B33" s="43" t="s">
        <v>17</v>
      </c>
      <c r="C33" s="44"/>
      <c r="D33" s="52">
        <f>+D32/1000</f>
        <v>0.0004</v>
      </c>
      <c r="E33" s="46"/>
      <c r="F33" s="44"/>
      <c r="G33" s="52">
        <f>+G32/1000</f>
        <v>0.0004</v>
      </c>
      <c r="H33" s="44"/>
      <c r="I33" s="44"/>
      <c r="J33" s="52">
        <f>+J32/1000</f>
        <v>0.0004</v>
      </c>
      <c r="K33" s="44"/>
      <c r="L33" s="44"/>
      <c r="M33" s="52">
        <f>+M32/1000</f>
        <v>0.0004</v>
      </c>
      <c r="N33" s="44"/>
      <c r="O33" s="44"/>
      <c r="P33" s="44"/>
      <c r="Q33" s="52">
        <f>+Q32/1000</f>
        <v>0.0004</v>
      </c>
      <c r="R33" s="46"/>
      <c r="S33" s="46"/>
      <c r="T33" s="44"/>
      <c r="U33" s="52">
        <f>+U32/1000</f>
        <v>0.0004</v>
      </c>
      <c r="V33" s="46"/>
      <c r="W33" s="46"/>
      <c r="X33" s="44"/>
      <c r="Y33" s="44"/>
      <c r="Z33" s="52">
        <f>+Z32/1000</f>
        <v>0.0004</v>
      </c>
      <c r="AA33" s="46"/>
      <c r="AB33" s="46"/>
    </row>
    <row r="34" spans="2:27" ht="12.75" customHeight="1">
      <c r="B34" s="44"/>
      <c r="C34" s="44"/>
      <c r="D34" s="44"/>
      <c r="E34" s="46"/>
      <c r="F34" s="46"/>
      <c r="G34" s="46"/>
      <c r="H34" s="46"/>
      <c r="I34" s="46"/>
      <c r="J34" s="46"/>
      <c r="K34" s="46"/>
      <c r="L34" s="46"/>
      <c r="M34" s="46"/>
      <c r="N34" s="46"/>
      <c r="O34" s="46"/>
      <c r="P34" s="46"/>
      <c r="Q34" s="46"/>
      <c r="R34" s="46"/>
      <c r="T34" s="46"/>
      <c r="U34" s="46"/>
      <c r="V34" s="46"/>
      <c r="X34" s="46"/>
      <c r="Y34" s="46"/>
      <c r="Z34" s="46"/>
      <c r="AA34" s="46"/>
    </row>
    <row r="35" spans="2:27" ht="12.75" customHeight="1">
      <c r="B35" s="44"/>
      <c r="C35" s="44"/>
      <c r="D35" s="44"/>
      <c r="E35" s="46"/>
      <c r="F35" s="46"/>
      <c r="G35" s="46"/>
      <c r="H35" s="46"/>
      <c r="I35" s="46"/>
      <c r="J35" s="46"/>
      <c r="K35" s="46"/>
      <c r="L35" s="46"/>
      <c r="M35" s="46"/>
      <c r="N35" s="46"/>
      <c r="O35" s="46"/>
      <c r="P35" s="46"/>
      <c r="Q35" s="46"/>
      <c r="R35" s="46"/>
      <c r="T35" s="46"/>
      <c r="U35" s="46"/>
      <c r="V35" s="46"/>
      <c r="X35" s="46"/>
      <c r="Y35" s="46"/>
      <c r="Z35" s="46"/>
      <c r="AA35" s="46"/>
    </row>
    <row r="36" spans="2:28" ht="12.75" customHeight="1">
      <c r="B36" s="44"/>
      <c r="C36" s="44"/>
      <c r="D36" s="44"/>
      <c r="E36" s="46"/>
      <c r="F36" s="46" t="b">
        <f>AND(F15="CUMPLE",F17="CUMPLE",F19="CUMPLE",F21="CUMPLE")</f>
        <v>1</v>
      </c>
      <c r="G36" s="46"/>
      <c r="H36" s="46"/>
      <c r="I36" s="46" t="b">
        <f>AND(I15="CUMPLE",I17="CUMPLE",I19="CUMPLE",I21="CUMPLE")</f>
        <v>1</v>
      </c>
      <c r="J36" s="46"/>
      <c r="K36" s="46"/>
      <c r="L36" s="46" t="b">
        <f>AND(L15="CUMPLE",L17="CUMPLE",L19="CUMPLE",L21="CUMPLE")</f>
        <v>1</v>
      </c>
      <c r="M36" s="46"/>
      <c r="N36" s="46"/>
      <c r="O36" s="46" t="b">
        <f>AND(O15="CUMPLE",O17="CUMPLE",O19="CUMPLE",O21="CUMPLE")</f>
        <v>1</v>
      </c>
      <c r="P36" s="46"/>
      <c r="Q36" s="46"/>
      <c r="R36" s="46"/>
      <c r="S36" s="46" t="b">
        <f>AND(S15="CUMPLE",S17="CUMPLE",S19="CUMPLE",S21="CUMPLE")</f>
        <v>1</v>
      </c>
      <c r="T36" s="46"/>
      <c r="U36" s="46"/>
      <c r="V36" s="46"/>
      <c r="W36" s="46" t="b">
        <f>AND(W15="CUMPLE",W17="CUMPLE",W19="CUMPLE",W21="CUMPLE")</f>
        <v>1</v>
      </c>
      <c r="X36" s="46"/>
      <c r="Y36" s="46"/>
      <c r="Z36" s="46"/>
      <c r="AA36" s="46"/>
      <c r="AB36" s="46" t="b">
        <f>AND(AB15="CUMPLE",AB17="CUMPLE",AB19="CUMPLE",AB21="CUMPLE")</f>
        <v>1</v>
      </c>
    </row>
    <row r="37" spans="2:28" ht="12.75">
      <c r="B37" s="44"/>
      <c r="C37" s="44"/>
      <c r="D37" s="44"/>
      <c r="E37" s="46"/>
      <c r="F37" s="46">
        <f>IF(F36=TRUE,1,0)</f>
        <v>1</v>
      </c>
      <c r="G37" s="46"/>
      <c r="H37" s="46"/>
      <c r="I37" s="46">
        <f>IF(I36=TRUE,1,0)</f>
        <v>1</v>
      </c>
      <c r="J37" s="46"/>
      <c r="K37" s="46"/>
      <c r="L37" s="46">
        <f>IF(L36=TRUE,1,0)</f>
        <v>1</v>
      </c>
      <c r="M37" s="46"/>
      <c r="N37" s="46"/>
      <c r="O37" s="46">
        <f>IF(O36=TRUE,1,0)</f>
        <v>1</v>
      </c>
      <c r="P37" s="46"/>
      <c r="Q37" s="46"/>
      <c r="R37" s="46"/>
      <c r="S37" s="46">
        <f>IF(S36=TRUE,1,0)</f>
        <v>1</v>
      </c>
      <c r="T37" s="46"/>
      <c r="U37" s="46"/>
      <c r="V37" s="46"/>
      <c r="W37" s="46">
        <f>IF(W36=TRUE,1,0)</f>
        <v>1</v>
      </c>
      <c r="X37" s="46"/>
      <c r="Y37" s="46"/>
      <c r="Z37" s="46"/>
      <c r="AA37" s="46"/>
      <c r="AB37" s="46">
        <f>IF(AB36=TRUE,1,0)</f>
        <v>1</v>
      </c>
    </row>
    <row r="38" spans="2:28" ht="12.75">
      <c r="B38" s="44"/>
      <c r="C38" s="44"/>
      <c r="D38" s="44"/>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2:25" ht="12.75">
      <c r="B39" s="44"/>
      <c r="C39" s="44"/>
      <c r="D39" s="44"/>
      <c r="E39" s="46"/>
      <c r="F39" s="46"/>
      <c r="G39" s="46"/>
      <c r="H39" s="46"/>
      <c r="I39" s="46"/>
      <c r="J39" s="46"/>
      <c r="K39" s="46"/>
      <c r="L39" s="46"/>
      <c r="M39" s="46"/>
      <c r="N39" s="46"/>
      <c r="O39" s="46"/>
      <c r="P39" s="46"/>
      <c r="T39" s="46"/>
      <c r="X39" s="46"/>
      <c r="Y39" s="46"/>
    </row>
    <row r="40" spans="2:25" ht="12.75">
      <c r="B40" s="44"/>
      <c r="C40" s="44"/>
      <c r="D40" s="44"/>
      <c r="E40" s="46"/>
      <c r="F40" s="46"/>
      <c r="G40" s="46"/>
      <c r="H40" s="46"/>
      <c r="I40" s="46"/>
      <c r="J40" s="46"/>
      <c r="K40" s="46"/>
      <c r="L40" s="46"/>
      <c r="M40" s="46"/>
      <c r="N40" s="46"/>
      <c r="O40" s="46"/>
      <c r="P40" s="46"/>
      <c r="T40" s="46"/>
      <c r="X40" s="46"/>
      <c r="Y40" s="46"/>
    </row>
    <row r="42" spans="16:28" ht="15.75">
      <c r="P42" s="36"/>
      <c r="Q42" s="108"/>
      <c r="R42" s="109"/>
      <c r="S42" s="109"/>
      <c r="T42" s="36"/>
      <c r="U42" s="108"/>
      <c r="V42" s="109"/>
      <c r="W42" s="109"/>
      <c r="X42" s="36"/>
      <c r="Y42" s="36"/>
      <c r="Z42" s="108"/>
      <c r="AA42" s="89"/>
      <c r="AB42" s="89"/>
    </row>
    <row r="44" spans="2:26" ht="15.75">
      <c r="B44" s="59" t="s">
        <v>43</v>
      </c>
      <c r="C44" s="21"/>
      <c r="D44" s="88">
        <f>+E17/$A$17</f>
        <v>268178.105</v>
      </c>
      <c r="E44" s="89"/>
      <c r="F44" s="89"/>
      <c r="G44" s="88">
        <f>+H17/$A$17</f>
        <v>1099284.825</v>
      </c>
      <c r="H44" s="89"/>
      <c r="I44" s="89"/>
      <c r="J44" s="88">
        <f>+K17/$A$17</f>
        <v>2029749.3924999998</v>
      </c>
      <c r="K44" s="89"/>
      <c r="L44" s="89"/>
      <c r="M44" s="88">
        <f>+N17/$A$17</f>
        <v>444428.7475</v>
      </c>
      <c r="N44" s="89"/>
      <c r="O44" s="89"/>
      <c r="P44" s="89"/>
      <c r="Q44" s="88">
        <f>+R17/$A$17</f>
        <v>459244.5239999999</v>
      </c>
      <c r="T44" s="89"/>
      <c r="U44" s="88">
        <f>+V17/$A$17</f>
        <v>434050.573</v>
      </c>
      <c r="X44" s="89"/>
      <c r="Y44" s="89"/>
      <c r="Z44" s="88">
        <f>+AA17/$A$17</f>
        <v>1713143.629</v>
      </c>
    </row>
  </sheetData>
  <sheetProtection/>
  <mergeCells count="91">
    <mergeCell ref="E19:E20"/>
    <mergeCell ref="E17:E18"/>
    <mergeCell ref="F17:F18"/>
    <mergeCell ref="F19:F20"/>
    <mergeCell ref="D23:F23"/>
    <mergeCell ref="B10:C12"/>
    <mergeCell ref="B13:C13"/>
    <mergeCell ref="B15:B16"/>
    <mergeCell ref="B17:B18"/>
    <mergeCell ref="E15:E16"/>
    <mergeCell ref="B19:B20"/>
    <mergeCell ref="B21:B22"/>
    <mergeCell ref="E21:E22"/>
    <mergeCell ref="F21:F22"/>
    <mergeCell ref="D9:F9"/>
    <mergeCell ref="B5:C5"/>
    <mergeCell ref="B6:C6"/>
    <mergeCell ref="F15:F16"/>
    <mergeCell ref="E6:O6"/>
    <mergeCell ref="D10:F12"/>
    <mergeCell ref="D13:F13"/>
    <mergeCell ref="B9:C9"/>
    <mergeCell ref="G10:I12"/>
    <mergeCell ref="J10:L12"/>
    <mergeCell ref="M10:O12"/>
    <mergeCell ref="G9:I9"/>
    <mergeCell ref="J9:L9"/>
    <mergeCell ref="M9:O9"/>
    <mergeCell ref="G13:I13"/>
    <mergeCell ref="J13:L13"/>
    <mergeCell ref="M13:O13"/>
    <mergeCell ref="H15:H16"/>
    <mergeCell ref="I15:I16"/>
    <mergeCell ref="K15:K16"/>
    <mergeCell ref="L15:L16"/>
    <mergeCell ref="AA15:AA16"/>
    <mergeCell ref="AB15:AB16"/>
    <mergeCell ref="R15:R16"/>
    <mergeCell ref="W15:W16"/>
    <mergeCell ref="V15:V16"/>
    <mergeCell ref="H17:H18"/>
    <mergeCell ref="I17:I18"/>
    <mergeCell ref="K17:K18"/>
    <mergeCell ref="L17:L18"/>
    <mergeCell ref="AB17:AB18"/>
    <mergeCell ref="R17:R18"/>
    <mergeCell ref="W17:W18"/>
    <mergeCell ref="V17:V18"/>
    <mergeCell ref="L19:L20"/>
    <mergeCell ref="N19:N20"/>
    <mergeCell ref="O19:O20"/>
    <mergeCell ref="R19:R20"/>
    <mergeCell ref="G23:I23"/>
    <mergeCell ref="J23:L23"/>
    <mergeCell ref="M23:O23"/>
    <mergeCell ref="AB19:AB20"/>
    <mergeCell ref="W19:W20"/>
    <mergeCell ref="AA19:AA20"/>
    <mergeCell ref="V19:V20"/>
    <mergeCell ref="H19:H20"/>
    <mergeCell ref="I19:I20"/>
    <mergeCell ref="K19:K20"/>
    <mergeCell ref="P23:S23"/>
    <mergeCell ref="P9:S9"/>
    <mergeCell ref="S15:S16"/>
    <mergeCell ref="S17:S18"/>
    <mergeCell ref="P10:S11"/>
    <mergeCell ref="N17:N18"/>
    <mergeCell ref="O17:O18"/>
    <mergeCell ref="N15:N16"/>
    <mergeCell ref="V21:V22"/>
    <mergeCell ref="N21:N22"/>
    <mergeCell ref="S19:S20"/>
    <mergeCell ref="R21:R22"/>
    <mergeCell ref="S21:S22"/>
    <mergeCell ref="O21:O22"/>
    <mergeCell ref="O15:O16"/>
    <mergeCell ref="W21:W22"/>
    <mergeCell ref="T23:W23"/>
    <mergeCell ref="X9:AB9"/>
    <mergeCell ref="AA21:AA22"/>
    <mergeCell ref="AB21:AB22"/>
    <mergeCell ref="X23:AB23"/>
    <mergeCell ref="T10:W11"/>
    <mergeCell ref="X10:AB11"/>
    <mergeCell ref="T9:W9"/>
    <mergeCell ref="AA17:AA18"/>
    <mergeCell ref="H21:H22"/>
    <mergeCell ref="I21:I22"/>
    <mergeCell ref="K21:K22"/>
    <mergeCell ref="L21:L22"/>
  </mergeCells>
  <conditionalFormatting sqref="D23:AB23">
    <cfRule type="cellIs" priority="1" dxfId="111" operator="equal" stopIfTrue="1">
      <formula>"NO CUMPLE"</formula>
    </cfRule>
  </conditionalFormatting>
  <hyperlinks>
    <hyperlink ref="A1" location="Hoja1!A1" display="VOLVER AL MENU"/>
  </hyperlinks>
  <printOptions/>
  <pageMargins left="0.984251968503937" right="0.65" top="1.3779527559055118" bottom="0.984251968503937" header="0" footer="0"/>
  <pageSetup fitToWidth="3" horizontalDpi="600" verticalDpi="600" orientation="landscape" scale="55" r:id="rId1"/>
  <headerFooter alignWithMargins="0">
    <oddFooter>&amp;CEvaluación Convocatoria Pública 023 de 2008&amp;RHoja &amp;P de &amp;N</oddFooter>
  </headerFooter>
  <colBreaks count="2" manualBreakCount="2">
    <brk id="12" min="4" max="22" man="1"/>
    <brk id="19" min="4" max="22" man="1"/>
  </colBreaks>
</worksheet>
</file>

<file path=xl/worksheets/sheet3.xml><?xml version="1.0" encoding="utf-8"?>
<worksheet xmlns="http://schemas.openxmlformats.org/spreadsheetml/2006/main" xmlns:r="http://schemas.openxmlformats.org/officeDocument/2006/relationships">
  <dimension ref="A2:I25"/>
  <sheetViews>
    <sheetView view="pageBreakPreview" zoomScale="70" zoomScaleNormal="50" zoomScaleSheetLayoutView="70" workbookViewId="0" topLeftCell="A11">
      <selection activeCell="G18" sqref="G18"/>
    </sheetView>
  </sheetViews>
  <sheetFormatPr defaultColWidth="11.421875" defaultRowHeight="12.75"/>
  <cols>
    <col min="1" max="1" width="8.57421875" style="0" customWidth="1"/>
    <col min="2" max="2" width="26.28125" style="0" customWidth="1"/>
    <col min="3" max="3" width="45.00390625" style="0" customWidth="1"/>
    <col min="4" max="4" width="21.421875" style="111" customWidth="1"/>
    <col min="5" max="5" width="18.57421875" style="0" customWidth="1"/>
    <col min="6" max="6" width="23.140625" style="0" customWidth="1"/>
    <col min="7" max="7" width="12.00390625" style="36" customWidth="1"/>
    <col min="8" max="8" width="17.140625" style="0" customWidth="1"/>
    <col min="9" max="9" width="22.8515625" style="0" customWidth="1"/>
  </cols>
  <sheetData>
    <row r="1" ht="16.5" customHeight="1"/>
    <row r="2" spans="1:9" ht="42.75" customHeight="1">
      <c r="A2" s="293" t="s">
        <v>201</v>
      </c>
      <c r="B2" s="293"/>
      <c r="C2" s="293"/>
      <c r="D2" s="293"/>
      <c r="E2" s="293"/>
      <c r="F2" s="293"/>
      <c r="G2" s="293"/>
      <c r="H2" s="293"/>
      <c r="I2" s="293"/>
    </row>
    <row r="3" spans="1:9" ht="42.75" customHeight="1">
      <c r="A3" s="294" t="s">
        <v>104</v>
      </c>
      <c r="B3" s="294"/>
      <c r="C3" s="294"/>
      <c r="D3" s="294"/>
      <c r="E3" s="294"/>
      <c r="F3" s="294"/>
      <c r="G3" s="294"/>
      <c r="H3" s="294"/>
      <c r="I3" s="294"/>
    </row>
    <row r="4" spans="1:9" ht="93.75" customHeight="1" thickBot="1">
      <c r="A4" s="295" t="s">
        <v>105</v>
      </c>
      <c r="B4" s="295"/>
      <c r="C4" s="295"/>
      <c r="D4" s="295"/>
      <c r="E4" s="295"/>
      <c r="F4" s="295"/>
      <c r="G4" s="295"/>
      <c r="H4" s="295"/>
      <c r="I4" s="295"/>
    </row>
    <row r="6" spans="2:9" ht="12.75">
      <c r="B6" s="296" t="s">
        <v>3</v>
      </c>
      <c r="C6" s="301" t="s">
        <v>106</v>
      </c>
      <c r="D6" s="301" t="s">
        <v>107</v>
      </c>
      <c r="E6" s="299" t="s">
        <v>108</v>
      </c>
      <c r="F6" s="300"/>
      <c r="G6" s="297" t="s">
        <v>109</v>
      </c>
      <c r="H6" s="298" t="s">
        <v>135</v>
      </c>
      <c r="I6" s="298" t="s">
        <v>110</v>
      </c>
    </row>
    <row r="7" spans="2:9" ht="12.75">
      <c r="B7" s="296"/>
      <c r="C7" s="302"/>
      <c r="D7" s="302"/>
      <c r="E7" s="112" t="s">
        <v>111</v>
      </c>
      <c r="F7" s="112" t="s">
        <v>112</v>
      </c>
      <c r="G7" s="297"/>
      <c r="H7" s="298"/>
      <c r="I7" s="298"/>
    </row>
    <row r="8" spans="1:9" ht="302.25" customHeight="1">
      <c r="A8" s="113">
        <v>1</v>
      </c>
      <c r="B8" s="112" t="s">
        <v>113</v>
      </c>
      <c r="C8" s="114" t="s">
        <v>136</v>
      </c>
      <c r="D8" s="75" t="s">
        <v>114</v>
      </c>
      <c r="E8" s="65" t="s">
        <v>1</v>
      </c>
      <c r="F8" s="65" t="s">
        <v>1</v>
      </c>
      <c r="G8" s="182" t="s">
        <v>1</v>
      </c>
      <c r="H8" s="65" t="s">
        <v>1</v>
      </c>
      <c r="I8" s="115" t="s">
        <v>115</v>
      </c>
    </row>
    <row r="9" spans="1:9" ht="361.5" customHeight="1">
      <c r="A9" s="116">
        <v>2</v>
      </c>
      <c r="B9" s="112" t="s">
        <v>65</v>
      </c>
      <c r="C9" s="117" t="s">
        <v>116</v>
      </c>
      <c r="D9" s="75" t="s">
        <v>117</v>
      </c>
      <c r="E9" s="65" t="s">
        <v>1</v>
      </c>
      <c r="F9" s="65" t="s">
        <v>1</v>
      </c>
      <c r="G9" s="183" t="s">
        <v>181</v>
      </c>
      <c r="H9" s="65" t="s">
        <v>1</v>
      </c>
      <c r="I9" s="115" t="s">
        <v>204</v>
      </c>
    </row>
    <row r="10" spans="1:9" ht="334.5" customHeight="1">
      <c r="A10" s="112">
        <v>3</v>
      </c>
      <c r="B10" s="112" t="s">
        <v>64</v>
      </c>
      <c r="C10" s="118" t="s">
        <v>118</v>
      </c>
      <c r="D10" s="75" t="s">
        <v>119</v>
      </c>
      <c r="E10" s="65" t="s">
        <v>1</v>
      </c>
      <c r="F10" s="119" t="s">
        <v>120</v>
      </c>
      <c r="G10" s="183" t="s">
        <v>181</v>
      </c>
      <c r="H10" s="65" t="s">
        <v>1</v>
      </c>
      <c r="I10" s="115" t="s">
        <v>202</v>
      </c>
    </row>
    <row r="11" spans="1:9" ht="269.25" customHeight="1">
      <c r="A11" s="116">
        <v>4</v>
      </c>
      <c r="B11" s="116" t="s">
        <v>66</v>
      </c>
      <c r="C11" s="117" t="s">
        <v>121</v>
      </c>
      <c r="D11" s="75" t="s">
        <v>122</v>
      </c>
      <c r="E11" s="65" t="s">
        <v>123</v>
      </c>
      <c r="F11" s="65" t="s">
        <v>123</v>
      </c>
      <c r="G11" s="182" t="s">
        <v>1</v>
      </c>
      <c r="H11" s="65" t="s">
        <v>1</v>
      </c>
      <c r="I11" s="115" t="s">
        <v>115</v>
      </c>
    </row>
    <row r="12" spans="1:9" ht="408.75" customHeight="1">
      <c r="A12" s="116">
        <v>5</v>
      </c>
      <c r="B12" s="120" t="s">
        <v>124</v>
      </c>
      <c r="C12" s="117" t="s">
        <v>137</v>
      </c>
      <c r="D12" s="75" t="s">
        <v>125</v>
      </c>
      <c r="E12" s="65" t="s">
        <v>1</v>
      </c>
      <c r="F12" s="65" t="s">
        <v>1</v>
      </c>
      <c r="G12" s="182" t="s">
        <v>1</v>
      </c>
      <c r="H12" s="65" t="s">
        <v>1</v>
      </c>
      <c r="I12" s="115" t="s">
        <v>115</v>
      </c>
    </row>
    <row r="13" spans="1:9" ht="325.5" customHeight="1">
      <c r="A13" s="116">
        <v>6</v>
      </c>
      <c r="B13" s="120" t="s">
        <v>59</v>
      </c>
      <c r="C13" s="117" t="s">
        <v>126</v>
      </c>
      <c r="D13" s="75" t="s">
        <v>127</v>
      </c>
      <c r="E13" s="65" t="s">
        <v>1</v>
      </c>
      <c r="F13" s="65" t="s">
        <v>1</v>
      </c>
      <c r="G13" s="183" t="s">
        <v>182</v>
      </c>
      <c r="H13" s="65" t="s">
        <v>1</v>
      </c>
      <c r="I13" s="115" t="s">
        <v>203</v>
      </c>
    </row>
    <row r="14" spans="1:9" ht="253.5" customHeight="1">
      <c r="A14" s="116">
        <v>7</v>
      </c>
      <c r="B14" s="116" t="s">
        <v>128</v>
      </c>
      <c r="C14" s="117" t="s">
        <v>129</v>
      </c>
      <c r="D14" s="75" t="s">
        <v>130</v>
      </c>
      <c r="E14" s="65" t="s">
        <v>1</v>
      </c>
      <c r="F14" s="65" t="s">
        <v>1</v>
      </c>
      <c r="G14" s="182" t="s">
        <v>1</v>
      </c>
      <c r="H14" s="65" t="s">
        <v>1</v>
      </c>
      <c r="I14" s="115" t="s">
        <v>138</v>
      </c>
    </row>
    <row r="15" spans="1:9" ht="12.75">
      <c r="A15" s="110"/>
      <c r="B15" s="121"/>
      <c r="C15" s="122"/>
      <c r="D15" s="105"/>
      <c r="E15" s="105"/>
      <c r="F15" s="123"/>
      <c r="G15" s="131"/>
      <c r="H15" s="124"/>
      <c r="I15" s="125"/>
    </row>
    <row r="16" spans="1:9" ht="12.75">
      <c r="A16" s="110"/>
      <c r="B16" s="121"/>
      <c r="C16" s="122"/>
      <c r="D16" s="105"/>
      <c r="E16" s="105"/>
      <c r="F16" s="123"/>
      <c r="G16" s="131"/>
      <c r="H16" s="124"/>
      <c r="I16" s="125"/>
    </row>
    <row r="17" spans="1:9" ht="12.75">
      <c r="A17" s="110"/>
      <c r="B17" s="121"/>
      <c r="C17" s="122"/>
      <c r="D17" s="105"/>
      <c r="E17" s="105"/>
      <c r="F17" s="123"/>
      <c r="G17" s="131"/>
      <c r="H17" s="124"/>
      <c r="I17" s="125"/>
    </row>
    <row r="18" spans="1:9" ht="12.75">
      <c r="A18" s="110"/>
      <c r="B18" s="121"/>
      <c r="C18" s="122"/>
      <c r="D18" s="105"/>
      <c r="E18" s="105"/>
      <c r="F18" s="123"/>
      <c r="G18" s="131"/>
      <c r="H18" s="124"/>
      <c r="I18" s="125"/>
    </row>
    <row r="19" spans="1:9" ht="12.75">
      <c r="A19" s="110"/>
      <c r="B19" s="121"/>
      <c r="C19" s="122"/>
      <c r="D19" s="105"/>
      <c r="E19" s="105"/>
      <c r="F19" s="123"/>
      <c r="G19" s="131"/>
      <c r="H19" s="124"/>
      <c r="I19" s="125"/>
    </row>
    <row r="20" spans="1:9" ht="12.75">
      <c r="A20" s="110"/>
      <c r="B20" s="121"/>
      <c r="C20" s="122"/>
      <c r="D20" s="105"/>
      <c r="E20" s="105"/>
      <c r="F20" s="123"/>
      <c r="G20" s="131"/>
      <c r="H20" s="124"/>
      <c r="I20" s="125"/>
    </row>
    <row r="21" spans="1:9" ht="12.75">
      <c r="A21" s="126" t="s">
        <v>131</v>
      </c>
      <c r="C21" s="122"/>
      <c r="E21" s="105"/>
      <c r="F21" s="123"/>
      <c r="G21" s="131"/>
      <c r="H21" s="124"/>
      <c r="I21" s="125"/>
    </row>
    <row r="22" spans="1:9" ht="12.75">
      <c r="A22" s="127" t="s">
        <v>132</v>
      </c>
      <c r="C22" s="122"/>
      <c r="E22" s="105"/>
      <c r="F22" s="123"/>
      <c r="G22" s="131"/>
      <c r="H22" s="124"/>
      <c r="I22" s="125"/>
    </row>
    <row r="23" spans="2:9" ht="12.75">
      <c r="B23" s="128"/>
      <c r="C23" s="129"/>
      <c r="D23" s="129"/>
      <c r="E23" s="129"/>
      <c r="F23" s="130"/>
      <c r="G23" s="131"/>
      <c r="H23" s="131"/>
      <c r="I23" s="132"/>
    </row>
    <row r="24" ht="12.75">
      <c r="A24" t="s">
        <v>133</v>
      </c>
    </row>
    <row r="25" ht="12.75">
      <c r="A25" t="s">
        <v>134</v>
      </c>
    </row>
  </sheetData>
  <mergeCells count="10">
    <mergeCell ref="A2:I2"/>
    <mergeCell ref="A3:I3"/>
    <mergeCell ref="A4:I4"/>
    <mergeCell ref="B6:B7"/>
    <mergeCell ref="G6:G7"/>
    <mergeCell ref="H6:H7"/>
    <mergeCell ref="I6:I7"/>
    <mergeCell ref="E6:F6"/>
    <mergeCell ref="D6:D7"/>
    <mergeCell ref="C6:C7"/>
  </mergeCells>
  <printOptions/>
  <pageMargins left="0.1968503937007874" right="0.1968503937007874" top="0.4330708661417323" bottom="0.3937007874015748" header="0" footer="0"/>
  <pageSetup horizontalDpi="600" verticalDpi="600" orientation="landscape" scale="7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Z24"/>
  <sheetViews>
    <sheetView tabSelected="1" zoomScale="120" zoomScaleNormal="120" workbookViewId="0" topLeftCell="A1">
      <pane xSplit="5" ySplit="6" topLeftCell="F7" activePane="bottomRight" state="frozen"/>
      <selection pane="topLeft" activeCell="A1" sqref="A1"/>
      <selection pane="topRight" activeCell="F1" sqref="F1"/>
      <selection pane="bottomLeft" activeCell="A7" sqref="A7"/>
      <selection pane="bottomRight" activeCell="R20" sqref="R20:T20"/>
    </sheetView>
  </sheetViews>
  <sheetFormatPr defaultColWidth="11.421875" defaultRowHeight="12.75"/>
  <cols>
    <col min="1" max="1" width="10.8515625" style="0" customWidth="1"/>
    <col min="2" max="2" width="9.140625" style="0" customWidth="1"/>
    <col min="3" max="3" width="40.8515625" style="0" customWidth="1"/>
    <col min="4" max="4" width="5.140625" style="0" customWidth="1"/>
    <col min="5" max="5" width="5.8515625" style="0" customWidth="1"/>
    <col min="6" max="6" width="4.8515625" style="0" customWidth="1"/>
    <col min="7" max="7" width="3.57421875" style="0" bestFit="1" customWidth="1"/>
    <col min="8" max="8" width="13.8515625" style="0" customWidth="1"/>
    <col min="9" max="9" width="4.140625" style="0" customWidth="1"/>
    <col min="10" max="10" width="3.57421875" style="0" bestFit="1" customWidth="1"/>
    <col min="11" max="11" width="12.7109375" style="0" bestFit="1" customWidth="1"/>
    <col min="12" max="12" width="2.28125" style="0" bestFit="1" customWidth="1"/>
    <col min="13" max="13" width="3.57421875" style="0" bestFit="1" customWidth="1"/>
    <col min="14" max="14" width="12.7109375" style="0" bestFit="1" customWidth="1"/>
    <col min="15" max="15" width="2.28125" style="0" bestFit="1" customWidth="1"/>
    <col min="16" max="16" width="3.57421875" style="0" bestFit="1" customWidth="1"/>
    <col min="17" max="17" width="9.140625" style="0" customWidth="1"/>
    <col min="18" max="18" width="2.28125" style="0" bestFit="1" customWidth="1"/>
    <col min="19" max="19" width="3.57421875" style="0" bestFit="1" customWidth="1"/>
    <col min="20" max="20" width="19.28125" style="0" customWidth="1"/>
    <col min="21" max="21" width="3.421875" style="0" customWidth="1"/>
    <col min="22" max="22" width="3.57421875" style="0" bestFit="1" customWidth="1"/>
    <col min="23" max="23" width="12.7109375" style="0" bestFit="1" customWidth="1"/>
    <col min="24" max="24" width="2.28125" style="0" bestFit="1" customWidth="1"/>
    <col min="25" max="25" width="3.57421875" style="0" bestFit="1" customWidth="1"/>
    <col min="26" max="26" width="12.7109375" style="0" bestFit="1" customWidth="1"/>
    <col min="27" max="16384" width="9.140625" style="0" customWidth="1"/>
  </cols>
  <sheetData>
    <row r="1" spans="1:8" ht="12.75">
      <c r="A1" s="329" t="s">
        <v>139</v>
      </c>
      <c r="B1" s="329"/>
      <c r="C1" s="329"/>
      <c r="D1" s="329"/>
      <c r="E1" s="329"/>
      <c r="F1" s="329"/>
      <c r="G1" s="329"/>
      <c r="H1" s="329"/>
    </row>
    <row r="2" spans="1:8" ht="12.75">
      <c r="A2" s="329" t="s">
        <v>140</v>
      </c>
      <c r="B2" s="329"/>
      <c r="C2" s="329"/>
      <c r="D2" s="329"/>
      <c r="E2" s="329"/>
      <c r="F2" s="329"/>
      <c r="G2" s="329"/>
      <c r="H2" s="329"/>
    </row>
    <row r="3" spans="1:8" ht="12.75">
      <c r="A3" s="329" t="s">
        <v>180</v>
      </c>
      <c r="B3" s="329"/>
      <c r="C3" s="329"/>
      <c r="D3" s="329"/>
      <c r="E3" s="329"/>
      <c r="F3" s="329"/>
      <c r="G3" s="329"/>
      <c r="H3" s="329"/>
    </row>
    <row r="4" spans="1:8" ht="12.75">
      <c r="A4" s="329" t="s">
        <v>141</v>
      </c>
      <c r="B4" s="329"/>
      <c r="C4" s="329"/>
      <c r="D4" s="329"/>
      <c r="E4" s="329"/>
      <c r="F4" s="329"/>
      <c r="G4" s="329"/>
      <c r="H4" s="329"/>
    </row>
    <row r="5" spans="1:8" ht="12.75">
      <c r="A5" s="329" t="s">
        <v>142</v>
      </c>
      <c r="B5" s="329"/>
      <c r="C5" s="329"/>
      <c r="D5" s="329"/>
      <c r="E5" s="329"/>
      <c r="F5" s="329"/>
      <c r="G5" s="329"/>
      <c r="H5" s="329"/>
    </row>
    <row r="6" spans="1:8" ht="12.75">
      <c r="A6" s="329" t="s">
        <v>143</v>
      </c>
      <c r="B6" s="329"/>
      <c r="C6" s="329"/>
      <c r="D6" s="329"/>
      <c r="E6" s="329"/>
      <c r="F6" s="329"/>
      <c r="G6" s="329"/>
      <c r="H6" s="329"/>
    </row>
    <row r="7" spans="1:8" ht="5.25" customHeight="1" thickBot="1">
      <c r="A7" s="1"/>
      <c r="B7" s="1"/>
      <c r="C7" s="1"/>
      <c r="D7" s="1"/>
      <c r="E7" s="1"/>
      <c r="F7" s="1"/>
      <c r="G7" s="1"/>
      <c r="H7" s="1"/>
    </row>
    <row r="8" spans="6:26" ht="45.75" customHeight="1" thickBot="1">
      <c r="F8" s="323" t="s">
        <v>171</v>
      </c>
      <c r="G8" s="324"/>
      <c r="H8" s="325"/>
      <c r="I8" s="323" t="s">
        <v>172</v>
      </c>
      <c r="J8" s="324"/>
      <c r="K8" s="325"/>
      <c r="L8" s="323" t="s">
        <v>173</v>
      </c>
      <c r="M8" s="324"/>
      <c r="N8" s="325"/>
      <c r="O8" s="323" t="s">
        <v>174</v>
      </c>
      <c r="P8" s="324"/>
      <c r="Q8" s="325"/>
      <c r="R8" s="323" t="s">
        <v>124</v>
      </c>
      <c r="S8" s="324"/>
      <c r="T8" s="325"/>
      <c r="U8" s="323" t="s">
        <v>59</v>
      </c>
      <c r="V8" s="324"/>
      <c r="W8" s="325"/>
      <c r="X8" s="323" t="s">
        <v>175</v>
      </c>
      <c r="Y8" s="324"/>
      <c r="Z8" s="325"/>
    </row>
    <row r="9" spans="1:26" ht="32.25" customHeight="1" thickBot="1">
      <c r="A9" s="334" t="s">
        <v>144</v>
      </c>
      <c r="B9" s="352" t="s">
        <v>145</v>
      </c>
      <c r="C9" s="353"/>
      <c r="D9" s="341" t="s">
        <v>146</v>
      </c>
      <c r="E9" s="342"/>
      <c r="F9" s="326" t="s">
        <v>147</v>
      </c>
      <c r="G9" s="327"/>
      <c r="H9" s="328"/>
      <c r="I9" s="326" t="s">
        <v>147</v>
      </c>
      <c r="J9" s="327"/>
      <c r="K9" s="328"/>
      <c r="L9" s="326" t="s">
        <v>147</v>
      </c>
      <c r="M9" s="327"/>
      <c r="N9" s="327"/>
      <c r="O9" s="326" t="s">
        <v>147</v>
      </c>
      <c r="P9" s="327"/>
      <c r="Q9" s="328"/>
      <c r="R9" s="327" t="s">
        <v>147</v>
      </c>
      <c r="S9" s="327"/>
      <c r="T9" s="328"/>
      <c r="U9" s="326" t="s">
        <v>147</v>
      </c>
      <c r="V9" s="327"/>
      <c r="W9" s="328"/>
      <c r="X9" s="326" t="s">
        <v>147</v>
      </c>
      <c r="Y9" s="327"/>
      <c r="Z9" s="328"/>
    </row>
    <row r="10" spans="1:26" ht="77.25" customHeight="1" thickBot="1">
      <c r="A10" s="335"/>
      <c r="B10" s="354"/>
      <c r="C10" s="355"/>
      <c r="D10" s="136" t="s">
        <v>148</v>
      </c>
      <c r="E10" s="137" t="s">
        <v>149</v>
      </c>
      <c r="F10" s="159" t="s">
        <v>148</v>
      </c>
      <c r="G10" s="139" t="s">
        <v>150</v>
      </c>
      <c r="H10" s="139" t="s">
        <v>151</v>
      </c>
      <c r="I10" s="138" t="s">
        <v>148</v>
      </c>
      <c r="J10" s="139" t="s">
        <v>150</v>
      </c>
      <c r="K10" s="139" t="s">
        <v>151</v>
      </c>
      <c r="L10" s="138" t="s">
        <v>148</v>
      </c>
      <c r="M10" s="139" t="s">
        <v>150</v>
      </c>
      <c r="N10" s="184" t="s">
        <v>151</v>
      </c>
      <c r="O10" s="138" t="s">
        <v>148</v>
      </c>
      <c r="P10" s="139" t="s">
        <v>150</v>
      </c>
      <c r="Q10" s="139" t="s">
        <v>151</v>
      </c>
      <c r="R10" s="159" t="s">
        <v>148</v>
      </c>
      <c r="S10" s="139" t="s">
        <v>150</v>
      </c>
      <c r="T10" s="139" t="s">
        <v>151</v>
      </c>
      <c r="U10" s="138" t="s">
        <v>148</v>
      </c>
      <c r="V10" s="139" t="s">
        <v>150</v>
      </c>
      <c r="W10" s="139" t="s">
        <v>151</v>
      </c>
      <c r="X10" s="138" t="s">
        <v>148</v>
      </c>
      <c r="Y10" s="139" t="s">
        <v>150</v>
      </c>
      <c r="Z10" s="139" t="s">
        <v>151</v>
      </c>
    </row>
    <row r="11" spans="1:26" ht="13.5" thickBot="1">
      <c r="A11" s="140" t="s">
        <v>152</v>
      </c>
      <c r="B11" s="343" t="s">
        <v>153</v>
      </c>
      <c r="C11" s="343"/>
      <c r="D11" s="172"/>
      <c r="E11" s="141" t="s">
        <v>154</v>
      </c>
      <c r="F11" s="163" t="s">
        <v>154</v>
      </c>
      <c r="G11" s="169"/>
      <c r="H11" s="166"/>
      <c r="I11" s="142" t="s">
        <v>154</v>
      </c>
      <c r="J11" s="143"/>
      <c r="K11" s="144"/>
      <c r="L11" s="142" t="s">
        <v>154</v>
      </c>
      <c r="M11" s="143"/>
      <c r="N11" s="185"/>
      <c r="O11" s="142" t="s">
        <v>154</v>
      </c>
      <c r="P11" s="143"/>
      <c r="Q11" s="144"/>
      <c r="R11" s="142" t="s">
        <v>154</v>
      </c>
      <c r="S11" s="143"/>
      <c r="T11" s="181">
        <v>1</v>
      </c>
      <c r="U11" s="160" t="s">
        <v>154</v>
      </c>
      <c r="V11" s="143"/>
      <c r="W11" s="185"/>
      <c r="X11" s="142" t="s">
        <v>154</v>
      </c>
      <c r="Y11" s="143"/>
      <c r="Z11" s="197" t="s">
        <v>179</v>
      </c>
    </row>
    <row r="12" spans="1:26" ht="13.5" thickBot="1">
      <c r="A12" s="140" t="s">
        <v>155</v>
      </c>
      <c r="B12" s="338" t="s">
        <v>156</v>
      </c>
      <c r="C12" s="339"/>
      <c r="D12" s="173" t="s">
        <v>154</v>
      </c>
      <c r="E12" s="176"/>
      <c r="F12" s="164"/>
      <c r="G12" s="170" t="s">
        <v>154</v>
      </c>
      <c r="H12" s="180">
        <v>1</v>
      </c>
      <c r="I12" s="145" t="s">
        <v>154</v>
      </c>
      <c r="J12" s="146"/>
      <c r="K12" s="150"/>
      <c r="L12" s="145" t="s">
        <v>154</v>
      </c>
      <c r="M12" s="146"/>
      <c r="N12" s="186"/>
      <c r="O12" s="189" t="s">
        <v>154</v>
      </c>
      <c r="P12" s="146"/>
      <c r="Q12" s="150"/>
      <c r="R12" s="189" t="s">
        <v>154</v>
      </c>
      <c r="S12" s="146"/>
      <c r="T12" s="150"/>
      <c r="U12" s="161" t="s">
        <v>154</v>
      </c>
      <c r="V12" s="146"/>
      <c r="W12" s="186"/>
      <c r="X12" s="189" t="s">
        <v>154</v>
      </c>
      <c r="Y12" s="146"/>
      <c r="Z12" s="150"/>
    </row>
    <row r="13" spans="1:26" ht="18.75" customHeight="1" thickBot="1">
      <c r="A13" s="140" t="s">
        <v>157</v>
      </c>
      <c r="B13" s="336" t="s">
        <v>184</v>
      </c>
      <c r="C13" s="337"/>
      <c r="D13" s="173"/>
      <c r="E13" s="176" t="s">
        <v>154</v>
      </c>
      <c r="F13" s="165" t="s">
        <v>154</v>
      </c>
      <c r="G13" s="170"/>
      <c r="H13" s="179"/>
      <c r="I13" s="146"/>
      <c r="J13" s="146"/>
      <c r="K13" s="150" t="s">
        <v>48</v>
      </c>
      <c r="L13" s="146"/>
      <c r="M13" s="146"/>
      <c r="N13" s="186" t="s">
        <v>48</v>
      </c>
      <c r="O13" s="190"/>
      <c r="P13" s="146"/>
      <c r="Q13" s="150" t="s">
        <v>48</v>
      </c>
      <c r="R13" s="190" t="s">
        <v>154</v>
      </c>
      <c r="S13" s="146"/>
      <c r="T13" s="150"/>
      <c r="U13" s="162" t="s">
        <v>154</v>
      </c>
      <c r="V13" s="146"/>
      <c r="W13" s="186"/>
      <c r="X13" s="190"/>
      <c r="Y13" s="146"/>
      <c r="Z13" s="150"/>
    </row>
    <row r="14" spans="1:26" ht="13.5" thickBot="1">
      <c r="A14" s="140" t="s">
        <v>158</v>
      </c>
      <c r="B14" s="344" t="s">
        <v>159</v>
      </c>
      <c r="C14" s="345"/>
      <c r="D14" s="173"/>
      <c r="E14" s="176" t="s">
        <v>154</v>
      </c>
      <c r="F14" s="165" t="s">
        <v>154</v>
      </c>
      <c r="G14" s="170"/>
      <c r="H14" s="167"/>
      <c r="I14" s="146" t="s">
        <v>154</v>
      </c>
      <c r="J14" s="146"/>
      <c r="K14" s="151"/>
      <c r="L14" s="146" t="s">
        <v>154</v>
      </c>
      <c r="M14" s="146"/>
      <c r="N14" s="187" t="s">
        <v>179</v>
      </c>
      <c r="O14" s="190" t="s">
        <v>154</v>
      </c>
      <c r="P14" s="146"/>
      <c r="Q14" s="150"/>
      <c r="R14" s="190" t="s">
        <v>154</v>
      </c>
      <c r="S14" s="146"/>
      <c r="T14" s="151"/>
      <c r="U14" s="162" t="s">
        <v>154</v>
      </c>
      <c r="V14" s="146"/>
      <c r="W14" s="186"/>
      <c r="X14" s="190" t="s">
        <v>154</v>
      </c>
      <c r="Y14" s="146"/>
      <c r="Z14" s="150"/>
    </row>
    <row r="15" spans="1:26" ht="21" customHeight="1" thickBot="1">
      <c r="A15" s="140" t="s">
        <v>160</v>
      </c>
      <c r="B15" s="336" t="s">
        <v>161</v>
      </c>
      <c r="C15" s="337"/>
      <c r="D15" s="173" t="s">
        <v>154</v>
      </c>
      <c r="E15" s="176"/>
      <c r="F15" s="165" t="s">
        <v>154</v>
      </c>
      <c r="G15" s="170"/>
      <c r="H15" s="168"/>
      <c r="I15" s="146"/>
      <c r="J15" s="146"/>
      <c r="K15" s="151"/>
      <c r="L15" s="146"/>
      <c r="M15" s="146"/>
      <c r="N15" s="188"/>
      <c r="O15" s="190" t="s">
        <v>154</v>
      </c>
      <c r="P15" s="146"/>
      <c r="Q15" s="151"/>
      <c r="R15" s="190" t="s">
        <v>154</v>
      </c>
      <c r="S15" s="146"/>
      <c r="T15" s="151"/>
      <c r="U15" s="162" t="s">
        <v>154</v>
      </c>
      <c r="V15" s="146"/>
      <c r="W15" s="188"/>
      <c r="X15" s="190" t="s">
        <v>154</v>
      </c>
      <c r="Y15" s="146"/>
      <c r="Z15" s="151"/>
    </row>
    <row r="16" spans="1:26" ht="25.5" customHeight="1" thickBot="1">
      <c r="A16" s="140" t="s">
        <v>162</v>
      </c>
      <c r="B16" s="336" t="s">
        <v>163</v>
      </c>
      <c r="C16" s="337"/>
      <c r="D16" s="173" t="s">
        <v>154</v>
      </c>
      <c r="E16" s="176"/>
      <c r="F16" s="164" t="s">
        <v>154</v>
      </c>
      <c r="G16" s="170"/>
      <c r="H16" s="167"/>
      <c r="I16" s="145"/>
      <c r="J16" s="146"/>
      <c r="K16" s="150"/>
      <c r="L16" s="145"/>
      <c r="M16" s="146"/>
      <c r="N16" s="186"/>
      <c r="O16" s="189" t="s">
        <v>154</v>
      </c>
      <c r="P16" s="146"/>
      <c r="Q16" s="150"/>
      <c r="R16" s="189" t="s">
        <v>154</v>
      </c>
      <c r="S16" s="146"/>
      <c r="T16" s="150"/>
      <c r="U16" s="161" t="s">
        <v>154</v>
      </c>
      <c r="V16" s="146"/>
      <c r="W16" s="186"/>
      <c r="X16" s="189" t="s">
        <v>154</v>
      </c>
      <c r="Y16" s="146"/>
      <c r="Z16" s="150"/>
    </row>
    <row r="17" spans="1:26" ht="25.5" customHeight="1">
      <c r="A17" s="155" t="s">
        <v>164</v>
      </c>
      <c r="B17" s="338" t="s">
        <v>165</v>
      </c>
      <c r="C17" s="339"/>
      <c r="D17" s="173" t="s">
        <v>154</v>
      </c>
      <c r="E17" s="176"/>
      <c r="F17" s="165" t="s">
        <v>154</v>
      </c>
      <c r="G17" s="170"/>
      <c r="H17" s="167"/>
      <c r="I17" s="146"/>
      <c r="J17" s="146"/>
      <c r="K17" s="150"/>
      <c r="L17" s="146"/>
      <c r="M17" s="146"/>
      <c r="N17" s="186"/>
      <c r="O17" s="190" t="s">
        <v>154</v>
      </c>
      <c r="P17" s="146"/>
      <c r="Q17" s="150"/>
      <c r="R17" s="190" t="s">
        <v>154</v>
      </c>
      <c r="S17" s="146"/>
      <c r="T17" s="150"/>
      <c r="U17" s="162" t="s">
        <v>154</v>
      </c>
      <c r="V17" s="146"/>
      <c r="W17" s="186"/>
      <c r="X17" s="190" t="s">
        <v>154</v>
      </c>
      <c r="Y17" s="146"/>
      <c r="Z17" s="150"/>
    </row>
    <row r="18" spans="1:26" ht="25.5" customHeight="1" thickBot="1">
      <c r="A18" s="156" t="s">
        <v>166</v>
      </c>
      <c r="B18" s="154" t="s">
        <v>167</v>
      </c>
      <c r="C18" s="158"/>
      <c r="D18" s="174" t="s">
        <v>154</v>
      </c>
      <c r="E18" s="177"/>
      <c r="F18" s="165" t="s">
        <v>154</v>
      </c>
      <c r="G18" s="170"/>
      <c r="H18" s="167"/>
      <c r="I18" s="146"/>
      <c r="J18" s="146"/>
      <c r="K18" s="150"/>
      <c r="L18" s="146"/>
      <c r="M18" s="146"/>
      <c r="N18" s="186"/>
      <c r="O18" s="190" t="s">
        <v>154</v>
      </c>
      <c r="P18" s="146"/>
      <c r="Q18" s="150"/>
      <c r="R18" s="190" t="s">
        <v>154</v>
      </c>
      <c r="S18" s="146"/>
      <c r="T18" s="150"/>
      <c r="U18" s="162" t="s">
        <v>154</v>
      </c>
      <c r="V18" s="146"/>
      <c r="W18" s="186"/>
      <c r="X18" s="190" t="s">
        <v>154</v>
      </c>
      <c r="Y18" s="146"/>
      <c r="Z18" s="150"/>
    </row>
    <row r="19" spans="1:26" ht="25.5" customHeight="1" thickBot="1">
      <c r="A19" s="157" t="s">
        <v>178</v>
      </c>
      <c r="B19" s="309" t="s">
        <v>168</v>
      </c>
      <c r="C19" s="310"/>
      <c r="D19" s="175" t="s">
        <v>154</v>
      </c>
      <c r="E19" s="178"/>
      <c r="F19" s="165" t="s">
        <v>154</v>
      </c>
      <c r="G19" s="171"/>
      <c r="H19" s="167"/>
      <c r="I19" s="152"/>
      <c r="J19" s="152"/>
      <c r="K19" s="153"/>
      <c r="L19" s="146"/>
      <c r="M19" s="146"/>
      <c r="N19" s="186"/>
      <c r="O19" s="190" t="s">
        <v>154</v>
      </c>
      <c r="P19" s="146"/>
      <c r="Q19" s="150"/>
      <c r="R19" s="192"/>
      <c r="S19" s="193" t="s">
        <v>154</v>
      </c>
      <c r="T19" s="196">
        <v>3</v>
      </c>
      <c r="U19" s="162" t="s">
        <v>154</v>
      </c>
      <c r="V19" s="146"/>
      <c r="W19" s="186"/>
      <c r="X19" s="190" t="s">
        <v>154</v>
      </c>
      <c r="Y19" s="146"/>
      <c r="Z19" s="150"/>
    </row>
    <row r="20" spans="1:26" ht="108" customHeight="1" thickBot="1">
      <c r="A20" s="349" t="s">
        <v>169</v>
      </c>
      <c r="B20" s="350"/>
      <c r="C20" s="350"/>
      <c r="D20" s="350"/>
      <c r="E20" s="351"/>
      <c r="F20" s="346" t="s">
        <v>177</v>
      </c>
      <c r="G20" s="347"/>
      <c r="H20" s="348"/>
      <c r="I20" s="320"/>
      <c r="J20" s="321"/>
      <c r="K20" s="322"/>
      <c r="L20" s="320"/>
      <c r="M20" s="321"/>
      <c r="N20" s="321"/>
      <c r="O20" s="314"/>
      <c r="P20" s="315"/>
      <c r="Q20" s="318"/>
      <c r="R20" s="311" t="s">
        <v>198</v>
      </c>
      <c r="S20" s="312"/>
      <c r="T20" s="313"/>
      <c r="U20" s="314"/>
      <c r="V20" s="315"/>
      <c r="W20" s="315"/>
      <c r="X20" s="303" t="s">
        <v>183</v>
      </c>
      <c r="Y20" s="304"/>
      <c r="Z20" s="305"/>
    </row>
    <row r="21" spans="1:26" ht="24" customHeight="1" thickBot="1">
      <c r="A21" s="330" t="s">
        <v>170</v>
      </c>
      <c r="B21" s="331"/>
      <c r="C21" s="331"/>
      <c r="D21" s="332"/>
      <c r="E21" s="333"/>
      <c r="F21" s="306" t="s">
        <v>176</v>
      </c>
      <c r="G21" s="307"/>
      <c r="H21" s="308"/>
      <c r="I21" s="316" t="s">
        <v>1</v>
      </c>
      <c r="J21" s="317"/>
      <c r="K21" s="319"/>
      <c r="L21" s="316" t="s">
        <v>1</v>
      </c>
      <c r="M21" s="317"/>
      <c r="N21" s="319"/>
      <c r="O21" s="316" t="s">
        <v>1</v>
      </c>
      <c r="P21" s="317"/>
      <c r="Q21" s="319"/>
      <c r="R21" s="306" t="s">
        <v>176</v>
      </c>
      <c r="S21" s="307"/>
      <c r="T21" s="307"/>
      <c r="U21" s="316" t="s">
        <v>1</v>
      </c>
      <c r="V21" s="317"/>
      <c r="W21" s="317"/>
      <c r="X21" s="306" t="s">
        <v>176</v>
      </c>
      <c r="Y21" s="307"/>
      <c r="Z21" s="308"/>
    </row>
    <row r="22" spans="1:8" ht="12.75">
      <c r="A22" s="147"/>
      <c r="B22" s="340"/>
      <c r="C22" s="340"/>
      <c r="D22" s="147"/>
      <c r="E22" s="147"/>
      <c r="F22" s="147"/>
      <c r="G22" s="147"/>
      <c r="H22" s="147"/>
    </row>
    <row r="23" spans="1:8" ht="12.75">
      <c r="A23" s="147"/>
      <c r="B23" s="149"/>
      <c r="C23" s="148"/>
      <c r="D23" s="147"/>
      <c r="E23" s="147"/>
      <c r="F23" s="147"/>
      <c r="G23" s="147"/>
      <c r="H23" s="147"/>
    </row>
    <row r="24" spans="1:8" ht="12.75">
      <c r="A24" s="147"/>
      <c r="B24" s="340"/>
      <c r="C24" s="340"/>
      <c r="D24" s="147"/>
      <c r="E24" s="147"/>
      <c r="F24" s="147"/>
      <c r="G24" s="147"/>
      <c r="H24" s="147"/>
    </row>
  </sheetData>
  <mergeCells count="49">
    <mergeCell ref="A6:H6"/>
    <mergeCell ref="F20:H20"/>
    <mergeCell ref="A20:E20"/>
    <mergeCell ref="F8:H8"/>
    <mergeCell ref="B9:C10"/>
    <mergeCell ref="F9:H9"/>
    <mergeCell ref="B24:C24"/>
    <mergeCell ref="D9:E9"/>
    <mergeCell ref="B22:C22"/>
    <mergeCell ref="B11:C11"/>
    <mergeCell ref="B14:C14"/>
    <mergeCell ref="B15:C15"/>
    <mergeCell ref="B12:C12"/>
    <mergeCell ref="B13:C13"/>
    <mergeCell ref="F21:H21"/>
    <mergeCell ref="A1:H1"/>
    <mergeCell ref="A2:H2"/>
    <mergeCell ref="A3:H3"/>
    <mergeCell ref="A4:H4"/>
    <mergeCell ref="A21:E21"/>
    <mergeCell ref="A9:A10"/>
    <mergeCell ref="B16:C16"/>
    <mergeCell ref="B17:C17"/>
    <mergeCell ref="A5:H5"/>
    <mergeCell ref="X8:Z8"/>
    <mergeCell ref="X9:Z9"/>
    <mergeCell ref="O9:Q9"/>
    <mergeCell ref="R8:T8"/>
    <mergeCell ref="R9:T9"/>
    <mergeCell ref="O8:Q8"/>
    <mergeCell ref="L20:N20"/>
    <mergeCell ref="L21:N21"/>
    <mergeCell ref="I20:K20"/>
    <mergeCell ref="U8:W8"/>
    <mergeCell ref="U9:W9"/>
    <mergeCell ref="I8:K8"/>
    <mergeCell ref="I9:K9"/>
    <mergeCell ref="L8:N8"/>
    <mergeCell ref="L9:N9"/>
    <mergeCell ref="X20:Z20"/>
    <mergeCell ref="X21:Z21"/>
    <mergeCell ref="B19:C19"/>
    <mergeCell ref="R20:T20"/>
    <mergeCell ref="R21:T21"/>
    <mergeCell ref="U20:W20"/>
    <mergeCell ref="U21:W21"/>
    <mergeCell ref="O20:Q20"/>
    <mergeCell ref="O21:Q21"/>
    <mergeCell ref="I21:K21"/>
  </mergeCells>
  <printOptions horizontalCentered="1"/>
  <pageMargins left="0.3937007874015748" right="0.1968503937007874" top="0.984251968503937" bottom="0.984251968503937" header="0" footer="0"/>
  <pageSetup horizontalDpi="600" verticalDpi="600" orientation="landscape" paperSize="5" scale="55" r:id="rId1"/>
  <headerFooter alignWithMargins="0">
    <oddFooter>&amp;CINVITACIÓN DIRECTA  Nº 012 DE 2008
1948-2008 SESENTA AÑOS DE VIDA UNIVERSITARIA</oddFooter>
  </headerFooter>
</worksheet>
</file>

<file path=xl/worksheets/sheet5.xml><?xml version="1.0" encoding="utf-8"?>
<worksheet xmlns="http://schemas.openxmlformats.org/spreadsheetml/2006/main" xmlns:r="http://schemas.openxmlformats.org/officeDocument/2006/relationships">
  <dimension ref="A1:N23"/>
  <sheetViews>
    <sheetView workbookViewId="0" topLeftCell="A10">
      <selection activeCell="A21" sqref="A21:H21"/>
    </sheetView>
  </sheetViews>
  <sheetFormatPr defaultColWidth="11.421875" defaultRowHeight="12.75"/>
  <cols>
    <col min="1" max="1" width="24.421875" style="0" customWidth="1"/>
    <col min="2" max="2" width="15.140625" style="0" customWidth="1"/>
    <col min="3" max="3" width="14.7109375" style="0" customWidth="1"/>
    <col min="4" max="4" width="14.28125" style="0" customWidth="1"/>
    <col min="5" max="5" width="14.140625" style="0" customWidth="1"/>
    <col min="6" max="6" width="12.140625" style="0" customWidth="1"/>
    <col min="7" max="7" width="12.00390625" style="0" customWidth="1"/>
    <col min="8" max="8" width="15.421875" style="0" customWidth="1"/>
    <col min="9" max="16384" width="9.140625" style="0" customWidth="1"/>
  </cols>
  <sheetData>
    <row r="1" spans="1:5" ht="12.75">
      <c r="A1" s="329" t="s">
        <v>139</v>
      </c>
      <c r="B1" s="329"/>
      <c r="C1" s="329"/>
      <c r="D1" s="329"/>
      <c r="E1" s="329"/>
    </row>
    <row r="2" spans="1:5" ht="12.75">
      <c r="A2" s="329" t="s">
        <v>140</v>
      </c>
      <c r="B2" s="329"/>
      <c r="C2" s="329"/>
      <c r="D2" s="329"/>
      <c r="E2" s="329"/>
    </row>
    <row r="3" spans="1:5" ht="12.75">
      <c r="A3" s="329" t="s">
        <v>185</v>
      </c>
      <c r="B3" s="329"/>
      <c r="C3" s="329"/>
      <c r="D3" s="329"/>
      <c r="E3" s="329"/>
    </row>
    <row r="5" spans="1:5" ht="12.75">
      <c r="A5" s="329" t="s">
        <v>186</v>
      </c>
      <c r="B5" s="329"/>
      <c r="C5" s="329"/>
      <c r="D5" s="329"/>
      <c r="E5" s="329"/>
    </row>
    <row r="6" ht="13.5" thickBot="1"/>
    <row r="7" spans="2:14" ht="19.5" customHeight="1" thickBot="1">
      <c r="B7" s="359" t="s">
        <v>187</v>
      </c>
      <c r="C7" s="360"/>
      <c r="D7" s="360"/>
      <c r="E7" s="360"/>
      <c r="F7" s="360"/>
      <c r="G7" s="360"/>
      <c r="H7" s="360"/>
      <c r="L7" s="205"/>
      <c r="M7" s="205"/>
      <c r="N7" s="205"/>
    </row>
    <row r="8" spans="1:14" ht="45.75" thickBot="1">
      <c r="A8" s="133" t="s">
        <v>188</v>
      </c>
      <c r="B8" s="191" t="s">
        <v>171</v>
      </c>
      <c r="C8" s="191" t="s">
        <v>172</v>
      </c>
      <c r="D8" s="191" t="s">
        <v>173</v>
      </c>
      <c r="E8" s="191" t="s">
        <v>174</v>
      </c>
      <c r="F8" s="191" t="s">
        <v>124</v>
      </c>
      <c r="G8" s="191" t="s">
        <v>59</v>
      </c>
      <c r="H8" s="220" t="s">
        <v>175</v>
      </c>
      <c r="L8" s="205"/>
      <c r="M8" s="206"/>
      <c r="N8" s="206"/>
    </row>
    <row r="9" spans="1:8" ht="27" customHeight="1" thickBot="1">
      <c r="A9" s="133" t="s">
        <v>189</v>
      </c>
      <c r="B9" s="214" t="s">
        <v>18</v>
      </c>
      <c r="C9" s="207" t="s">
        <v>1</v>
      </c>
      <c r="D9" s="207" t="s">
        <v>1</v>
      </c>
      <c r="E9" s="207" t="s">
        <v>1</v>
      </c>
      <c r="F9" s="214" t="s">
        <v>18</v>
      </c>
      <c r="G9" s="207" t="s">
        <v>1</v>
      </c>
      <c r="H9" s="214" t="s">
        <v>18</v>
      </c>
    </row>
    <row r="10" spans="1:8" ht="8.25" customHeight="1" thickBot="1">
      <c r="A10" s="134"/>
      <c r="B10" s="198"/>
      <c r="C10" s="198"/>
      <c r="D10" s="198"/>
      <c r="E10" s="198"/>
      <c r="F10" s="198"/>
      <c r="G10" s="198"/>
      <c r="H10" s="198"/>
    </row>
    <row r="11" spans="1:8" ht="13.5" thickBot="1">
      <c r="A11" s="199" t="s">
        <v>190</v>
      </c>
      <c r="B11" s="208"/>
      <c r="C11" s="208"/>
      <c r="D11" s="208"/>
      <c r="E11" s="208"/>
      <c r="F11" s="208"/>
      <c r="G11" s="208"/>
      <c r="H11" s="208"/>
    </row>
    <row r="12" spans="1:8" ht="13.5" thickBot="1">
      <c r="A12" s="200" t="s">
        <v>191</v>
      </c>
      <c r="B12" s="209" t="s">
        <v>1</v>
      </c>
      <c r="C12" s="210" t="s">
        <v>1</v>
      </c>
      <c r="D12" s="211" t="s">
        <v>1</v>
      </c>
      <c r="E12" s="214" t="s">
        <v>18</v>
      </c>
      <c r="F12" s="208" t="s">
        <v>1</v>
      </c>
      <c r="G12" s="208" t="s">
        <v>1</v>
      </c>
      <c r="H12" s="208" t="s">
        <v>1</v>
      </c>
    </row>
    <row r="13" spans="1:8" ht="13.5" thickBot="1">
      <c r="A13" s="201" t="s">
        <v>192</v>
      </c>
      <c r="B13" s="209" t="s">
        <v>1</v>
      </c>
      <c r="C13" s="210" t="s">
        <v>1</v>
      </c>
      <c r="D13" s="211" t="s">
        <v>1</v>
      </c>
      <c r="E13" s="212" t="s">
        <v>1</v>
      </c>
      <c r="F13" s="209" t="s">
        <v>1</v>
      </c>
      <c r="G13" s="210" t="s">
        <v>1</v>
      </c>
      <c r="H13" s="211" t="s">
        <v>1</v>
      </c>
    </row>
    <row r="14" spans="1:8" ht="9" customHeight="1" thickBot="1">
      <c r="A14" s="202"/>
      <c r="B14" s="213"/>
      <c r="C14" s="213"/>
      <c r="D14" s="213"/>
      <c r="E14" s="213"/>
      <c r="F14" s="213"/>
      <c r="G14" s="213"/>
      <c r="H14" s="213"/>
    </row>
    <row r="15" spans="1:8" ht="13.5" thickBot="1">
      <c r="A15" s="135" t="s">
        <v>193</v>
      </c>
      <c r="B15" s="217" t="s">
        <v>1</v>
      </c>
      <c r="C15" s="215" t="s">
        <v>18</v>
      </c>
      <c r="D15" s="221" t="s">
        <v>120</v>
      </c>
      <c r="E15" s="218" t="s">
        <v>1</v>
      </c>
      <c r="F15" s="219" t="s">
        <v>1</v>
      </c>
      <c r="G15" s="215" t="s">
        <v>18</v>
      </c>
      <c r="H15" s="213" t="s">
        <v>1</v>
      </c>
    </row>
    <row r="16" ht="13.5" thickBot="1"/>
    <row r="17" spans="1:8" ht="13.5" thickBot="1">
      <c r="A17" s="203" t="s">
        <v>194</v>
      </c>
      <c r="B17" s="216" t="s">
        <v>18</v>
      </c>
      <c r="C17" s="215" t="s">
        <v>18</v>
      </c>
      <c r="D17" s="221" t="s">
        <v>120</v>
      </c>
      <c r="E17" s="215" t="s">
        <v>18</v>
      </c>
      <c r="F17" s="215" t="s">
        <v>18</v>
      </c>
      <c r="G17" s="215" t="s">
        <v>18</v>
      </c>
      <c r="H17" s="215" t="s">
        <v>18</v>
      </c>
    </row>
    <row r="19" ht="12.75">
      <c r="A19" s="3" t="s">
        <v>195</v>
      </c>
    </row>
    <row r="20" spans="1:8" ht="30" customHeight="1">
      <c r="A20" s="361" t="s">
        <v>200</v>
      </c>
      <c r="B20" s="361"/>
      <c r="C20" s="361"/>
      <c r="D20" s="361"/>
      <c r="E20" s="361"/>
      <c r="F20" s="361"/>
      <c r="G20" s="361"/>
      <c r="H20" s="361"/>
    </row>
    <row r="21" spans="1:8" s="204" customFormat="1" ht="39.75" customHeight="1">
      <c r="A21" s="362" t="s">
        <v>196</v>
      </c>
      <c r="B21" s="362"/>
      <c r="C21" s="362"/>
      <c r="D21" s="362"/>
      <c r="E21" s="362"/>
      <c r="F21" s="362"/>
      <c r="G21" s="362"/>
      <c r="H21" s="362"/>
    </row>
    <row r="22" spans="1:8" s="204" customFormat="1" ht="48.75" customHeight="1">
      <c r="A22" s="357" t="s">
        <v>197</v>
      </c>
      <c r="B22" s="358"/>
      <c r="C22" s="358"/>
      <c r="D22" s="358"/>
      <c r="E22" s="358"/>
      <c r="F22" s="358"/>
      <c r="G22" s="358"/>
      <c r="H22" s="358"/>
    </row>
    <row r="23" spans="1:8" ht="49.5" customHeight="1">
      <c r="A23" s="356" t="s">
        <v>199</v>
      </c>
      <c r="B23" s="356"/>
      <c r="C23" s="356"/>
      <c r="D23" s="356"/>
      <c r="E23" s="356"/>
      <c r="F23" s="356"/>
      <c r="G23" s="356"/>
      <c r="H23" s="356"/>
    </row>
  </sheetData>
  <mergeCells count="9">
    <mergeCell ref="A23:H23"/>
    <mergeCell ref="A22:H22"/>
    <mergeCell ref="A1:E1"/>
    <mergeCell ref="A2:E2"/>
    <mergeCell ref="A3:E3"/>
    <mergeCell ref="A5:E5"/>
    <mergeCell ref="B7:H7"/>
    <mergeCell ref="A20:H20"/>
    <mergeCell ref="A21:H21"/>
  </mergeCells>
  <printOptions horizontalCentered="1" verticalCentered="1"/>
  <pageMargins left="0.7874015748031497" right="0.7874015748031497" top="0.984251968503937" bottom="0.984251968503937" header="0" footer="0"/>
  <pageSetup horizontalDpi="600" verticalDpi="600" orientation="landscape" scale="75" r:id="rId1"/>
  <headerFooter alignWithMargins="0">
    <oddFooter>&amp;CINVITACIÓN DIERCTA Nº 012 DE 2008
1948-2008 SESENTA AÑOS DE VIDA UNIVERSITARIA</oddFooter>
  </headerFooter>
</worksheet>
</file>

<file path=xl/worksheets/sheet6.xml><?xml version="1.0" encoding="utf-8"?>
<worksheet xmlns="http://schemas.openxmlformats.org/spreadsheetml/2006/main" xmlns:r="http://schemas.openxmlformats.org/officeDocument/2006/relationships">
  <dimension ref="A2:P49"/>
  <sheetViews>
    <sheetView zoomScalePageLayoutView="0" workbookViewId="0" topLeftCell="A21">
      <selection activeCell="B41" sqref="B41"/>
    </sheetView>
  </sheetViews>
  <sheetFormatPr defaultColWidth="11.421875" defaultRowHeight="12.75"/>
  <cols>
    <col min="1" max="1" width="22.7109375" style="0" customWidth="1"/>
    <col min="8" max="8" width="12.7109375" style="0" customWidth="1"/>
    <col min="9" max="9" width="12.421875" style="0" customWidth="1"/>
  </cols>
  <sheetData>
    <row r="2" spans="1:3" ht="12.75">
      <c r="A2" s="366" t="s">
        <v>34</v>
      </c>
      <c r="B2" s="367"/>
      <c r="C2" s="367"/>
    </row>
    <row r="3" spans="11:16" ht="12.75" customHeight="1">
      <c r="K3" s="364" t="e">
        <f>+'EVALUACIÓN FINANCIERA'!#REF!</f>
        <v>#REF!</v>
      </c>
      <c r="L3" s="365"/>
      <c r="M3" s="365"/>
      <c r="N3" s="365"/>
      <c r="O3" s="365"/>
      <c r="P3" s="365"/>
    </row>
    <row r="4" spans="1:16" s="15" customFormat="1" ht="30" customHeight="1">
      <c r="A4" s="26" t="s">
        <v>30</v>
      </c>
      <c r="B4" s="363" t="str">
        <f>+'EVALUACIÓN FINANCIERA'!D10</f>
        <v>CONSTRUCTORA, CONSULTORA Y PROVEEDORA MEROBEL LTDA.</v>
      </c>
      <c r="C4" s="363"/>
      <c r="D4" s="363"/>
      <c r="E4" s="363" t="e">
        <f>+'EVALUACIÓN FINANCIERA'!#REF!</f>
        <v>#REF!</v>
      </c>
      <c r="F4" s="363"/>
      <c r="G4" s="363"/>
      <c r="H4" s="363" t="e">
        <f>+'EVALUACIÓN FINANCIERA'!#REF!</f>
        <v>#REF!</v>
      </c>
      <c r="I4" s="363"/>
      <c r="J4" s="363"/>
      <c r="K4" s="363"/>
      <c r="L4" s="363"/>
      <c r="M4" s="363"/>
      <c r="N4" s="363" t="e">
        <f>+'EVALUACIÓN FINANCIERA'!#REF!</f>
        <v>#REF!</v>
      </c>
      <c r="O4" s="363"/>
      <c r="P4" s="363"/>
    </row>
    <row r="5" spans="2:16" s="1" customFormat="1" ht="12.75">
      <c r="B5" s="16" t="s">
        <v>19</v>
      </c>
      <c r="C5" s="16" t="s">
        <v>20</v>
      </c>
      <c r="D5" s="16" t="s">
        <v>21</v>
      </c>
      <c r="E5" s="16" t="s">
        <v>19</v>
      </c>
      <c r="F5" s="16" t="s">
        <v>20</v>
      </c>
      <c r="G5" s="16" t="s">
        <v>21</v>
      </c>
      <c r="H5" s="16" t="s">
        <v>19</v>
      </c>
      <c r="I5" s="16" t="s">
        <v>20</v>
      </c>
      <c r="J5" s="16" t="s">
        <v>21</v>
      </c>
      <c r="K5" s="16" t="s">
        <v>19</v>
      </c>
      <c r="L5" s="16" t="s">
        <v>20</v>
      </c>
      <c r="M5" s="16" t="s">
        <v>21</v>
      </c>
      <c r="N5" s="16" t="s">
        <v>19</v>
      </c>
      <c r="O5" s="16" t="s">
        <v>20</v>
      </c>
      <c r="P5" s="16" t="s">
        <v>21</v>
      </c>
    </row>
    <row r="6" ht="12.75">
      <c r="B6" s="19"/>
    </row>
    <row r="7" spans="1:16" ht="12.75">
      <c r="A7" s="17" t="s">
        <v>23</v>
      </c>
      <c r="B7" s="22"/>
      <c r="C7" s="22"/>
      <c r="D7" s="22">
        <f>+B7-C7</f>
        <v>0</v>
      </c>
      <c r="E7" s="22"/>
      <c r="F7" s="22"/>
      <c r="G7" s="22">
        <f>+E7-F7</f>
        <v>0</v>
      </c>
      <c r="H7" s="22"/>
      <c r="I7" s="22"/>
      <c r="J7" s="22">
        <f>+H7-I7</f>
        <v>0</v>
      </c>
      <c r="K7" s="22"/>
      <c r="L7" s="22"/>
      <c r="M7" s="22">
        <f>+K7-L7</f>
        <v>0</v>
      </c>
      <c r="N7" s="22"/>
      <c r="O7" s="22"/>
      <c r="P7" s="22">
        <f>+N7-O7</f>
        <v>0</v>
      </c>
    </row>
    <row r="8" spans="2:16" ht="12.75">
      <c r="B8" s="22"/>
      <c r="C8" s="22"/>
      <c r="D8" s="22"/>
      <c r="E8" s="22"/>
      <c r="F8" s="22"/>
      <c r="G8" s="22"/>
      <c r="H8" s="22"/>
      <c r="I8" s="22"/>
      <c r="J8" s="22"/>
      <c r="K8" s="22"/>
      <c r="L8" s="22"/>
      <c r="M8" s="22"/>
      <c r="N8" s="22"/>
      <c r="O8" s="22"/>
      <c r="P8" s="22"/>
    </row>
    <row r="9" spans="1:16" ht="12.75">
      <c r="A9" s="17" t="s">
        <v>22</v>
      </c>
      <c r="B9" s="22"/>
      <c r="C9" s="22"/>
      <c r="D9" s="22">
        <f>+B9-C9</f>
        <v>0</v>
      </c>
      <c r="E9" s="22"/>
      <c r="F9" s="22"/>
      <c r="G9" s="22">
        <f>+E9-F9</f>
        <v>0</v>
      </c>
      <c r="H9" s="22"/>
      <c r="I9" s="22"/>
      <c r="J9" s="22">
        <f>+H9-I9</f>
        <v>0</v>
      </c>
      <c r="K9" s="22"/>
      <c r="L9" s="22"/>
      <c r="M9" s="22">
        <f>+K9-L9</f>
        <v>0</v>
      </c>
      <c r="N9" s="22"/>
      <c r="O9" s="22"/>
      <c r="P9" s="22">
        <f>+N9-O9</f>
        <v>0</v>
      </c>
    </row>
    <row r="10" spans="2:16" ht="12.75">
      <c r="B10" s="22"/>
      <c r="C10" s="22"/>
      <c r="D10" s="22"/>
      <c r="E10" s="22"/>
      <c r="F10" s="22"/>
      <c r="G10" s="22"/>
      <c r="H10" s="22"/>
      <c r="I10" s="22"/>
      <c r="J10" s="22"/>
      <c r="K10" s="22"/>
      <c r="L10" s="22"/>
      <c r="M10" s="22"/>
      <c r="N10" s="22"/>
      <c r="O10" s="22"/>
      <c r="P10" s="22"/>
    </row>
    <row r="11" spans="1:16" ht="12.75">
      <c r="A11" s="17" t="s">
        <v>24</v>
      </c>
      <c r="B11" s="23">
        <f aca="true" t="shared" si="0" ref="B11:J11">+B7-B9</f>
        <v>0</v>
      </c>
      <c r="C11" s="23">
        <f t="shared" si="0"/>
        <v>0</v>
      </c>
      <c r="D11" s="23">
        <f t="shared" si="0"/>
        <v>0</v>
      </c>
      <c r="E11" s="23">
        <f t="shared" si="0"/>
        <v>0</v>
      </c>
      <c r="F11" s="23">
        <f t="shared" si="0"/>
        <v>0</v>
      </c>
      <c r="G11" s="23">
        <f t="shared" si="0"/>
        <v>0</v>
      </c>
      <c r="H11" s="23">
        <f t="shared" si="0"/>
        <v>0</v>
      </c>
      <c r="I11" s="23">
        <f t="shared" si="0"/>
        <v>0</v>
      </c>
      <c r="J11" s="23">
        <f t="shared" si="0"/>
        <v>0</v>
      </c>
      <c r="K11" s="23">
        <f aca="true" t="shared" si="1" ref="K11:P11">+K7-K9</f>
        <v>0</v>
      </c>
      <c r="L11" s="23">
        <f t="shared" si="1"/>
        <v>0</v>
      </c>
      <c r="M11" s="23">
        <f t="shared" si="1"/>
        <v>0</v>
      </c>
      <c r="N11" s="23">
        <f t="shared" si="1"/>
        <v>0</v>
      </c>
      <c r="O11" s="23">
        <f t="shared" si="1"/>
        <v>0</v>
      </c>
      <c r="P11" s="23">
        <f t="shared" si="1"/>
        <v>0</v>
      </c>
    </row>
    <row r="12" spans="2:16" ht="12.75">
      <c r="B12" s="22"/>
      <c r="C12" s="22"/>
      <c r="D12" s="22"/>
      <c r="E12" s="22"/>
      <c r="F12" s="22"/>
      <c r="G12" s="22"/>
      <c r="H12" s="22"/>
      <c r="I12" s="22"/>
      <c r="J12" s="22"/>
      <c r="K12" s="22"/>
      <c r="L12" s="22"/>
      <c r="M12" s="22"/>
      <c r="N12" s="22"/>
      <c r="O12" s="22"/>
      <c r="P12" s="22"/>
    </row>
    <row r="13" spans="1:16" ht="12.75">
      <c r="A13" s="17" t="s">
        <v>25</v>
      </c>
      <c r="B13" s="22"/>
      <c r="C13" s="22"/>
      <c r="D13" s="22">
        <f>+B13-C13</f>
        <v>0</v>
      </c>
      <c r="E13" s="22"/>
      <c r="F13" s="22"/>
      <c r="G13" s="22">
        <f>+E13-F13</f>
        <v>0</v>
      </c>
      <c r="H13" s="22"/>
      <c r="I13" s="22"/>
      <c r="J13" s="22">
        <f>+H13-I13</f>
        <v>0</v>
      </c>
      <c r="K13" s="22"/>
      <c r="L13" s="22"/>
      <c r="M13" s="22">
        <f>+K13-L13</f>
        <v>0</v>
      </c>
      <c r="N13" s="22"/>
      <c r="O13" s="22"/>
      <c r="P13" s="22">
        <f>+N13-O13</f>
        <v>0</v>
      </c>
    </row>
    <row r="14" spans="2:16" ht="12.75">
      <c r="B14" s="22"/>
      <c r="C14" s="22"/>
      <c r="D14" s="22"/>
      <c r="E14" s="22"/>
      <c r="F14" s="22"/>
      <c r="G14" s="22"/>
      <c r="H14" s="22"/>
      <c r="I14" s="22"/>
      <c r="J14" s="22"/>
      <c r="K14" s="22"/>
      <c r="L14" s="22"/>
      <c r="M14" s="22"/>
      <c r="N14" s="22"/>
      <c r="O14" s="22"/>
      <c r="P14" s="22"/>
    </row>
    <row r="15" spans="1:16" ht="12.75">
      <c r="A15" s="17" t="s">
        <v>26</v>
      </c>
      <c r="B15" s="22"/>
      <c r="C15" s="22"/>
      <c r="D15" s="22">
        <f>+B15-C15</f>
        <v>0</v>
      </c>
      <c r="E15" s="22"/>
      <c r="F15" s="22"/>
      <c r="G15" s="22">
        <f>+E15-F15</f>
        <v>0</v>
      </c>
      <c r="H15" s="22"/>
      <c r="I15" s="22"/>
      <c r="J15" s="22">
        <f>+H15-I15</f>
        <v>0</v>
      </c>
      <c r="K15" s="22"/>
      <c r="L15" s="22"/>
      <c r="M15" s="22">
        <f>+K15-L15</f>
        <v>0</v>
      </c>
      <c r="N15" s="22"/>
      <c r="O15" s="22"/>
      <c r="P15" s="22">
        <f>+N15-O15</f>
        <v>0</v>
      </c>
    </row>
    <row r="16" spans="2:16" ht="12.75">
      <c r="B16" s="22"/>
      <c r="C16" s="22"/>
      <c r="D16" s="22"/>
      <c r="E16" s="22"/>
      <c r="F16" s="22"/>
      <c r="G16" s="22"/>
      <c r="H16" s="22"/>
      <c r="I16" s="22"/>
      <c r="J16" s="22"/>
      <c r="K16" s="22"/>
      <c r="L16" s="22"/>
      <c r="M16" s="22"/>
      <c r="N16" s="22"/>
      <c r="O16" s="22"/>
      <c r="P16" s="22"/>
    </row>
    <row r="17" spans="1:16" ht="12.75">
      <c r="A17" s="17" t="s">
        <v>27</v>
      </c>
      <c r="B17" s="22"/>
      <c r="C17" s="22"/>
      <c r="D17" s="22">
        <f>+B17-C17</f>
        <v>0</v>
      </c>
      <c r="E17" s="22"/>
      <c r="F17" s="22"/>
      <c r="G17" s="22">
        <f>+E17-F17</f>
        <v>0</v>
      </c>
      <c r="H17" s="22"/>
      <c r="I17" s="22"/>
      <c r="J17" s="22">
        <f>+H17-I17</f>
        <v>0</v>
      </c>
      <c r="K17" s="22"/>
      <c r="L17" s="22"/>
      <c r="M17" s="22">
        <f>+K17-L17</f>
        <v>0</v>
      </c>
      <c r="N17" s="22"/>
      <c r="O17" s="22"/>
      <c r="P17" s="22">
        <f>+N17-O17</f>
        <v>0</v>
      </c>
    </row>
    <row r="18" spans="2:16" ht="12.75">
      <c r="B18" s="22"/>
      <c r="C18" s="22"/>
      <c r="D18" s="22"/>
      <c r="E18" s="22"/>
      <c r="F18" s="22"/>
      <c r="G18" s="22"/>
      <c r="H18" s="22"/>
      <c r="I18" s="22"/>
      <c r="J18" s="22"/>
      <c r="K18" s="22"/>
      <c r="L18" s="22"/>
      <c r="M18" s="22"/>
      <c r="N18" s="22"/>
      <c r="O18" s="22"/>
      <c r="P18" s="22"/>
    </row>
    <row r="19" spans="1:16" ht="12.75">
      <c r="A19" s="17" t="s">
        <v>32</v>
      </c>
      <c r="B19" s="22"/>
      <c r="C19" s="22"/>
      <c r="D19" s="22">
        <f>+B19-C19</f>
        <v>0</v>
      </c>
      <c r="E19" s="22"/>
      <c r="F19" s="22"/>
      <c r="G19" s="22">
        <f>+E19-F19</f>
        <v>0</v>
      </c>
      <c r="H19" s="22"/>
      <c r="I19" s="22"/>
      <c r="J19" s="22">
        <f>+H19-I19</f>
        <v>0</v>
      </c>
      <c r="K19" s="22"/>
      <c r="L19" s="22"/>
      <c r="M19" s="22">
        <f>+K19-L19</f>
        <v>0</v>
      </c>
      <c r="N19" s="22"/>
      <c r="O19" s="22"/>
      <c r="P19" s="22">
        <f>+N19-O19</f>
        <v>0</v>
      </c>
    </row>
    <row r="20" spans="2:16" ht="12.75">
      <c r="B20" s="22"/>
      <c r="C20" s="22"/>
      <c r="D20" s="22"/>
      <c r="E20" s="22"/>
      <c r="F20" s="22"/>
      <c r="G20" s="22"/>
      <c r="H20" s="22"/>
      <c r="I20" s="22"/>
      <c r="J20" s="22"/>
      <c r="K20" s="22"/>
      <c r="L20" s="22"/>
      <c r="M20" s="22"/>
      <c r="N20" s="22"/>
      <c r="O20" s="22"/>
      <c r="P20" s="22"/>
    </row>
    <row r="21" spans="1:16" ht="12.75">
      <c r="A21" s="17" t="s">
        <v>28</v>
      </c>
      <c r="B21" s="22"/>
      <c r="C21" s="22"/>
      <c r="D21" s="22">
        <f>+B21-C21</f>
        <v>0</v>
      </c>
      <c r="E21" s="22"/>
      <c r="F21" s="22"/>
      <c r="G21" s="22">
        <f>+E21-F21</f>
        <v>0</v>
      </c>
      <c r="H21" s="22"/>
      <c r="I21" s="22"/>
      <c r="J21" s="22">
        <f>+H21-I21</f>
        <v>0</v>
      </c>
      <c r="K21" s="22"/>
      <c r="L21" s="22"/>
      <c r="M21" s="22">
        <f>+K21-L21</f>
        <v>0</v>
      </c>
      <c r="N21" s="22"/>
      <c r="O21" s="22"/>
      <c r="P21" s="22">
        <f>+N21-O21</f>
        <v>0</v>
      </c>
    </row>
    <row r="22" spans="2:16" ht="12.75">
      <c r="B22" s="22"/>
      <c r="C22" s="22"/>
      <c r="D22" s="22"/>
      <c r="E22" s="22"/>
      <c r="F22" s="22"/>
      <c r="G22" s="22"/>
      <c r="H22" s="22"/>
      <c r="I22" s="22"/>
      <c r="J22" s="22"/>
      <c r="K22" s="22"/>
      <c r="L22" s="22"/>
      <c r="M22" s="22"/>
      <c r="N22" s="22"/>
      <c r="O22" s="22"/>
      <c r="P22" s="22"/>
    </row>
    <row r="23" spans="1:16" ht="12.75">
      <c r="A23" s="17" t="s">
        <v>29</v>
      </c>
      <c r="B23" s="23">
        <f aca="true" t="shared" si="2" ref="B23:J23">+B13-B15-B17-B19-B21</f>
        <v>0</v>
      </c>
      <c r="C23" s="23">
        <f t="shared" si="2"/>
        <v>0</v>
      </c>
      <c r="D23" s="24">
        <f t="shared" si="2"/>
        <v>0</v>
      </c>
      <c r="E23" s="23">
        <f t="shared" si="2"/>
        <v>0</v>
      </c>
      <c r="F23" s="23">
        <f t="shared" si="2"/>
        <v>0</v>
      </c>
      <c r="G23" s="24">
        <f t="shared" si="2"/>
        <v>0</v>
      </c>
      <c r="H23" s="23">
        <f t="shared" si="2"/>
        <v>0</v>
      </c>
      <c r="I23" s="23">
        <f t="shared" si="2"/>
        <v>0</v>
      </c>
      <c r="J23" s="23">
        <f t="shared" si="2"/>
        <v>0</v>
      </c>
      <c r="K23" s="23">
        <f aca="true" t="shared" si="3" ref="K23:P23">+K13-K15-K17-K19-K21</f>
        <v>0</v>
      </c>
      <c r="L23" s="23">
        <f t="shared" si="3"/>
        <v>0</v>
      </c>
      <c r="M23" s="23">
        <f t="shared" si="3"/>
        <v>0</v>
      </c>
      <c r="N23" s="23">
        <f t="shared" si="3"/>
        <v>0</v>
      </c>
      <c r="O23" s="23">
        <f t="shared" si="3"/>
        <v>0</v>
      </c>
      <c r="P23" s="23">
        <f t="shared" si="3"/>
        <v>0</v>
      </c>
    </row>
    <row r="27" spans="1:3" ht="12.75">
      <c r="A27" s="366" t="s">
        <v>34</v>
      </c>
      <c r="B27" s="367"/>
      <c r="C27" s="367"/>
    </row>
    <row r="29" spans="1:13" ht="12.75">
      <c r="A29" s="26" t="s">
        <v>31</v>
      </c>
      <c r="B29" s="363" t="str">
        <f>+B4</f>
        <v>CONSTRUCTORA, CONSULTORA Y PROVEEDORA MEROBEL LTDA.</v>
      </c>
      <c r="C29" s="363"/>
      <c r="D29" s="363"/>
      <c r="E29" s="363" t="e">
        <f>+E4</f>
        <v>#REF!</v>
      </c>
      <c r="F29" s="363"/>
      <c r="G29" s="363"/>
      <c r="H29" s="363" t="e">
        <f>+H4</f>
        <v>#REF!</v>
      </c>
      <c r="I29" s="363"/>
      <c r="J29" s="363"/>
      <c r="K29" s="363">
        <f>+K4</f>
        <v>0</v>
      </c>
      <c r="L29" s="363"/>
      <c r="M29" s="363"/>
    </row>
    <row r="30" spans="1:13" ht="12.75">
      <c r="A30" s="1"/>
      <c r="B30" s="16" t="s">
        <v>19</v>
      </c>
      <c r="C30" s="16" t="s">
        <v>20</v>
      </c>
      <c r="D30" s="16" t="s">
        <v>21</v>
      </c>
      <c r="E30" s="16" t="s">
        <v>19</v>
      </c>
      <c r="F30" s="16" t="s">
        <v>20</v>
      </c>
      <c r="G30" s="16" t="s">
        <v>21</v>
      </c>
      <c r="H30" s="16" t="s">
        <v>19</v>
      </c>
      <c r="I30" s="16" t="s">
        <v>20</v>
      </c>
      <c r="J30" s="16" t="s">
        <v>21</v>
      </c>
      <c r="K30" s="16" t="s">
        <v>19</v>
      </c>
      <c r="L30" s="16" t="s">
        <v>20</v>
      </c>
      <c r="M30" s="16" t="s">
        <v>21</v>
      </c>
    </row>
    <row r="32" spans="1:13" ht="12.75">
      <c r="A32" s="17" t="s">
        <v>23</v>
      </c>
      <c r="B32" s="22">
        <v>338540</v>
      </c>
      <c r="C32" s="22">
        <v>338540</v>
      </c>
      <c r="D32" s="22">
        <f>+B32-C32</f>
        <v>0</v>
      </c>
      <c r="E32" s="22"/>
      <c r="F32" s="22">
        <v>2236097</v>
      </c>
      <c r="G32" s="22">
        <f>+E32-F32</f>
        <v>-2236097</v>
      </c>
      <c r="H32" s="22">
        <v>3913626</v>
      </c>
      <c r="I32" s="22">
        <v>3439435</v>
      </c>
      <c r="J32" s="22">
        <f>+H32-I32</f>
        <v>474191</v>
      </c>
      <c r="K32" s="22">
        <v>3913626</v>
      </c>
      <c r="L32" s="22">
        <v>3439435</v>
      </c>
      <c r="M32" s="22">
        <f>+K32-L32</f>
        <v>474191</v>
      </c>
    </row>
    <row r="33" spans="2:13" ht="12.75">
      <c r="B33" s="22"/>
      <c r="C33" s="22"/>
      <c r="D33" s="22"/>
      <c r="E33" s="22"/>
      <c r="F33" s="22"/>
      <c r="G33" s="22"/>
      <c r="H33" s="22"/>
      <c r="I33" s="22"/>
      <c r="J33" s="22"/>
      <c r="K33" s="22"/>
      <c r="L33" s="22"/>
      <c r="M33" s="22"/>
    </row>
    <row r="34" spans="1:13" ht="12.75">
      <c r="A34" s="17" t="s">
        <v>22</v>
      </c>
      <c r="B34" s="22">
        <v>177384</v>
      </c>
      <c r="C34" s="22">
        <v>177384</v>
      </c>
      <c r="D34" s="22">
        <f>+B34-C34</f>
        <v>0</v>
      </c>
      <c r="E34" s="22"/>
      <c r="F34" s="22">
        <v>1443897</v>
      </c>
      <c r="G34" s="22">
        <f>+E34-F34</f>
        <v>-1443897</v>
      </c>
      <c r="H34" s="22">
        <v>1966502</v>
      </c>
      <c r="I34" s="22">
        <v>1966503</v>
      </c>
      <c r="J34" s="22">
        <f>+H34-I34</f>
        <v>-1</v>
      </c>
      <c r="K34" s="22">
        <v>1966502</v>
      </c>
      <c r="L34" s="22">
        <v>1966503</v>
      </c>
      <c r="M34" s="22">
        <f>+K34-L34</f>
        <v>-1</v>
      </c>
    </row>
    <row r="35" spans="2:13" ht="12.75">
      <c r="B35" s="22"/>
      <c r="C35" s="22"/>
      <c r="D35" s="22"/>
      <c r="E35" s="22"/>
      <c r="F35" s="22"/>
      <c r="G35" s="22"/>
      <c r="H35" s="22"/>
      <c r="I35" s="22"/>
      <c r="J35" s="22"/>
      <c r="K35" s="22"/>
      <c r="L35" s="22"/>
      <c r="M35" s="22"/>
    </row>
    <row r="36" spans="1:13" ht="12.75">
      <c r="A36" s="17" t="s">
        <v>24</v>
      </c>
      <c r="B36" s="23">
        <f aca="true" t="shared" si="4" ref="B36:J36">+B32-B34</f>
        <v>161156</v>
      </c>
      <c r="C36" s="23">
        <f t="shared" si="4"/>
        <v>161156</v>
      </c>
      <c r="D36" s="23">
        <f t="shared" si="4"/>
        <v>0</v>
      </c>
      <c r="E36" s="23">
        <f t="shared" si="4"/>
        <v>0</v>
      </c>
      <c r="F36" s="23">
        <f t="shared" si="4"/>
        <v>792200</v>
      </c>
      <c r="G36" s="23">
        <f t="shared" si="4"/>
        <v>-792200</v>
      </c>
      <c r="H36" s="25">
        <f t="shared" si="4"/>
        <v>1947124</v>
      </c>
      <c r="I36" s="25">
        <f t="shared" si="4"/>
        <v>1472932</v>
      </c>
      <c r="J36" s="25">
        <f t="shared" si="4"/>
        <v>474192</v>
      </c>
      <c r="K36" s="25">
        <f>+K32-K34</f>
        <v>1947124</v>
      </c>
      <c r="L36" s="25">
        <f>+L32-L34</f>
        <v>1472932</v>
      </c>
      <c r="M36" s="25">
        <f>+M32-M34</f>
        <v>474192</v>
      </c>
    </row>
    <row r="37" spans="2:13" ht="12.75">
      <c r="B37" s="22"/>
      <c r="C37" s="22"/>
      <c r="D37" s="22"/>
      <c r="E37" s="22"/>
      <c r="F37" s="22"/>
      <c r="G37" s="22"/>
      <c r="H37" s="22"/>
      <c r="I37" s="22"/>
      <c r="J37" s="22"/>
      <c r="K37" s="22"/>
      <c r="L37" s="22"/>
      <c r="M37" s="22"/>
    </row>
    <row r="38" spans="1:13" ht="12.75">
      <c r="A38" s="17" t="s">
        <v>25</v>
      </c>
      <c r="B38" s="22">
        <f>3497+174390</f>
        <v>177887</v>
      </c>
      <c r="C38" s="22">
        <v>177887</v>
      </c>
      <c r="D38" s="22">
        <f>+B38-C38</f>
        <v>0</v>
      </c>
      <c r="E38" s="22">
        <v>5286525</v>
      </c>
      <c r="F38" s="22">
        <v>5295374</v>
      </c>
      <c r="G38" s="22">
        <f>+E38-F38</f>
        <v>-8849</v>
      </c>
      <c r="H38" s="22">
        <f>2270798+344789</f>
        <v>2615587</v>
      </c>
      <c r="I38" s="22">
        <f>2270798+344789</f>
        <v>2615587</v>
      </c>
      <c r="J38" s="22">
        <f>+H38-I38</f>
        <v>0</v>
      </c>
      <c r="K38" s="22">
        <f>2270798+344789</f>
        <v>2615587</v>
      </c>
      <c r="L38" s="22">
        <f>2270798+344789</f>
        <v>2615587</v>
      </c>
      <c r="M38" s="22">
        <f>+K38-L38</f>
        <v>0</v>
      </c>
    </row>
    <row r="39" spans="2:13" ht="12.75">
      <c r="B39" s="22"/>
      <c r="C39" s="22"/>
      <c r="D39" s="22"/>
      <c r="E39" s="22"/>
      <c r="F39" s="22"/>
      <c r="G39" s="22"/>
      <c r="H39" s="22"/>
      <c r="I39" s="22"/>
      <c r="J39" s="22"/>
      <c r="K39" s="22"/>
      <c r="L39" s="22"/>
      <c r="M39" s="22"/>
    </row>
    <row r="40" spans="1:13" ht="12.75">
      <c r="A40" s="17" t="s">
        <v>26</v>
      </c>
      <c r="B40" s="22"/>
      <c r="C40" s="22">
        <v>0</v>
      </c>
      <c r="D40" s="22">
        <f>+B40-C40</f>
        <v>0</v>
      </c>
      <c r="E40" s="22">
        <v>3389864</v>
      </c>
      <c r="F40" s="22">
        <v>3389864</v>
      </c>
      <c r="G40" s="22">
        <f>+E40-F40</f>
        <v>0</v>
      </c>
      <c r="H40" s="22"/>
      <c r="I40" s="22">
        <v>0</v>
      </c>
      <c r="J40" s="22">
        <f>+H40-I40</f>
        <v>0</v>
      </c>
      <c r="K40" s="22"/>
      <c r="L40" s="22">
        <v>0</v>
      </c>
      <c r="M40" s="22">
        <f>+K40-L40</f>
        <v>0</v>
      </c>
    </row>
    <row r="41" spans="2:13" ht="12.75">
      <c r="B41" s="22"/>
      <c r="C41" s="22"/>
      <c r="D41" s="22"/>
      <c r="E41" s="22"/>
      <c r="F41" s="22"/>
      <c r="G41" s="22"/>
      <c r="H41" s="22"/>
      <c r="I41" s="22"/>
      <c r="J41" s="22"/>
      <c r="K41" s="22"/>
      <c r="L41" s="22"/>
      <c r="M41" s="22"/>
    </row>
    <row r="42" spans="1:13" ht="12.75">
      <c r="A42" s="17" t="s">
        <v>27</v>
      </c>
      <c r="B42" s="22">
        <f>158173+3499</f>
        <v>161672</v>
      </c>
      <c r="C42" s="22">
        <f>152061+3494</f>
        <v>155555</v>
      </c>
      <c r="D42" s="22">
        <f>+B42-C42</f>
        <v>6117</v>
      </c>
      <c r="E42" s="22">
        <v>1818615</v>
      </c>
      <c r="F42" s="22">
        <f>1150575+146851</f>
        <v>1297426</v>
      </c>
      <c r="G42" s="22">
        <f>+E42-F42</f>
        <v>521189</v>
      </c>
      <c r="H42" s="22">
        <f>1533588+58314+282281</f>
        <v>1874183</v>
      </c>
      <c r="I42" s="22">
        <f>1533588+58314+282281</f>
        <v>1874183</v>
      </c>
      <c r="J42" s="22">
        <f>+H42-I42</f>
        <v>0</v>
      </c>
      <c r="K42" s="22">
        <f>1533588+58314+282281</f>
        <v>1874183</v>
      </c>
      <c r="L42" s="22">
        <f>1533588+58314+282281</f>
        <v>1874183</v>
      </c>
      <c r="M42" s="22">
        <f>+K42-L42</f>
        <v>0</v>
      </c>
    </row>
    <row r="43" spans="2:13" ht="12.75">
      <c r="B43" s="22"/>
      <c r="C43" s="22"/>
      <c r="D43" s="22"/>
      <c r="E43" s="22"/>
      <c r="F43" s="22"/>
      <c r="G43" s="22"/>
      <c r="H43" s="22"/>
      <c r="I43" s="22"/>
      <c r="J43" s="22"/>
      <c r="K43" s="22"/>
      <c r="L43" s="22"/>
      <c r="M43" s="22"/>
    </row>
    <row r="44" spans="1:13" ht="12.75">
      <c r="A44" s="17" t="s">
        <v>32</v>
      </c>
      <c r="B44" s="22"/>
      <c r="C44" s="22"/>
      <c r="D44" s="22">
        <f>+B44-C44</f>
        <v>0</v>
      </c>
      <c r="E44" s="22"/>
      <c r="F44" s="22">
        <f>5943+8849</f>
        <v>14792</v>
      </c>
      <c r="G44" s="22">
        <f>+E44-F44</f>
        <v>-14792</v>
      </c>
      <c r="H44" s="22"/>
      <c r="I44" s="22"/>
      <c r="J44" s="22">
        <f>+H44-I44</f>
        <v>0</v>
      </c>
      <c r="K44" s="22"/>
      <c r="L44" s="22"/>
      <c r="M44" s="22">
        <f>+K44-L44</f>
        <v>0</v>
      </c>
    </row>
    <row r="45" spans="2:13" ht="12.75">
      <c r="B45" s="22"/>
      <c r="C45" s="22"/>
      <c r="D45" s="22"/>
      <c r="E45" s="22"/>
      <c r="F45" s="22"/>
      <c r="G45" s="22"/>
      <c r="H45" s="22"/>
      <c r="I45" s="22"/>
      <c r="J45" s="22"/>
      <c r="K45" s="22"/>
      <c r="L45" s="22"/>
      <c r="M45" s="22"/>
    </row>
    <row r="46" spans="1:13" ht="12.75">
      <c r="A46" s="17" t="s">
        <v>28</v>
      </c>
      <c r="B46" s="22">
        <v>15086</v>
      </c>
      <c r="C46" s="22">
        <f>1951+5619</f>
        <v>7570</v>
      </c>
      <c r="D46" s="22">
        <f>+B46-C46</f>
        <v>7516</v>
      </c>
      <c r="E46" s="22"/>
      <c r="F46" s="22">
        <v>202738</v>
      </c>
      <c r="G46" s="22">
        <f>+E46-F46</f>
        <v>-202738</v>
      </c>
      <c r="H46" s="22">
        <f>136270+132488+4747</f>
        <v>273505</v>
      </c>
      <c r="I46" s="22">
        <f>136270+132488+4747</f>
        <v>273505</v>
      </c>
      <c r="J46" s="22">
        <f>+H46-I46</f>
        <v>0</v>
      </c>
      <c r="K46" s="22">
        <f>136270+132488+4747</f>
        <v>273505</v>
      </c>
      <c r="L46" s="22">
        <f>136270+132488+4747</f>
        <v>273505</v>
      </c>
      <c r="M46" s="22">
        <f>+K46-L46</f>
        <v>0</v>
      </c>
    </row>
    <row r="47" spans="2:13" ht="12.75">
      <c r="B47" s="22"/>
      <c r="C47" s="22"/>
      <c r="D47" s="22"/>
      <c r="E47" s="22"/>
      <c r="F47" s="22"/>
      <c r="G47" s="22"/>
      <c r="H47" s="22"/>
      <c r="I47" s="22"/>
      <c r="J47" s="22"/>
      <c r="K47" s="22"/>
      <c r="L47" s="22"/>
      <c r="M47" s="22"/>
    </row>
    <row r="48" spans="1:13" ht="12.75">
      <c r="A48" s="17" t="s">
        <v>29</v>
      </c>
      <c r="B48" s="23">
        <f aca="true" t="shared" si="5" ref="B48:J48">+B38-B40-B42-B44-B46</f>
        <v>1129</v>
      </c>
      <c r="C48" s="23">
        <f t="shared" si="5"/>
        <v>14762</v>
      </c>
      <c r="D48" s="24">
        <f t="shared" si="5"/>
        <v>-13633</v>
      </c>
      <c r="E48" s="23">
        <f t="shared" si="5"/>
        <v>78046</v>
      </c>
      <c r="F48" s="23">
        <f t="shared" si="5"/>
        <v>390554</v>
      </c>
      <c r="G48" s="23">
        <f t="shared" si="5"/>
        <v>-312508</v>
      </c>
      <c r="H48" s="23">
        <f t="shared" si="5"/>
        <v>467899</v>
      </c>
      <c r="I48" s="23">
        <f t="shared" si="5"/>
        <v>467899</v>
      </c>
      <c r="J48" s="24">
        <f t="shared" si="5"/>
        <v>0</v>
      </c>
      <c r="K48" s="23">
        <f>+K38-K40-K42-K44-K46</f>
        <v>467899</v>
      </c>
      <c r="L48" s="23">
        <f>+L38-L40-L42-L44-L46</f>
        <v>467899</v>
      </c>
      <c r="M48" s="24">
        <f>+M38-M40-M42-M44-M46</f>
        <v>0</v>
      </c>
    </row>
    <row r="49" ht="12.75">
      <c r="D49" s="20" t="s">
        <v>33</v>
      </c>
    </row>
  </sheetData>
  <sheetProtection/>
  <mergeCells count="12">
    <mergeCell ref="K29:M29"/>
    <mergeCell ref="A2:C2"/>
    <mergeCell ref="A27:C27"/>
    <mergeCell ref="B29:D29"/>
    <mergeCell ref="E29:G29"/>
    <mergeCell ref="H29:J29"/>
    <mergeCell ref="B4:D4"/>
    <mergeCell ref="N4:P4"/>
    <mergeCell ref="K3:P3"/>
    <mergeCell ref="E4:G4"/>
    <mergeCell ref="H4:J4"/>
    <mergeCell ref="K4:M4"/>
  </mergeCell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rafajardom</dc:creator>
  <cp:keywords/>
  <dc:description/>
  <cp:lastModifiedBy>ipalominoc</cp:lastModifiedBy>
  <cp:lastPrinted>2008-11-26T21:30:15Z</cp:lastPrinted>
  <dcterms:created xsi:type="dcterms:W3CDTF">2008-02-21T13:10:19Z</dcterms:created>
  <dcterms:modified xsi:type="dcterms:W3CDTF">2008-11-26T23:30:18Z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