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Evaluación Juridica" sheetId="1" r:id="rId1"/>
    <sheet name="Verificacion Dctos.Financ. " sheetId="2" r:id="rId2"/>
    <sheet name="Evaluación Financiera" sheetId="3" r:id="rId3"/>
    <sheet name="Evaluación Tecnic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<sst xmlns="http://schemas.openxmlformats.org/spreadsheetml/2006/main" count="141" uniqueCount="105">
  <si>
    <t>UNIVERSIDAD DISTRITAL FRANCISCO JOSÉ DE CALDAS</t>
  </si>
  <si>
    <t>VICERRECTORIA ADMINISTRATIVA Y FINANCIERA</t>
  </si>
  <si>
    <t>RESULTADO DEL ESTUDIO JURÍDICO</t>
  </si>
  <si>
    <t>DOCUMENTOS JURÍDICOS NUMERAL 2.2</t>
  </si>
  <si>
    <t>CALIFICACIÓN: ADMISIBLE NO ADMISIBLE</t>
  </si>
  <si>
    <t>NUMERAL</t>
  </si>
  <si>
    <t>DOCUMENTO EXIGIDO</t>
  </si>
  <si>
    <t>SUBSANABLE / NO SUBSANABLE</t>
  </si>
  <si>
    <t>PRESENTADO</t>
  </si>
  <si>
    <t>SI</t>
  </si>
  <si>
    <t>NO</t>
  </si>
  <si>
    <t xml:space="preserve">NO </t>
  </si>
  <si>
    <t xml:space="preserve">OBSERVACION </t>
  </si>
  <si>
    <t>2.2.1</t>
  </si>
  <si>
    <t>Carta presentación oferta</t>
  </si>
  <si>
    <t>X</t>
  </si>
  <si>
    <t>x</t>
  </si>
  <si>
    <t>2.2.2</t>
  </si>
  <si>
    <t>Autorización de la junta dirctiva de la sociedad o entiodad para presentar propuesta</t>
  </si>
  <si>
    <t>2.2.3</t>
  </si>
  <si>
    <t>Poder</t>
  </si>
  <si>
    <t>2.2.4</t>
  </si>
  <si>
    <t>Prueba de existencia ,representación legal y facultades</t>
  </si>
  <si>
    <t>2.2.5</t>
  </si>
  <si>
    <t>Documento de integración del Consorcio o Unión Temporal</t>
  </si>
  <si>
    <t>2.2.6</t>
  </si>
  <si>
    <t>Requisitos para los proponentes en Consorcio o Unión Tempòral</t>
  </si>
  <si>
    <t>2.2.7</t>
  </si>
  <si>
    <t>Registro Único de Proponentes</t>
  </si>
  <si>
    <t>2.2.8</t>
  </si>
  <si>
    <t>Garantia de seriedad de la oferta</t>
  </si>
  <si>
    <t>2.2.9</t>
  </si>
  <si>
    <t>Certificado de pagos se seguridad social y aportes parafiscales</t>
  </si>
  <si>
    <t>2.2.10</t>
  </si>
  <si>
    <t>Registro Unico Tributario</t>
  </si>
  <si>
    <t>CALIFICACION JURIDICA</t>
  </si>
  <si>
    <t>CONVOCATORIA PÚBLICA Nº 018 DE 2008</t>
  </si>
  <si>
    <t>GUSTAVO MURILLO SALDAÑA</t>
  </si>
  <si>
    <t>N/A</t>
  </si>
  <si>
    <r>
      <t>En la carta de presentación de la oferta se enuncian 131 folios. Sin embargo son solo 127, con uno adicional nombrado como 127A.</t>
    </r>
    <r>
      <rPr>
        <b/>
        <sz val="8"/>
        <rFont val="Arial"/>
        <family val="2"/>
      </rPr>
      <t xml:space="preserve"> </t>
    </r>
    <r>
      <rPr>
        <b/>
        <sz val="8"/>
        <color indexed="48"/>
        <rFont val="Arial"/>
        <family val="2"/>
      </rPr>
      <t>Debe subsanar, corrigiendo.</t>
    </r>
  </si>
  <si>
    <t>PENDIENTE DE SUBSANAR</t>
  </si>
  <si>
    <t>NOTA:El plazo maximo para subsanar los documentos arriba descritos, será hasta el 1 de diciembre de 2008,hasta las 4:00 p.m.</t>
  </si>
  <si>
    <t>EVALUACIÓN FINANCIERA:  CONVOCATORIA PUBLICA No.018 DE 2008</t>
  </si>
  <si>
    <t>No.</t>
  </si>
  <si>
    <t>PROPONENTE</t>
  </si>
  <si>
    <t>DOCUMENTO</t>
  </si>
  <si>
    <t>CUMPLE</t>
  </si>
  <si>
    <t>PENDIENTE</t>
  </si>
  <si>
    <t>OK</t>
  </si>
  <si>
    <t xml:space="preserve">Balance General y Estado de Resultados comparativos, con Notas Explicativas, con  corte a 31 de diciembre de 2007 - 2006 (documento subsanable) </t>
  </si>
  <si>
    <t>FOLIO 26 A FOLIO 33</t>
  </si>
  <si>
    <r>
      <t>DECLARACIÓN DE RENTA</t>
    </r>
    <r>
      <rPr>
        <sz val="10"/>
        <rFont val="Arial Narrow"/>
        <family val="2"/>
      </rPr>
      <t xml:space="preserve"> (documento subsanable)</t>
    </r>
  </si>
  <si>
    <t>FOLIO 35</t>
  </si>
  <si>
    <t>CONCILIACIÓN TRIBUTARIA (documento subsanable)</t>
  </si>
  <si>
    <t>FOLIO 28</t>
  </si>
  <si>
    <t>CERTIFICADO ANTECEDENTES DISCIPLINARIOS del contador y del revisor fiscal (ó contador independiente que dictamina o audita los estados financieros) (documento subsanable)</t>
  </si>
  <si>
    <t>FOLIO 40</t>
  </si>
  <si>
    <t>RESULTADO GENERAL</t>
  </si>
  <si>
    <r>
      <t>OBJETO: SELECCIONAR LA MEJOR OFERTA PARA CONTRATAR LA PRIMERA FASE DE</t>
    </r>
    <r>
      <rPr>
        <sz val="8"/>
        <rFont val="Arial"/>
        <family val="0"/>
      </rPr>
      <t xml:space="preserve"> LA RESTAURACION DEL PALACIO LA MERCED DE LA FACULTAD DE ARTES-ASAB (FACHADA GENERAL Y ADECUACION DEL LABORATORIO DE FOTOGRAFIA) UNIVERSIDAD DISTRITAL FRANCISCO JOSE DE CALDAS.</t>
    </r>
  </si>
  <si>
    <t>VOLVER AL MENU</t>
  </si>
  <si>
    <t>% DE PARTICIPACION</t>
  </si>
  <si>
    <t>NO APLICA</t>
  </si>
  <si>
    <t>item</t>
  </si>
  <si>
    <t>FACTORES</t>
  </si>
  <si>
    <t>RESULTADO</t>
  </si>
  <si>
    <t>CALIFICACIÓN</t>
  </si>
  <si>
    <t>ENDEUDAMIENTO &lt;=70 % (PASIVO TOTAL / ACTIVO TOTAL )*100</t>
  </si>
  <si>
    <t>PASIVO TOTAL</t>
  </si>
  <si>
    <t>ACTIVO TOTAL</t>
  </si>
  <si>
    <t>CAPITAL DE TRABAJO &gt;=30% del Valor de la Oferta 
((AC-PC) &gt;=50% VO</t>
  </si>
  <si>
    <t>ACTIVO CORRIENTE</t>
  </si>
  <si>
    <t>PASIVO CORRIENTE</t>
  </si>
  <si>
    <t>RAZON CORRIENTE &gt;= 1.4 (AC/PC)</t>
  </si>
  <si>
    <t>RELACIÓN PATRIMONIAL &lt;=1.2 (VO/ PT)
VO / PT &lt;= 1.2</t>
  </si>
  <si>
    <t>VALOR DE LA OFERTA</t>
  </si>
  <si>
    <t>PATRIMONIO TOTAL</t>
  </si>
  <si>
    <t>VALOR OFERTADO</t>
  </si>
  <si>
    <t>VALOR TOTAL PRESUPUESTO</t>
  </si>
  <si>
    <t>EN MILES</t>
  </si>
  <si>
    <t>UNIVERSIDAD DISTRITAL FRANCISCO JOSE DE CALDAS</t>
  </si>
  <si>
    <t>REVISION TECNICA CONVOCATORIA PÚBLICA  0018 DE 2008</t>
  </si>
  <si>
    <t xml:space="preserve">1. PARAMETROS DE EVALUACION FIJADOS EN LAS CONDICIONES PARA OFERTAR : </t>
  </si>
  <si>
    <t>EXPERIENCIA GENERAL</t>
  </si>
  <si>
    <t>VALOR CERTIFICACIONES</t>
  </si>
  <si>
    <t>SMMLV</t>
  </si>
  <si>
    <t>VIGENCIA</t>
  </si>
  <si>
    <t>REGISTRO UNICO DE PROPONENTE (RUP)</t>
  </si>
  <si>
    <t>K CONTRATACION COMO CONSTRUCTOR 5000 SMMLV</t>
  </si>
  <si>
    <t>K CONTRATACION COMO CONSULTOR 4000 SMMLV</t>
  </si>
  <si>
    <t>PERSONAL REQUERIDO</t>
  </si>
  <si>
    <t>OBSERVACIONES</t>
  </si>
  <si>
    <t>SUMATORIA CERTIFICACIONES</t>
  </si>
  <si>
    <r>
      <t xml:space="preserve">EXPERIENCIA GENERAL: </t>
    </r>
    <r>
      <rPr>
        <sz val="10"/>
        <rFont val="Arial Narrow"/>
        <family val="2"/>
      </rPr>
      <t xml:space="preserve">Adjuntar cinco (5) certificaciones de contratos cuyo objeto sea igual o similar  al de la presente convocatoria publica; en el que incluya la restauracion en inmuebles, el mantenimiento de fachadas de edificaciones privadas o publicas en obras de restauracion a monumentos nacionales o bienes de interes cultural o patrimonial; ejecutados en los ultimos diez (10) años. cada obra certificada debe tener un valor igual o superior 1000 SMMLV del año en que se desarrollo el contrato del que se esta presentando la certificacion. </t>
    </r>
  </si>
  <si>
    <r>
      <t xml:space="preserve">SUMATORIA CERTIFICACIONES: </t>
    </r>
    <r>
      <rPr>
        <sz val="10"/>
        <rFont val="Arial Narrow"/>
        <family val="2"/>
      </rPr>
      <t>sumatoria  del valor de los cinco (5) contratos certificados debera ser igual o mayor al presupuesto de la presente convocatoria.</t>
    </r>
  </si>
  <si>
    <r>
      <t xml:space="preserve">EXPERIENCIA PERSONAL REQUERIDO: </t>
    </r>
    <r>
      <rPr>
        <sz val="10"/>
        <rFont val="Arial Narrow"/>
        <family val="2"/>
      </rPr>
      <t>documentacion requerida, fotocopia cedula, trajeta profesional, 2 certificaciones, copia del diplima</t>
    </r>
  </si>
  <si>
    <r>
      <t xml:space="preserve">MUNICIPIO DE TOCANCIPA
</t>
    </r>
    <r>
      <rPr>
        <b/>
        <sz val="10"/>
        <rFont val="Arial Narrow"/>
        <family val="2"/>
      </rPr>
      <t>RESTAURACIÓN ESTACIÓN DEL TREN MUNNICIPIO DE TOCANCIPA</t>
    </r>
  </si>
  <si>
    <r>
      <t>DIRECTOR DE OBRA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CUMPLE</t>
    </r>
    <r>
      <rPr>
        <sz val="10"/>
        <rFont val="Arial Narrow"/>
        <family val="2"/>
      </rPr>
      <t xml:space="preserve">
</t>
    </r>
    <r>
      <rPr>
        <u val="single"/>
        <sz val="10"/>
        <rFont val="Arial Narrow"/>
        <family val="2"/>
      </rPr>
      <t>RESIDENTE DE OBRA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CUMPLE</t>
    </r>
  </si>
  <si>
    <r>
      <t xml:space="preserve">PADRES AGUSTINOS, PROVINCIA DE NUESTRA SEÑORA DE GRACIA
</t>
    </r>
    <r>
      <rPr>
        <b/>
        <sz val="10"/>
        <rFont val="Arial Narrow"/>
        <family val="2"/>
      </rPr>
      <t>REALIZAR OBRAS DE RESTAURACIÓN, CUBIERTA CONVENTO Y OBRAS COMPLEMENTARIAS IGLESIA Y CONVENTO NUESTRA SEÑORA DE LA SALUD, EN BOJACA CUNDINAMARCA</t>
    </r>
  </si>
  <si>
    <r>
      <t xml:space="preserve">METRO SEGURIDAD
</t>
    </r>
    <r>
      <rPr>
        <b/>
        <sz val="10"/>
        <rFont val="Arial Narrow"/>
        <family val="2"/>
      </rPr>
      <t>OBRAS DE RESTAURACIÓN Y OBRAS CIVILES EN EDIFICACIÓN (RESTAURACIÓN DE FACHADAS Y ACTUALIZACIÓN ESTRUCTURAL) EN LA ZONA NORTE DE LA ESTACIÓN DE POLICIA DE LA CANDELARIA UBICADA EN EL ANTIGUO EDIFICIO DEL COLEGIO JUSTO BERRIO…</t>
    </r>
  </si>
  <si>
    <r>
      <t xml:space="preserve">DIOCISIS DE ARMENIA
</t>
    </r>
    <r>
      <rPr>
        <b/>
        <sz val="10"/>
        <rFont val="Arial Narrow"/>
        <family val="2"/>
      </rPr>
      <t>RESTAURACIÓN DEL TEMPLO DE LA INMACULADA CONCEPCIÓN</t>
    </r>
  </si>
  <si>
    <r>
      <t xml:space="preserve">MINISTERIO DE CULTURA
</t>
    </r>
    <r>
      <rPr>
        <b/>
        <sz val="10"/>
        <rFont val="Arial Narrow"/>
        <family val="2"/>
      </rPr>
      <t xml:space="preserve">
RESTAURACIÓN DE LA TERCERA ETAPA DEL CONJUNTO DE LA MILAGROSA EN SAN JUAN DE PASTO NARIÑO</t>
    </r>
  </si>
  <si>
    <r>
      <t>RAFAEL ENRIQUE ARANZALEZ GARCIA</t>
    </r>
    <r>
      <rPr>
        <sz val="10"/>
        <rFont val="Arial Narrow"/>
        <family val="2"/>
      </rPr>
      <t xml:space="preserve">
Jefe División de Recursos Fisicos</t>
    </r>
  </si>
  <si>
    <t>JEFE DE LA DIVISIÓN DE RECURSOS FÍSICOS</t>
  </si>
  <si>
    <t>Elabaró: Ing. Diana Caro y Arq. Jairo Fernandez</t>
  </si>
  <si>
    <r>
      <t xml:space="preserve">La División de Recursos Fisicos al efectuar la evaluación técnica, advierte el no cumplimiento de los SMMLV,  en el contrato celebrado por el proponente y la Alcaldia Municipal de Tocancipa; dado que el valor en SMMLV no cumple con lo solicitado en los Terminos de Refrencia: numeral 2,4,1. Por lo tanto el oferente </t>
    </r>
    <r>
      <rPr>
        <b/>
        <sz val="10"/>
        <color indexed="10"/>
        <rFont val="Arial Narrow"/>
        <family val="2"/>
      </rPr>
      <t>NO CUMPLE TÉCNICAMENTE</t>
    </r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</si>
</sst>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"/>
    <numFmt numFmtId="189" formatCode="_ * #,##0_ ;_ * \-#,##0_ ;_ * &quot;-&quot;??_ ;_ @_ "/>
    <numFmt numFmtId="190" formatCode="&quot;$&quot;\ #,##0.00;[Red]&quot;$&quot;\ #,##0.00"/>
    <numFmt numFmtId="191" formatCode="&quot;$&quot;\ #,##0.00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color indexed="4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 val="single"/>
      <sz val="8.5"/>
      <color indexed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0"/>
      <color indexed="10"/>
      <name val="Arial Narrow"/>
      <family val="2"/>
    </font>
    <font>
      <u val="single"/>
      <sz val="10"/>
      <name val="Arial Narrow"/>
      <family val="2"/>
    </font>
    <font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justify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 wrapText="1"/>
      <protection/>
    </xf>
    <xf numFmtId="0" fontId="10" fillId="0" borderId="2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2" borderId="18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3" fillId="0" borderId="0" xfId="15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8" xfId="20" applyFont="1" applyBorder="1" applyAlignment="1">
      <alignment vertical="center" wrapText="1"/>
      <protection/>
    </xf>
    <xf numFmtId="3" fontId="17" fillId="0" borderId="8" xfId="21" applyNumberFormat="1" applyBorder="1" applyAlignment="1">
      <alignment vertical="center"/>
      <protection/>
    </xf>
    <xf numFmtId="3" fontId="17" fillId="0" borderId="0" xfId="21" applyNumberFormat="1" applyAlignment="1">
      <alignment vertical="center"/>
      <protection/>
    </xf>
    <xf numFmtId="0" fontId="19" fillId="3" borderId="8" xfId="0" applyFont="1" applyFill="1" applyBorder="1" applyAlignment="1">
      <alignment horizontal="center" vertical="center"/>
    </xf>
    <xf numFmtId="189" fontId="20" fillId="3" borderId="8" xfId="16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3" fontId="1" fillId="4" borderId="0" xfId="0" applyNumberFormat="1" applyFont="1" applyFill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10" fillId="0" borderId="2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1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9" fontId="16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justify" vertical="center" wrapText="1"/>
    </xf>
    <xf numFmtId="190" fontId="8" fillId="0" borderId="3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justify" vertical="center" wrapText="1"/>
    </xf>
    <xf numFmtId="190" fontId="8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justify" vertical="center" wrapText="1"/>
    </xf>
    <xf numFmtId="190" fontId="8" fillId="0" borderId="39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91" fontId="10" fillId="0" borderId="27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8" fillId="0" borderId="12" xfId="0" applyFont="1" applyBorder="1" applyAlignment="1">
      <alignment horizontal="justify" wrapText="1"/>
    </xf>
    <xf numFmtId="3" fontId="8" fillId="0" borderId="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9" fillId="0" borderId="41" xfId="0" applyFont="1" applyBorder="1" applyAlignment="1">
      <alignment horizontal="justify" wrapText="1"/>
    </xf>
    <xf numFmtId="3" fontId="8" fillId="0" borderId="7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justify" wrapText="1"/>
    </xf>
    <xf numFmtId="0" fontId="8" fillId="0" borderId="41" xfId="0" applyFont="1" applyBorder="1" applyAlignment="1">
      <alignment horizontal="justify" wrapText="1"/>
    </xf>
    <xf numFmtId="3" fontId="8" fillId="0" borderId="21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4" fillId="6" borderId="26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justify" vertical="center" wrapText="1"/>
    </xf>
    <xf numFmtId="188" fontId="8" fillId="0" borderId="8" xfId="0" applyNumberFormat="1" applyFont="1" applyBorder="1" applyAlignment="1">
      <alignment horizontal="center" vertical="center"/>
    </xf>
    <xf numFmtId="188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justify" vertical="center"/>
    </xf>
    <xf numFmtId="10" fontId="8" fillId="0" borderId="6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justify" vertical="center" wrapText="1"/>
    </xf>
    <xf numFmtId="3" fontId="8" fillId="0" borderId="8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15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0" fontId="21" fillId="5" borderId="26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10" fillId="0" borderId="3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2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 18" xfId="20"/>
    <cellStyle name="Normal 2" xfId="21"/>
    <cellStyle name="Percent" xfId="22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uario\Escritorio\CONVOCATORIA%20PUBLICA%2018\EVAL%20CONVOCATORIA%20PUBLICA%20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CACION DE LOS D. FINANCIE"/>
      <sheetName val="EVALUACIÓN FINANCIERA"/>
      <sheetName val="CONCILIACIONES"/>
    </sheetNames>
    <sheetDataSet>
      <sheetData sheetId="0">
        <row r="1">
          <cell r="A1" t="str">
            <v>EVALUACIÓN FINANCIERA:  CONVOCATORIA PUBLICA No.018 DE 2008</v>
          </cell>
        </row>
        <row r="2">
          <cell r="A2" t="str">
            <v>OBJETO: SELECCIONAR LA MEJOR OFERTA PARA CONTRATAR LA PRIMERA FASE DE LA RESTAURACION DEL PALACIO LA MERCED DE LA FACULTAD DE ARTES-ASAB (FACHADA GENERAL Y ADECUACION DEL LABORATORIO DE FOTOGRAFIA) UNIVERSIDAD DISTRITAL FRANCISCO JOSE DE CALDAS.</v>
          </cell>
        </row>
        <row r="5">
          <cell r="B5" t="str">
            <v>GUSTAVO MURILLO SALDAÑA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14" sqref="I14"/>
    </sheetView>
  </sheetViews>
  <sheetFormatPr defaultColWidth="11.421875" defaultRowHeight="12.75"/>
  <cols>
    <col min="1" max="1" width="9.140625" style="0" customWidth="1"/>
    <col min="2" max="2" width="21.140625" style="0" customWidth="1"/>
    <col min="3" max="3" width="30.140625" style="0" customWidth="1"/>
    <col min="4" max="7" width="9.140625" style="0" customWidth="1"/>
    <col min="8" max="8" width="18.28125" style="0" customWidth="1"/>
    <col min="9" max="16384" width="9.140625" style="0" customWidth="1"/>
  </cols>
  <sheetData>
    <row r="1" spans="1:8" ht="12.75">
      <c r="A1" s="134" t="s">
        <v>0</v>
      </c>
      <c r="B1" s="134"/>
      <c r="C1" s="134"/>
      <c r="D1" s="134"/>
      <c r="E1" s="134"/>
      <c r="F1" s="134"/>
      <c r="G1" s="134"/>
      <c r="H1" s="134"/>
    </row>
    <row r="2" spans="1:8" ht="12.75">
      <c r="A2" s="134" t="s">
        <v>1</v>
      </c>
      <c r="B2" s="134"/>
      <c r="C2" s="134"/>
      <c r="D2" s="134"/>
      <c r="E2" s="134"/>
      <c r="F2" s="134"/>
      <c r="G2" s="134"/>
      <c r="H2" s="134"/>
    </row>
    <row r="3" spans="1:8" ht="12.75">
      <c r="A3" s="134" t="s">
        <v>36</v>
      </c>
      <c r="B3" s="134"/>
      <c r="C3" s="134"/>
      <c r="D3" s="134"/>
      <c r="E3" s="134"/>
      <c r="F3" s="134"/>
      <c r="G3" s="134"/>
      <c r="H3" s="134"/>
    </row>
    <row r="4" spans="1:8" ht="12.75">
      <c r="A4" s="134" t="s">
        <v>2</v>
      </c>
      <c r="B4" s="134"/>
      <c r="C4" s="134"/>
      <c r="D4" s="134"/>
      <c r="E4" s="134"/>
      <c r="F4" s="134"/>
      <c r="G4" s="134"/>
      <c r="H4" s="134"/>
    </row>
    <row r="5" spans="1:8" ht="12.75">
      <c r="A5" s="134" t="s">
        <v>3</v>
      </c>
      <c r="B5" s="134"/>
      <c r="C5" s="134"/>
      <c r="D5" s="134"/>
      <c r="E5" s="134"/>
      <c r="F5" s="134"/>
      <c r="G5" s="134"/>
      <c r="H5" s="134"/>
    </row>
    <row r="6" spans="1:8" ht="12.75">
      <c r="A6" s="134" t="s">
        <v>4</v>
      </c>
      <c r="B6" s="134"/>
      <c r="C6" s="134"/>
      <c r="D6" s="134"/>
      <c r="E6" s="134"/>
      <c r="F6" s="134"/>
      <c r="G6" s="134"/>
      <c r="H6" s="134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6:8" ht="13.5" customHeight="1" thickBot="1">
      <c r="F8" s="89" t="s">
        <v>37</v>
      </c>
      <c r="G8" s="135"/>
      <c r="H8" s="136"/>
    </row>
    <row r="9" spans="1:8" ht="23.25" customHeight="1" thickBot="1">
      <c r="A9" s="125" t="s">
        <v>5</v>
      </c>
      <c r="B9" s="127" t="s">
        <v>6</v>
      </c>
      <c r="C9" s="128"/>
      <c r="D9" s="89" t="s">
        <v>7</v>
      </c>
      <c r="E9" s="130"/>
      <c r="F9" s="131" t="s">
        <v>8</v>
      </c>
      <c r="G9" s="132"/>
      <c r="H9" s="133"/>
    </row>
    <row r="10" spans="1:8" ht="13.5" thickBot="1">
      <c r="A10" s="126"/>
      <c r="B10" s="129"/>
      <c r="C10" s="104"/>
      <c r="D10" s="2" t="s">
        <v>9</v>
      </c>
      <c r="E10" s="3" t="s">
        <v>10</v>
      </c>
      <c r="F10" s="4" t="s">
        <v>9</v>
      </c>
      <c r="G10" s="5" t="s">
        <v>11</v>
      </c>
      <c r="H10" s="5" t="s">
        <v>12</v>
      </c>
    </row>
    <row r="11" spans="1:9" ht="90" customHeight="1" thickBot="1">
      <c r="A11" s="6" t="s">
        <v>13</v>
      </c>
      <c r="B11" s="121" t="s">
        <v>14</v>
      </c>
      <c r="C11" s="122"/>
      <c r="D11" s="7"/>
      <c r="E11" s="8" t="s">
        <v>15</v>
      </c>
      <c r="F11" s="9" t="s">
        <v>15</v>
      </c>
      <c r="G11" s="10"/>
      <c r="H11" s="17" t="s">
        <v>39</v>
      </c>
      <c r="I11" s="16"/>
    </row>
    <row r="12" spans="1:8" ht="21" customHeight="1" thickBot="1">
      <c r="A12" s="6" t="s">
        <v>17</v>
      </c>
      <c r="B12" s="123" t="s">
        <v>18</v>
      </c>
      <c r="C12" s="124"/>
      <c r="D12" s="7"/>
      <c r="E12" s="8" t="s">
        <v>16</v>
      </c>
      <c r="F12" s="11" t="s">
        <v>38</v>
      </c>
      <c r="G12" s="12"/>
      <c r="H12" s="13"/>
    </row>
    <row r="13" spans="1:8" ht="13.5" thickBot="1">
      <c r="A13" s="6" t="s">
        <v>19</v>
      </c>
      <c r="B13" s="121" t="s">
        <v>20</v>
      </c>
      <c r="C13" s="122"/>
      <c r="D13" s="7" t="s">
        <v>16</v>
      </c>
      <c r="E13" s="8"/>
      <c r="F13" s="11" t="s">
        <v>38</v>
      </c>
      <c r="G13" s="12"/>
      <c r="H13" s="13"/>
    </row>
    <row r="14" spans="1:8" ht="13.5" thickBot="1">
      <c r="A14" s="6" t="s">
        <v>21</v>
      </c>
      <c r="B14" s="121" t="s">
        <v>22</v>
      </c>
      <c r="C14" s="122"/>
      <c r="D14" s="7"/>
      <c r="E14" s="8" t="s">
        <v>16</v>
      </c>
      <c r="F14" s="11" t="s">
        <v>15</v>
      </c>
      <c r="G14" s="12"/>
      <c r="H14" s="13"/>
    </row>
    <row r="15" spans="1:8" ht="13.5" thickBot="1">
      <c r="A15" s="6" t="s">
        <v>23</v>
      </c>
      <c r="B15" s="121" t="s">
        <v>24</v>
      </c>
      <c r="C15" s="122"/>
      <c r="D15" s="7"/>
      <c r="E15" s="8" t="s">
        <v>16</v>
      </c>
      <c r="F15" s="11" t="s">
        <v>38</v>
      </c>
      <c r="G15" s="12"/>
      <c r="H15" s="14"/>
    </row>
    <row r="16" spans="1:8" ht="13.5" thickBot="1">
      <c r="A16" s="6" t="s">
        <v>25</v>
      </c>
      <c r="B16" s="121" t="s">
        <v>26</v>
      </c>
      <c r="C16" s="122"/>
      <c r="D16" s="7"/>
      <c r="E16" s="8" t="s">
        <v>16</v>
      </c>
      <c r="F16" s="11" t="s">
        <v>38</v>
      </c>
      <c r="G16" s="12"/>
      <c r="H16" s="13"/>
    </row>
    <row r="17" spans="1:8" ht="13.5" thickBot="1">
      <c r="A17" s="6" t="s">
        <v>27</v>
      </c>
      <c r="B17" s="121" t="s">
        <v>28</v>
      </c>
      <c r="C17" s="122"/>
      <c r="D17" s="7"/>
      <c r="E17" s="8" t="s">
        <v>16</v>
      </c>
      <c r="F17" s="11" t="s">
        <v>15</v>
      </c>
      <c r="G17" s="12"/>
      <c r="H17" s="13"/>
    </row>
    <row r="18" spans="1:8" ht="13.5" thickBot="1">
      <c r="A18" s="6" t="s">
        <v>29</v>
      </c>
      <c r="B18" s="121" t="s">
        <v>30</v>
      </c>
      <c r="C18" s="122"/>
      <c r="D18" s="7"/>
      <c r="E18" s="8" t="s">
        <v>16</v>
      </c>
      <c r="F18" s="11" t="s">
        <v>15</v>
      </c>
      <c r="G18" s="12"/>
      <c r="H18" s="13"/>
    </row>
    <row r="19" spans="1:8" ht="13.5" thickBot="1">
      <c r="A19" s="6" t="s">
        <v>31</v>
      </c>
      <c r="B19" s="121" t="s">
        <v>32</v>
      </c>
      <c r="C19" s="122"/>
      <c r="D19" s="7" t="s">
        <v>16</v>
      </c>
      <c r="E19" s="8"/>
      <c r="F19" s="11" t="s">
        <v>15</v>
      </c>
      <c r="G19" s="12"/>
      <c r="H19" s="13"/>
    </row>
    <row r="20" spans="1:8" ht="13.5" thickBot="1">
      <c r="A20" s="6" t="s">
        <v>33</v>
      </c>
      <c r="B20" s="121" t="s">
        <v>34</v>
      </c>
      <c r="C20" s="122"/>
      <c r="D20" s="7"/>
      <c r="E20" s="8" t="s">
        <v>16</v>
      </c>
      <c r="F20" s="11" t="s">
        <v>15</v>
      </c>
      <c r="G20" s="12"/>
      <c r="H20" s="13"/>
    </row>
    <row r="21" spans="1:8" ht="13.5" thickBot="1">
      <c r="A21" s="117" t="s">
        <v>35</v>
      </c>
      <c r="B21" s="118"/>
      <c r="C21" s="118"/>
      <c r="D21" s="119"/>
      <c r="E21" s="120"/>
      <c r="F21" s="114" t="s">
        <v>40</v>
      </c>
      <c r="G21" s="115"/>
      <c r="H21" s="116"/>
    </row>
    <row r="22" spans="1:8" ht="12.75">
      <c r="A22" s="15"/>
      <c r="B22" s="113"/>
      <c r="C22" s="113"/>
      <c r="D22" s="15"/>
      <c r="E22" s="15"/>
      <c r="F22" s="15"/>
      <c r="G22" s="15"/>
      <c r="H22" s="15"/>
    </row>
    <row r="23" spans="1:8" ht="12.75">
      <c r="A23" s="111" t="s">
        <v>41</v>
      </c>
      <c r="B23" s="112"/>
      <c r="C23" s="112"/>
      <c r="D23" s="112"/>
      <c r="E23" s="112"/>
      <c r="F23" s="112"/>
      <c r="G23" s="112"/>
      <c r="H23" s="112"/>
    </row>
    <row r="24" spans="1:8" ht="12.75">
      <c r="A24" s="15"/>
      <c r="B24" s="113"/>
      <c r="C24" s="113"/>
      <c r="D24" s="15"/>
      <c r="E24" s="15"/>
      <c r="F24" s="15"/>
      <c r="G24" s="15"/>
      <c r="H24" s="15"/>
    </row>
  </sheetData>
  <mergeCells count="26">
    <mergeCell ref="A1:H1"/>
    <mergeCell ref="A2:H2"/>
    <mergeCell ref="A3:H3"/>
    <mergeCell ref="A4:H4"/>
    <mergeCell ref="D9:E9"/>
    <mergeCell ref="F9:H9"/>
    <mergeCell ref="A5:H5"/>
    <mergeCell ref="A6:H6"/>
    <mergeCell ref="F8:H8"/>
    <mergeCell ref="B11:C11"/>
    <mergeCell ref="B12:C12"/>
    <mergeCell ref="A9:A10"/>
    <mergeCell ref="B9:C10"/>
    <mergeCell ref="B13:C13"/>
    <mergeCell ref="B14:C14"/>
    <mergeCell ref="B15:C15"/>
    <mergeCell ref="B16:C16"/>
    <mergeCell ref="B17:C17"/>
    <mergeCell ref="B18:C18"/>
    <mergeCell ref="B19:C19"/>
    <mergeCell ref="B20:C20"/>
    <mergeCell ref="A23:H23"/>
    <mergeCell ref="B24:C24"/>
    <mergeCell ref="B22:C22"/>
    <mergeCell ref="F21:H21"/>
    <mergeCell ref="A21:E2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7">
      <selection activeCell="G19" sqref="G19"/>
    </sheetView>
  </sheetViews>
  <sheetFormatPr defaultColWidth="11.421875" defaultRowHeight="12.75"/>
  <cols>
    <col min="1" max="1" width="35.00390625" style="23" customWidth="1"/>
    <col min="2" max="2" width="10.00390625" style="23" customWidth="1"/>
    <col min="3" max="3" width="10.57421875" style="23" customWidth="1"/>
    <col min="4" max="16384" width="9.140625" style="23" customWidth="1"/>
  </cols>
  <sheetData>
    <row r="1" spans="1:4" ht="27.75" customHeight="1" thickBot="1">
      <c r="A1" s="45" t="s">
        <v>42</v>
      </c>
      <c r="B1" s="45"/>
      <c r="C1" s="46"/>
      <c r="D1" s="47"/>
    </row>
    <row r="2" spans="1:4" ht="92.25" customHeight="1" thickBot="1">
      <c r="A2" s="49" t="s">
        <v>58</v>
      </c>
      <c r="B2" s="24"/>
      <c r="C2" s="25"/>
      <c r="D2" s="26"/>
    </row>
    <row r="3" spans="1:4" ht="13.5" thickBot="1">
      <c r="A3" s="27"/>
      <c r="B3" s="28"/>
      <c r="C3" s="29"/>
      <c r="D3" s="29"/>
    </row>
    <row r="4" spans="1:4" ht="13.5" thickBot="1">
      <c r="A4" s="48" t="s">
        <v>43</v>
      </c>
      <c r="B4" s="137">
        <v>1</v>
      </c>
      <c r="C4" s="138"/>
      <c r="D4" s="139"/>
    </row>
    <row r="5" spans="1:4" ht="12.75">
      <c r="A5" s="140" t="s">
        <v>44</v>
      </c>
      <c r="B5" s="143" t="s">
        <v>37</v>
      </c>
      <c r="C5" s="144"/>
      <c r="D5" s="145"/>
    </row>
    <row r="6" spans="1:4" ht="12.75">
      <c r="A6" s="141"/>
      <c r="B6" s="146"/>
      <c r="C6" s="147"/>
      <c r="D6" s="148"/>
    </row>
    <row r="7" spans="1:4" ht="13.5" thickBot="1">
      <c r="A7" s="142"/>
      <c r="B7" s="149"/>
      <c r="C7" s="150"/>
      <c r="D7" s="151"/>
    </row>
    <row r="8" spans="1:4" ht="13.5" thickBot="1">
      <c r="A8" s="30" t="s">
        <v>45</v>
      </c>
      <c r="B8" s="31" t="s">
        <v>46</v>
      </c>
      <c r="C8" s="32" t="s">
        <v>47</v>
      </c>
      <c r="D8" s="32" t="s">
        <v>48</v>
      </c>
    </row>
    <row r="9" spans="1:4" ht="62.25" customHeight="1">
      <c r="A9" s="20" t="s">
        <v>49</v>
      </c>
      <c r="B9" s="33" t="s">
        <v>50</v>
      </c>
      <c r="C9" s="34"/>
      <c r="D9" s="35" t="s">
        <v>48</v>
      </c>
    </row>
    <row r="10" spans="1:4" ht="42" customHeight="1">
      <c r="A10" s="21" t="s">
        <v>51</v>
      </c>
      <c r="B10" s="36" t="s">
        <v>52</v>
      </c>
      <c r="C10" s="37"/>
      <c r="D10" s="38" t="s">
        <v>48</v>
      </c>
    </row>
    <row r="11" spans="1:4" ht="39.75" customHeight="1">
      <c r="A11" s="21" t="s">
        <v>53</v>
      </c>
      <c r="B11" s="36" t="s">
        <v>54</v>
      </c>
      <c r="C11" s="39"/>
      <c r="D11" s="40" t="s">
        <v>48</v>
      </c>
    </row>
    <row r="12" spans="1:4" ht="69" customHeight="1" thickBot="1">
      <c r="A12" s="22" t="s">
        <v>55</v>
      </c>
      <c r="B12" s="41" t="s">
        <v>56</v>
      </c>
      <c r="C12" s="42"/>
      <c r="D12" s="43" t="s">
        <v>48</v>
      </c>
    </row>
    <row r="13" spans="1:4" ht="13.5" thickBot="1">
      <c r="A13" s="44" t="s">
        <v>57</v>
      </c>
      <c r="B13" s="152" t="str">
        <f>IF(B17=0,"CUMPLE","PENDIENTE")</f>
        <v>CUMPLE</v>
      </c>
      <c r="C13" s="153"/>
      <c r="D13" s="154"/>
    </row>
  </sheetData>
  <mergeCells count="4">
    <mergeCell ref="B4:D4"/>
    <mergeCell ref="A5:A7"/>
    <mergeCell ref="B5:D7"/>
    <mergeCell ref="B13:D13"/>
  </mergeCells>
  <conditionalFormatting sqref="B13">
    <cfRule type="expression" priority="1" dxfId="0" stopIfTrue="1">
      <formula>B17=1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9">
      <selection activeCell="H20" sqref="H20"/>
    </sheetView>
  </sheetViews>
  <sheetFormatPr defaultColWidth="11.421875" defaultRowHeight="12.75"/>
  <cols>
    <col min="1" max="1" width="7.57421875" style="52" customWidth="1"/>
    <col min="2" max="2" width="39.57421875" style="51" customWidth="1"/>
    <col min="3" max="3" width="19.28125" style="51" customWidth="1"/>
    <col min="4" max="4" width="16.7109375" style="51" customWidth="1"/>
    <col min="5" max="6" width="16.140625" style="0" customWidth="1"/>
  </cols>
  <sheetData>
    <row r="1" ht="12.75">
      <c r="A1" s="50" t="s">
        <v>59</v>
      </c>
    </row>
    <row r="4" ht="13.5" thickBot="1"/>
    <row r="5" spans="2:6" ht="23.25" customHeight="1">
      <c r="B5" s="190" t="str">
        <f>+'[1]VERIFICACION DE LOS D. FINANCIE'!A1</f>
        <v>EVALUACIÓN FINANCIERA:  CONVOCATORIA PUBLICA No.018 DE 2008</v>
      </c>
      <c r="C5" s="191"/>
      <c r="D5" s="18"/>
      <c r="E5" s="18"/>
      <c r="F5" s="19"/>
    </row>
    <row r="6" spans="2:6" ht="76.5" customHeight="1" thickBot="1">
      <c r="B6" s="192" t="str">
        <f>+'[1]VERIFICACION DE LOS D. FINANCIE'!A2</f>
        <v>OBJETO: SELECCIONAR LA MEJOR OFERTA PARA CONTRATAR LA PRIMERA FASE DE LA RESTAURACION DEL PALACIO LA MERCED DE LA FACULTAD DE ARTES-ASAB (FACHADA GENERAL Y ADECUACION DEL LABORATORIO DE FOTOGRAFIA) UNIVERSIDAD DISTRITAL FRANCISCO JOSE DE CALDAS.</v>
      </c>
      <c r="C6" s="193"/>
      <c r="D6" s="53"/>
      <c r="E6" s="194"/>
      <c r="F6" s="195"/>
    </row>
    <row r="8" ht="13.5" thickBot="1"/>
    <row r="9" spans="1:6" s="71" customFormat="1" ht="24.75" customHeight="1" thickBot="1">
      <c r="A9" s="70"/>
      <c r="B9" s="196" t="s">
        <v>43</v>
      </c>
      <c r="C9" s="197"/>
      <c r="D9" s="198">
        <v>1</v>
      </c>
      <c r="E9" s="199"/>
      <c r="F9" s="200"/>
    </row>
    <row r="10" spans="1:6" s="73" customFormat="1" ht="12.75" customHeight="1">
      <c r="A10" s="72"/>
      <c r="B10" s="173" t="s">
        <v>44</v>
      </c>
      <c r="C10" s="174"/>
      <c r="D10" s="173" t="str">
        <f>+'[1]VERIFICACION DE LOS D. FINANCIE'!B5</f>
        <v>GUSTAVO MURILLO SALDAÑA</v>
      </c>
      <c r="E10" s="179"/>
      <c r="F10" s="180"/>
    </row>
    <row r="11" spans="1:6" s="73" customFormat="1" ht="16.5">
      <c r="A11" s="72"/>
      <c r="B11" s="175"/>
      <c r="C11" s="176"/>
      <c r="D11" s="175"/>
      <c r="E11" s="181"/>
      <c r="F11" s="182"/>
    </row>
    <row r="12" spans="1:6" s="73" customFormat="1" ht="17.25" thickBot="1">
      <c r="A12" s="72"/>
      <c r="B12" s="177"/>
      <c r="C12" s="178"/>
      <c r="D12" s="183"/>
      <c r="E12" s="184"/>
      <c r="F12" s="185"/>
    </row>
    <row r="13" spans="1:6" s="75" customFormat="1" ht="25.5" customHeight="1" hidden="1">
      <c r="A13" s="74"/>
      <c r="B13" s="186" t="s">
        <v>60</v>
      </c>
      <c r="C13" s="187"/>
      <c r="D13" s="188" t="s">
        <v>61</v>
      </c>
      <c r="E13" s="189"/>
      <c r="F13" s="187"/>
    </row>
    <row r="14" spans="1:6" s="73" customFormat="1" ht="17.25" thickBot="1">
      <c r="A14" s="72"/>
      <c r="B14" s="76" t="s">
        <v>45</v>
      </c>
      <c r="C14" s="77" t="s">
        <v>62</v>
      </c>
      <c r="D14" s="76" t="s">
        <v>63</v>
      </c>
      <c r="E14" s="78" t="s">
        <v>64</v>
      </c>
      <c r="F14" s="79" t="s">
        <v>65</v>
      </c>
    </row>
    <row r="15" spans="1:6" s="73" customFormat="1" ht="31.5" customHeight="1">
      <c r="A15" s="80">
        <v>0.7</v>
      </c>
      <c r="B15" s="167" t="s">
        <v>66</v>
      </c>
      <c r="C15" s="102" t="s">
        <v>67</v>
      </c>
      <c r="D15" s="103">
        <v>425587.749</v>
      </c>
      <c r="E15" s="168">
        <f>+IF(D15="","",D15/D16)</f>
        <v>0.2958362588814421</v>
      </c>
      <c r="F15" s="170" t="str">
        <f>IF(E15&lt;=$A15,"CUMPLE","NO CUMPLE")</f>
        <v>CUMPLE</v>
      </c>
    </row>
    <row r="16" spans="1:6" s="73" customFormat="1" ht="31.5" customHeight="1" thickBot="1">
      <c r="A16" s="72"/>
      <c r="B16" s="159"/>
      <c r="C16" s="105" t="s">
        <v>68</v>
      </c>
      <c r="D16" s="106">
        <v>1438592.249</v>
      </c>
      <c r="E16" s="169"/>
      <c r="F16" s="162"/>
    </row>
    <row r="17" spans="1:6" s="73" customFormat="1" ht="31.5" customHeight="1">
      <c r="A17" s="80">
        <v>0.3</v>
      </c>
      <c r="B17" s="171" t="s">
        <v>69</v>
      </c>
      <c r="C17" s="107" t="s">
        <v>70</v>
      </c>
      <c r="D17" s="106">
        <v>886171.28</v>
      </c>
      <c r="E17" s="172">
        <f>+IF(D17="","",D17-D18)</f>
        <v>492542.87000000005</v>
      </c>
      <c r="F17" s="162" t="str">
        <f>+IF(E17&gt;=D$32,"CUMPLE"," NO CUMPLE")</f>
        <v>CUMPLE</v>
      </c>
    </row>
    <row r="18" spans="1:6" s="73" customFormat="1" ht="31.5" customHeight="1" thickBot="1">
      <c r="A18" s="72"/>
      <c r="B18" s="159"/>
      <c r="C18" s="108" t="s">
        <v>71</v>
      </c>
      <c r="D18" s="106">
        <v>393628.41</v>
      </c>
      <c r="E18" s="172"/>
      <c r="F18" s="162"/>
    </row>
    <row r="19" spans="1:6" s="73" customFormat="1" ht="31.5" customHeight="1">
      <c r="A19" s="72">
        <v>1.3</v>
      </c>
      <c r="B19" s="158" t="s">
        <v>72</v>
      </c>
      <c r="C19" s="107" t="s">
        <v>70</v>
      </c>
      <c r="D19" s="106">
        <f>+D17</f>
        <v>886171.28</v>
      </c>
      <c r="E19" s="160">
        <f>+IF(D19="","",D19/D20)</f>
        <v>2.2512889250041686</v>
      </c>
      <c r="F19" s="162" t="str">
        <f>+IF(E19&gt;=$A$19,"CUMPLE","NO CUMPLE")</f>
        <v>CUMPLE</v>
      </c>
    </row>
    <row r="20" spans="1:6" s="73" customFormat="1" ht="31.5" customHeight="1" thickBot="1">
      <c r="A20" s="72"/>
      <c r="B20" s="159"/>
      <c r="C20" s="108" t="s">
        <v>71</v>
      </c>
      <c r="D20" s="109">
        <f>+D18</f>
        <v>393628.41</v>
      </c>
      <c r="E20" s="161"/>
      <c r="F20" s="163"/>
    </row>
    <row r="21" spans="1:6" s="73" customFormat="1" ht="33.75" customHeight="1">
      <c r="A21" s="72">
        <v>1.5</v>
      </c>
      <c r="B21" s="164" t="s">
        <v>73</v>
      </c>
      <c r="C21" s="110" t="s">
        <v>74</v>
      </c>
      <c r="D21" s="106">
        <f>+D$30/1000</f>
        <v>0</v>
      </c>
      <c r="E21" s="165">
        <f>+IF(D21="","",D21/D22)</f>
        <v>0</v>
      </c>
      <c r="F21" s="162" t="str">
        <f>+IF(E21&lt;=$A$21,"CUMPLE","NO CUMPLE")</f>
        <v>CUMPLE</v>
      </c>
    </row>
    <row r="22" spans="1:6" s="73" customFormat="1" ht="29.25" customHeight="1" thickBot="1">
      <c r="A22" s="72"/>
      <c r="B22" s="159"/>
      <c r="C22" s="108" t="s">
        <v>75</v>
      </c>
      <c r="D22" s="106">
        <f>+D16-D15</f>
        <v>1013004.5</v>
      </c>
      <c r="E22" s="166"/>
      <c r="F22" s="163"/>
    </row>
    <row r="23" spans="1:6" s="73" customFormat="1" ht="22.5" customHeight="1" thickBot="1">
      <c r="A23" s="72"/>
      <c r="B23" s="68" t="s">
        <v>57</v>
      </c>
      <c r="C23" s="68"/>
      <c r="D23" s="155" t="str">
        <f>IF(F35=TRUE,"CUMPLE","NO CUMPLE")</f>
        <v>CUMPLE</v>
      </c>
      <c r="E23" s="156"/>
      <c r="F23" s="157"/>
    </row>
    <row r="24" spans="1:6" s="73" customFormat="1" ht="16.5">
      <c r="A24" s="72"/>
      <c r="B24" s="69"/>
      <c r="C24" s="69"/>
      <c r="D24" s="69"/>
      <c r="E24" s="23"/>
      <c r="F24" s="23"/>
    </row>
    <row r="25" spans="2:6" ht="16.5" hidden="1">
      <c r="B25" s="55"/>
      <c r="C25" s="56"/>
      <c r="D25" s="57"/>
      <c r="E25" s="54"/>
      <c r="F25" s="54"/>
    </row>
    <row r="26" spans="2:6" ht="16.5" hidden="1">
      <c r="B26" s="55"/>
      <c r="C26" s="56">
        <v>400000</v>
      </c>
      <c r="D26" s="57"/>
      <c r="E26" s="54"/>
      <c r="F26" s="54"/>
    </row>
    <row r="27" spans="2:6" ht="16.5" hidden="1">
      <c r="B27" s="55"/>
      <c r="C27" s="56"/>
      <c r="D27" s="57"/>
      <c r="E27" s="54"/>
      <c r="F27" s="54"/>
    </row>
    <row r="28" spans="2:6" ht="12.75" hidden="1">
      <c r="B28" s="58" t="s">
        <v>77</v>
      </c>
      <c r="C28" s="59">
        <f>SUM(C25:C27)</f>
        <v>400000</v>
      </c>
      <c r="D28" s="60"/>
      <c r="E28" s="54"/>
      <c r="F28" s="54"/>
    </row>
    <row r="29" spans="2:6" ht="12.75" hidden="1">
      <c r="B29" s="60"/>
      <c r="C29" s="60"/>
      <c r="D29" s="60"/>
      <c r="E29" s="54"/>
      <c r="F29" s="54"/>
    </row>
    <row r="30" spans="2:6" ht="18" customHeight="1" hidden="1">
      <c r="B30" s="61" t="s">
        <v>76</v>
      </c>
      <c r="C30" s="60"/>
      <c r="D30" s="62">
        <f>SUM(D25:D27)</f>
        <v>0</v>
      </c>
      <c r="E30" s="54"/>
      <c r="F30" s="63"/>
    </row>
    <row r="31" spans="2:6" ht="12.75" hidden="1">
      <c r="B31" s="64">
        <f>+A17</f>
        <v>0.3</v>
      </c>
      <c r="C31" s="60"/>
      <c r="D31" s="63">
        <f>+D30*$B$31</f>
        <v>0</v>
      </c>
      <c r="E31" s="54"/>
      <c r="F31" s="63"/>
    </row>
    <row r="32" spans="2:6" ht="12.75" hidden="1">
      <c r="B32" s="65" t="s">
        <v>78</v>
      </c>
      <c r="C32" s="60"/>
      <c r="D32" s="63">
        <f>+D31/1000</f>
        <v>0</v>
      </c>
      <c r="E32" s="54"/>
      <c r="F32" s="60"/>
    </row>
    <row r="33" spans="2:6" ht="12.75" customHeight="1" hidden="1">
      <c r="B33" s="60"/>
      <c r="C33" s="60"/>
      <c r="D33" s="60"/>
      <c r="E33" s="54"/>
      <c r="F33" s="54"/>
    </row>
    <row r="34" spans="2:6" ht="12.75" customHeight="1" hidden="1">
      <c r="B34" s="60"/>
      <c r="C34" s="60"/>
      <c r="D34" s="60"/>
      <c r="E34" s="54"/>
      <c r="F34" s="54"/>
    </row>
    <row r="35" spans="2:6" ht="12.75" customHeight="1" hidden="1">
      <c r="B35" s="60"/>
      <c r="C35" s="60"/>
      <c r="D35" s="60"/>
      <c r="E35" s="54"/>
      <c r="F35" s="54" t="b">
        <f>AND(F15="CUMPLE",F17="CUMPLE",F19="CUMPLE",F21="CUMPLE")</f>
        <v>1</v>
      </c>
    </row>
    <row r="36" spans="2:6" ht="12.75" hidden="1">
      <c r="B36" s="60"/>
      <c r="C36" s="60"/>
      <c r="D36" s="60"/>
      <c r="E36" s="54"/>
      <c r="F36" s="54">
        <f>IF(F35=TRUE,1,0)</f>
        <v>1</v>
      </c>
    </row>
    <row r="37" spans="2:6" ht="12.75" hidden="1">
      <c r="B37" s="60"/>
      <c r="C37" s="60"/>
      <c r="D37" s="60"/>
      <c r="E37" s="54"/>
      <c r="F37" s="54"/>
    </row>
    <row r="38" spans="2:6" ht="12.75">
      <c r="B38" s="60"/>
      <c r="C38" s="60"/>
      <c r="D38" s="60"/>
      <c r="E38" s="54"/>
      <c r="F38" s="54"/>
    </row>
    <row r="39" spans="2:6" ht="12.75">
      <c r="B39" s="60"/>
      <c r="C39" s="60"/>
      <c r="D39" s="60"/>
      <c r="E39" s="54"/>
      <c r="F39" s="54"/>
    </row>
    <row r="43" spans="3:4" ht="12.75">
      <c r="C43" s="66"/>
      <c r="D43" s="67"/>
    </row>
  </sheetData>
  <mergeCells count="22">
    <mergeCell ref="B5:C5"/>
    <mergeCell ref="B6:C6"/>
    <mergeCell ref="E6:F6"/>
    <mergeCell ref="B9:C9"/>
    <mergeCell ref="D9:F9"/>
    <mergeCell ref="B10:C12"/>
    <mergeCell ref="D10:F12"/>
    <mergeCell ref="B13:C13"/>
    <mergeCell ref="D13:F13"/>
    <mergeCell ref="B15:B16"/>
    <mergeCell ref="E15:E16"/>
    <mergeCell ref="F15:F16"/>
    <mergeCell ref="B17:B18"/>
    <mergeCell ref="E17:E18"/>
    <mergeCell ref="F17:F18"/>
    <mergeCell ref="D23:F23"/>
    <mergeCell ref="B19:B20"/>
    <mergeCell ref="E19:E20"/>
    <mergeCell ref="F19:F20"/>
    <mergeCell ref="B21:B22"/>
    <mergeCell ref="E21:E22"/>
    <mergeCell ref="F21:F22"/>
  </mergeCells>
  <hyperlinks>
    <hyperlink ref="A1" location="Hoja1!A1" display="VOLVER AL MENU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C1">
      <selection activeCell="I27" sqref="I27"/>
    </sheetView>
  </sheetViews>
  <sheetFormatPr defaultColWidth="11.421875" defaultRowHeight="12.75"/>
  <cols>
    <col min="1" max="2" width="11.421875" style="23" customWidth="1"/>
    <col min="3" max="3" width="31.00390625" style="23" customWidth="1"/>
    <col min="4" max="4" width="14.57421875" style="23" customWidth="1"/>
    <col min="5" max="5" width="8.28125" style="23" customWidth="1"/>
    <col min="6" max="6" width="9.421875" style="23" customWidth="1"/>
    <col min="7" max="10" width="11.421875" style="23" customWidth="1"/>
    <col min="11" max="11" width="19.421875" style="23" customWidth="1"/>
    <col min="12" max="16384" width="11.421875" style="23" customWidth="1"/>
  </cols>
  <sheetData>
    <row r="1" spans="1:11" ht="12.75">
      <c r="A1" s="245" t="s">
        <v>79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>
      <c r="A2" s="245" t="s">
        <v>80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4" ht="13.5" thickBot="1"/>
    <row r="5" spans="1:11" ht="12.75">
      <c r="A5" s="246" t="s">
        <v>81</v>
      </c>
      <c r="B5" s="247"/>
      <c r="C5" s="247"/>
      <c r="D5" s="247"/>
      <c r="E5" s="247"/>
      <c r="F5" s="247"/>
      <c r="G5" s="247"/>
      <c r="H5" s="81"/>
      <c r="I5" s="81"/>
      <c r="J5" s="81"/>
      <c r="K5" s="82"/>
    </row>
    <row r="6" spans="1:11" ht="12.75">
      <c r="A6" s="235" t="s">
        <v>92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35" t="s">
        <v>93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38" t="s">
        <v>94</v>
      </c>
      <c r="B8" s="239"/>
      <c r="C8" s="239"/>
      <c r="D8" s="239"/>
      <c r="E8" s="239"/>
      <c r="F8" s="239"/>
      <c r="G8" s="239"/>
      <c r="H8" s="239"/>
      <c r="I8" s="239"/>
      <c r="J8" s="239"/>
      <c r="K8" s="240"/>
    </row>
    <row r="9" spans="1:11" ht="13.5" thickBot="1">
      <c r="A9" s="83"/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 ht="12.75">
      <c r="A10" s="83"/>
      <c r="B10" s="241" t="s">
        <v>44</v>
      </c>
      <c r="C10" s="243" t="s">
        <v>82</v>
      </c>
      <c r="D10" s="243" t="s">
        <v>83</v>
      </c>
      <c r="E10" s="213" t="s">
        <v>84</v>
      </c>
      <c r="F10" s="213" t="s">
        <v>85</v>
      </c>
      <c r="G10" s="213" t="s">
        <v>86</v>
      </c>
      <c r="H10" s="213" t="s">
        <v>87</v>
      </c>
      <c r="I10" s="213" t="s">
        <v>88</v>
      </c>
      <c r="J10" s="213" t="s">
        <v>89</v>
      </c>
      <c r="K10" s="215" t="s">
        <v>90</v>
      </c>
    </row>
    <row r="11" spans="1:11" ht="13.5" thickBot="1">
      <c r="A11" s="83"/>
      <c r="B11" s="242"/>
      <c r="C11" s="244"/>
      <c r="D11" s="244"/>
      <c r="E11" s="214"/>
      <c r="F11" s="214"/>
      <c r="G11" s="214"/>
      <c r="H11" s="214"/>
      <c r="I11" s="214"/>
      <c r="J11" s="214"/>
      <c r="K11" s="216"/>
    </row>
    <row r="12" spans="1:11" ht="13.5" thickBot="1">
      <c r="A12" s="217">
        <v>1</v>
      </c>
      <c r="B12" s="220" t="s">
        <v>37</v>
      </c>
      <c r="C12" s="223"/>
      <c r="D12" s="224"/>
      <c r="E12" s="224"/>
      <c r="F12" s="224"/>
      <c r="G12" s="225"/>
      <c r="H12" s="225"/>
      <c r="I12" s="225"/>
      <c r="J12" s="225"/>
      <c r="K12" s="226"/>
    </row>
    <row r="13" spans="1:11" ht="48.75" customHeight="1">
      <c r="A13" s="218"/>
      <c r="B13" s="221"/>
      <c r="C13" s="87" t="s">
        <v>95</v>
      </c>
      <c r="D13" s="88">
        <f>599845971.25/2</f>
        <v>299922985.625</v>
      </c>
      <c r="E13" s="90">
        <f>+D13/408000</f>
        <v>735.1053569240196</v>
      </c>
      <c r="F13" s="91">
        <v>2006</v>
      </c>
      <c r="G13" s="227" t="s">
        <v>46</v>
      </c>
      <c r="H13" s="227" t="s">
        <v>46</v>
      </c>
      <c r="I13" s="227" t="s">
        <v>46</v>
      </c>
      <c r="J13" s="229" t="s">
        <v>96</v>
      </c>
      <c r="K13" s="232" t="s">
        <v>104</v>
      </c>
    </row>
    <row r="14" spans="1:11" ht="103.5" customHeight="1">
      <c r="A14" s="218"/>
      <c r="B14" s="221"/>
      <c r="C14" s="92" t="s">
        <v>97</v>
      </c>
      <c r="D14" s="93">
        <v>550363603</v>
      </c>
      <c r="E14" s="94">
        <f>+D14/408000</f>
        <v>1348.930399509804</v>
      </c>
      <c r="F14" s="95">
        <v>2006</v>
      </c>
      <c r="G14" s="227"/>
      <c r="H14" s="227"/>
      <c r="I14" s="227"/>
      <c r="J14" s="230"/>
      <c r="K14" s="233"/>
    </row>
    <row r="15" spans="1:11" ht="129" customHeight="1">
      <c r="A15" s="218"/>
      <c r="B15" s="221"/>
      <c r="C15" s="92" t="s">
        <v>98</v>
      </c>
      <c r="D15" s="93">
        <f>1186395061.45*40%</f>
        <v>474558024.58000004</v>
      </c>
      <c r="E15" s="94">
        <f>+D15/381500</f>
        <v>1243.9266699344694</v>
      </c>
      <c r="F15" s="95">
        <v>2005</v>
      </c>
      <c r="G15" s="227"/>
      <c r="H15" s="227"/>
      <c r="I15" s="227"/>
      <c r="J15" s="230"/>
      <c r="K15" s="233"/>
    </row>
    <row r="16" spans="1:11" ht="55.5" customHeight="1">
      <c r="A16" s="218"/>
      <c r="B16" s="221"/>
      <c r="C16" s="92" t="s">
        <v>99</v>
      </c>
      <c r="D16" s="93">
        <v>499723484</v>
      </c>
      <c r="E16" s="94">
        <f>+D16/309000</f>
        <v>1617.2281035598705</v>
      </c>
      <c r="F16" s="95">
        <v>2002</v>
      </c>
      <c r="G16" s="227"/>
      <c r="H16" s="227"/>
      <c r="I16" s="227"/>
      <c r="J16" s="230"/>
      <c r="K16" s="233"/>
    </row>
    <row r="17" spans="1:11" ht="99" customHeight="1" thickBot="1">
      <c r="A17" s="218"/>
      <c r="B17" s="221"/>
      <c r="C17" s="96" t="s">
        <v>100</v>
      </c>
      <c r="D17" s="97">
        <v>300832294</v>
      </c>
      <c r="E17" s="98">
        <f>+D17/260106</f>
        <v>1156.5757575757575</v>
      </c>
      <c r="F17" s="99">
        <v>2000</v>
      </c>
      <c r="G17" s="227"/>
      <c r="H17" s="227"/>
      <c r="I17" s="227"/>
      <c r="J17" s="230"/>
      <c r="K17" s="233"/>
    </row>
    <row r="18" spans="1:11" ht="12.75">
      <c r="A18" s="218"/>
      <c r="B18" s="221"/>
      <c r="C18" s="204" t="s">
        <v>91</v>
      </c>
      <c r="D18" s="100">
        <f>SUM(D13:D17)</f>
        <v>2125400391.205</v>
      </c>
      <c r="E18" s="206"/>
      <c r="F18" s="208" t="s">
        <v>46</v>
      </c>
      <c r="G18" s="227"/>
      <c r="H18" s="227"/>
      <c r="I18" s="227"/>
      <c r="J18" s="230"/>
      <c r="K18" s="233"/>
    </row>
    <row r="19" spans="1:11" ht="30" customHeight="1" thickBot="1">
      <c r="A19" s="219"/>
      <c r="B19" s="222"/>
      <c r="C19" s="205"/>
      <c r="D19" s="86" t="s">
        <v>46</v>
      </c>
      <c r="E19" s="207"/>
      <c r="F19" s="209"/>
      <c r="G19" s="228"/>
      <c r="H19" s="228"/>
      <c r="I19" s="228"/>
      <c r="J19" s="231"/>
      <c r="K19" s="234"/>
    </row>
    <row r="20" spans="1:11" ht="12.75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1" ht="12.75">
      <c r="A21" s="210" t="s">
        <v>101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2"/>
    </row>
    <row r="22" spans="1:11" ht="13.5" thickBot="1">
      <c r="A22" s="201" t="s">
        <v>102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3"/>
    </row>
    <row r="23" ht="12.75">
      <c r="B23" s="101" t="s">
        <v>103</v>
      </c>
    </row>
  </sheetData>
  <mergeCells count="29">
    <mergeCell ref="A1:K1"/>
    <mergeCell ref="A2:K2"/>
    <mergeCell ref="A5:G5"/>
    <mergeCell ref="A6:K6"/>
    <mergeCell ref="A7:K7"/>
    <mergeCell ref="A8:K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9"/>
    <mergeCell ref="B12:B19"/>
    <mergeCell ref="C12:K12"/>
    <mergeCell ref="G13:G19"/>
    <mergeCell ref="H13:H19"/>
    <mergeCell ref="I13:I19"/>
    <mergeCell ref="J13:J19"/>
    <mergeCell ref="K13:K19"/>
    <mergeCell ref="A22:K22"/>
    <mergeCell ref="C18:C19"/>
    <mergeCell ref="E18:E19"/>
    <mergeCell ref="F18:F19"/>
    <mergeCell ref="A21:K2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aviceadmin3</cp:lastModifiedBy>
  <dcterms:created xsi:type="dcterms:W3CDTF">1996-11-27T10:00:04Z</dcterms:created>
  <dcterms:modified xsi:type="dcterms:W3CDTF">2008-11-27T23:32:12Z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