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96" yWindow="4110" windowWidth="15480" windowHeight="5295" activeTab="0"/>
  </bookViews>
  <sheets>
    <sheet name="EVA. JURIDICA" sheetId="1" r:id="rId1"/>
    <sheet name="DOCUMENTOS FINANCIEROS" sheetId="2" r:id="rId2"/>
    <sheet name="INDICADORES FINANCIEROS" sheetId="3" r:id="rId3"/>
    <sheet name="EVA. TEC. HERRA" sheetId="4" r:id="rId4"/>
    <sheet name="EVA.TEC .EQUIPOS VIDEO" sheetId="5" r:id="rId5"/>
    <sheet name="EVA TEC SONIDO " sheetId="6" r:id="rId6"/>
    <sheet name="PLAZO MAXIMO PARA SUBSANAR" sheetId="7" r:id="rId7"/>
  </sheets>
  <externalReferences>
    <externalReference r:id="rId10"/>
  </externalReferences>
  <definedNames/>
  <calcPr fullCalcOnLoad="1"/>
</workbook>
</file>

<file path=xl/sharedStrings.xml><?xml version="1.0" encoding="utf-8"?>
<sst xmlns="http://schemas.openxmlformats.org/spreadsheetml/2006/main" count="2606" uniqueCount="711">
  <si>
    <t>FOLIO 67 Y FOLIO 68</t>
  </si>
  <si>
    <t>FOLIO 45 A FOLIO 47</t>
  </si>
  <si>
    <t>FOLIO 32 A FOLIO 37</t>
  </si>
  <si>
    <t>FOLIO 56 A FOLIO 59</t>
  </si>
  <si>
    <t>FOLIO 60 A FOLIO 65</t>
  </si>
  <si>
    <t>DE BEATRIZ HELENA LOAIZA VENCIDO EL 11 DE OCTUBRE</t>
  </si>
  <si>
    <t>FOLIO 48 A FOLIO 51</t>
  </si>
  <si>
    <t>FOLIO 46 Y FOLIO 47</t>
  </si>
  <si>
    <t>FOLIO 29</t>
  </si>
  <si>
    <t>FOLIO 29 A FOLIO 31</t>
  </si>
  <si>
    <t>FOLIO 41 A FOLIO 47</t>
  </si>
  <si>
    <t>HOJA 67 A HOJA 68</t>
  </si>
  <si>
    <t>FOLIO 88 Y FOLIO 90</t>
  </si>
  <si>
    <t>FOLIO 62 Y FOLIO 65</t>
  </si>
  <si>
    <t>RESULTADO GENERAL</t>
  </si>
  <si>
    <t>VOLVER AL MENU</t>
  </si>
  <si>
    <t>% DE PARTICIPACION</t>
  </si>
  <si>
    <t>NO APLICA</t>
  </si>
  <si>
    <t>item</t>
  </si>
  <si>
    <t>FACTORES</t>
  </si>
  <si>
    <t>RESULTADO</t>
  </si>
  <si>
    <t>CALIFICACIÓN</t>
  </si>
  <si>
    <t>ENDEUDAMIENTO &lt;=70 % (PASIVO TOTAL / ACTIVO TOTAL )*100</t>
  </si>
  <si>
    <t>PASIVO TOTAL</t>
  </si>
  <si>
    <t>ACTIVO TOTAL</t>
  </si>
  <si>
    <t>CAPITAL DE TRABAJO &gt;=40% del PO. ((AC-PC)</t>
  </si>
  <si>
    <t>ACTIVO CORRIENTE</t>
  </si>
  <si>
    <t>PASIVO CORRIENTE</t>
  </si>
  <si>
    <t>RAZON CORRIENTE &gt;= 1.4 (AC/PC)</t>
  </si>
  <si>
    <t xml:space="preserve">1. HERAMIENTAS Y ACCESORIOS </t>
  </si>
  <si>
    <t xml:space="preserve">2. INSTRUMENTOS MUSICALES Y SONIDO </t>
  </si>
  <si>
    <t xml:space="preserve">3. EQUIPOS DE LUCES PROFESIONALES </t>
  </si>
  <si>
    <t>4. EQUIPOS DE VIDEO Y TELEVISIÓN</t>
  </si>
  <si>
    <t>VALOR TOTAL PRESUPUESTO</t>
  </si>
  <si>
    <t>EN MILES</t>
  </si>
  <si>
    <t>RESULTADO EVALUACION JURIDICA</t>
  </si>
  <si>
    <t>NO ANEXO CERTIFICADO DE ANTECEDENTES DISCIPLINARIOS REPRESENTANTE LEGAL. SE DEBE CERTIFICAR QUE EL SEÑOR ANGEL GABRIEL TELLEZ FUE REPRESENTANTE LEGAL DE LA EMPRESA, TODA VEZ QUE ENCUENTRA UNA CERTIFICACION DE ESTADOS FINANCIEROS FIRMADA A FOLIO 047</t>
  </si>
  <si>
    <t>FALTA BALANCE A 31 DE DICIEMBRE DE 2006</t>
  </si>
  <si>
    <t>LOS CERTIFICADOS DE INSCRIPCIÒN Y ANTECEDENTES DISCIPLINARIOS DEL REVISOR FISCAL Y DEL CONTADOR SE ENCUENTRAN VENCIDOS</t>
  </si>
  <si>
    <t>NO ANEXO CERTIFICADO DE ANTECEDENTES DICIPLINARIOS DE LA EMPRESA. EL CERTIFICADO DE VIGENCIA DE INSCRIPCION Y ANTECEDENTES DEL CONTADOR SE ENCUENTRA VENCIDO</t>
  </si>
  <si>
    <t>EVALUACIÓN JURIDICA: CONVOCATORIA PUBLICA Nº 014 DE 2008</t>
  </si>
  <si>
    <t>TODAS LAS OBSERVACIONES ANOTADAS COMO "PENDIENTES", TIENEN PLAZO MAXIMO DE SUBSANAR EL DIA CIERNES 31 DE OCTUBRE HASTA LAS 3:00 PM. UNICAMENTE SE DEBE RADICAR ESTOS DOCUMENTOS EN LA VICERRECTORIA ADMINISTRATIVA Y FINANCIERA, UBICADA EN LA CARRECA 7 No. 40-53 PISO 8</t>
  </si>
  <si>
    <t>ID</t>
  </si>
  <si>
    <t>Piano acústico vertical</t>
  </si>
  <si>
    <t xml:space="preserve">juegos de paralantes soundround </t>
  </si>
  <si>
    <t>Consola de sonido</t>
  </si>
  <si>
    <t>Cable</t>
  </si>
  <si>
    <t>ATRIL</t>
  </si>
  <si>
    <t>Metálico, duro, de alta resistencia para translado, para uso de los alumnos de los diferentes grupos institucionales.</t>
  </si>
  <si>
    <t>Violín</t>
  </si>
  <si>
    <t>Violín elaborado en maderas especializadas medida 4/4 de estudio de alta calidad.</t>
  </si>
  <si>
    <t>Viola</t>
  </si>
  <si>
    <t>Viola elaborada en maderas especializadas de medida 4/4 de estudio de alta calidad.</t>
  </si>
  <si>
    <t>Cello</t>
  </si>
  <si>
    <t>Contrabajo</t>
  </si>
  <si>
    <t>Pad de práctica, para estudio de desarrollo de técnica para trabajo en grupo</t>
  </si>
  <si>
    <t>Micrófonos de mano inhalámbricos</t>
  </si>
  <si>
    <t>Shure PGX Series Sistema de micrófono inalámbrico - Incluye: PGX4 Receptor y transmisor de mano PGX2 con SM58 Cabeza de micrófono (L5/644 - 662MHz)</t>
  </si>
  <si>
    <t>Micrófonos de diadema</t>
  </si>
  <si>
    <t>Shure PGX Series Sistema de micrófono inalámbrico - Incluye: PGX4 Receptor, PGX1 Transmisor Bodypack y PG30TQG Headworn Microphone (H6/524 - 542MHz)</t>
  </si>
  <si>
    <t>MICROFONO</t>
  </si>
  <si>
    <t>Micrófono Profesional de Grabación, de condensador, para amplificación y grabación profesional de audio REF C 414</t>
  </si>
  <si>
    <t>Micrófono Inalámbricos Profesionales de Largo Alcance UHF diversificados REF SM 58</t>
  </si>
  <si>
    <t>Controlador de corriente para equipos de audio tipo rack.</t>
  </si>
  <si>
    <t>Microfonos inalambicos</t>
  </si>
  <si>
    <t>Cable para micrófono de tres polos, blindado y encuachetado. Rollo de 100 mts</t>
  </si>
  <si>
    <t>Piano de cola, de concierto, de primera linea medida 3/4</t>
  </si>
  <si>
    <t>Guitarra</t>
  </si>
  <si>
    <t>Guitarra profesional, de concierto, elaborada de maderas nobles</t>
  </si>
  <si>
    <t>Piano vertical</t>
  </si>
  <si>
    <t>Pîano vertical, acústico, color negro, con butaca</t>
  </si>
  <si>
    <t>Trompeta en Mi bemol y RE</t>
  </si>
  <si>
    <t>Trompeta picolo en SI bemol y LA</t>
  </si>
  <si>
    <t xml:space="preserve">Corneta en SI bemol </t>
  </si>
  <si>
    <t>Monitores potenciados</t>
  </si>
  <si>
    <t>Monitores de campo cercano y respuesta plana para estudio</t>
  </si>
  <si>
    <t>Amplificador</t>
  </si>
  <si>
    <t>Bajo</t>
  </si>
  <si>
    <t>Teclado</t>
  </si>
  <si>
    <t xml:space="preserve">Teclado </t>
  </si>
  <si>
    <t>Teclado sintetizador de alta fidelidad con posibilidad de expanción de sonidos sampleados</t>
  </si>
  <si>
    <t>Teclado sintetizador de alta fidelidad con 61 teclas</t>
  </si>
  <si>
    <t>American Harlequin Corporation</t>
  </si>
  <si>
    <t xml:space="preserve">NOMBRE EQUIPO </t>
  </si>
  <si>
    <t xml:space="preserve">DESCRIPCIÓN  Y/O  CARACTERÍSTICAS </t>
  </si>
  <si>
    <t xml:space="preserve">Cantidad </t>
  </si>
  <si>
    <t>Amplificadores para bajo</t>
  </si>
  <si>
    <t>Stand Microfonos</t>
  </si>
  <si>
    <t>Stand Microfonos, profesional, metálico de alta resistencia tipo boom acople acrílico</t>
  </si>
  <si>
    <t>Audifonos</t>
  </si>
  <si>
    <t>Audifonos profesionales para eventos en vivo</t>
  </si>
  <si>
    <t>Ecualizador de sonido</t>
  </si>
  <si>
    <t>Microfono Profesional de Grabacion</t>
  </si>
  <si>
    <t xml:space="preserve">Microfono Profesional de Grabacion, de condensador, para amplificacion y grabacion profesional de audio </t>
  </si>
  <si>
    <t>Microfono Profesional de Grabacion, de condensador, para amplificacion y grabacion profesional de audio</t>
  </si>
  <si>
    <t xml:space="preserve">Microfono Inalambricos Profesionales </t>
  </si>
  <si>
    <t xml:space="preserve">Microfono Inalambricos Profesionales de Largo Alcance UHF diversificados </t>
  </si>
  <si>
    <t xml:space="preserve">Microfonos Profesionales de Contacto </t>
  </si>
  <si>
    <t>Plugs 1/4 macho balanceado</t>
  </si>
  <si>
    <t>Plugs 1/4 macho balanceado aereos profesionales</t>
  </si>
  <si>
    <t>Neutrik</t>
  </si>
  <si>
    <t>Cable para micrófono</t>
  </si>
  <si>
    <t>Corno doble</t>
  </si>
  <si>
    <t>Corno sencillo</t>
  </si>
  <si>
    <t>Bateria</t>
  </si>
  <si>
    <t>Flauta</t>
  </si>
  <si>
    <t>Pedalera</t>
  </si>
  <si>
    <t>Trombón</t>
  </si>
  <si>
    <t>Soporte</t>
  </si>
  <si>
    <t>Soportes, escabeles para guitarra</t>
  </si>
  <si>
    <t>Linóleos 1,50 m x 20 m x 3mm negro</t>
  </si>
  <si>
    <t>Studio Black STU180F</t>
  </si>
  <si>
    <t>set de percusión en acero inoxidable, con platillo de 45 cms, campana de 16 cms, atril de timbaletas de tres pies.</t>
  </si>
  <si>
    <t>Pad de estudio para percusión</t>
  </si>
  <si>
    <t>Guitarra para concierto</t>
  </si>
  <si>
    <t>Guitarra concierto española con estuche semiduro</t>
  </si>
  <si>
    <t>Bajos Eléctricos</t>
  </si>
  <si>
    <t xml:space="preserve">Bajo electrico Ibanez, de cinco cuerdas serie </t>
  </si>
  <si>
    <t>Set de Percusion orff</t>
  </si>
  <si>
    <t>1 xilófono contralto cromático. 1 xilófono soprano cromático. 1 metalófono contralto cromático. 1 metalófono soprano crómatico. 1 sistro contralto cromático. 1 sistro soprano cromático</t>
  </si>
  <si>
    <t>Clave cubana</t>
  </si>
  <si>
    <t>Clave (10" L x 17⁄8" W) Sonido contundente, con camara diseñada para incrementar el volumeny modificar la cualidad del timbre.</t>
  </si>
  <si>
    <t>Claves andinas</t>
  </si>
  <si>
    <t>Instrumento de percusión menor en madera de Guayacán</t>
  </si>
  <si>
    <t>Atriles</t>
  </si>
  <si>
    <t>Soportes metálicos para partitura</t>
  </si>
  <si>
    <t>Piano</t>
  </si>
  <si>
    <t>Pianos eléctricos de alta fidelidad tímbrica, con touch sense</t>
  </si>
  <si>
    <t>Cónsola para amplificación</t>
  </si>
  <si>
    <t>Amplificador de potencia</t>
  </si>
  <si>
    <t>Crossover</t>
  </si>
  <si>
    <t>Crossover 2 vias stereo</t>
  </si>
  <si>
    <t>Cabina Subwoofer</t>
  </si>
  <si>
    <t>Microfono para voces</t>
  </si>
  <si>
    <t>Microfono para voces Shure alámbricom</t>
  </si>
  <si>
    <t>Set de Microfonos para bateria</t>
  </si>
  <si>
    <t>Set de 6 Microfonos para bateria especializados</t>
  </si>
  <si>
    <t>Cable para cabina</t>
  </si>
  <si>
    <t>Cable para cabina 15 mts (Estándar 100)</t>
  </si>
  <si>
    <t>Cable 9 mts</t>
  </si>
  <si>
    <t>Cable 9 mts para micrófonos de baja impedancia (Estándar 100)</t>
  </si>
  <si>
    <t>Caja directa</t>
  </si>
  <si>
    <t>Caja directa para mics. DOD</t>
  </si>
  <si>
    <t>Cable para instrumentos</t>
  </si>
  <si>
    <t>Cable para instrumentos 6 mts (Estándar 100)</t>
  </si>
  <si>
    <t>Monitor para eventos</t>
  </si>
  <si>
    <t>Cabina</t>
  </si>
  <si>
    <t xml:space="preserve">Stand Cabina </t>
  </si>
  <si>
    <t xml:space="preserve">Stand Cabina Hercules </t>
  </si>
  <si>
    <t>Monitores de sonido 70WATT 1 par</t>
  </si>
  <si>
    <t>Jirafa</t>
  </si>
  <si>
    <t xml:space="preserve"> Jirafa para micrófono</t>
  </si>
  <si>
    <t>Micrófono</t>
  </si>
  <si>
    <t>SHURE</t>
  </si>
  <si>
    <t xml:space="preserve"> Cables RCA de 2.5mts</t>
  </si>
  <si>
    <t>Set de batería</t>
  </si>
  <si>
    <t xml:space="preserve">  Acabado de 8 capas de lacado a mano. Sistema de aislamiento para el montaje de toms en el bombo.  2.3mm de acero cromado Mapex Powerhoop. Sistema Mapex I.T.S. No-perforado.  Sistema I.T.S. para el montaje de las patas del bombo. Tensores de bombo acolch</t>
  </si>
  <si>
    <t>Set de Platillos para Batería</t>
  </si>
  <si>
    <t>14" HiHats, 16" Crash, 20" Ride y maletín para paltillos gratis</t>
  </si>
  <si>
    <t>Redoblantes</t>
  </si>
  <si>
    <t xml:space="preserve">• 1mm stainless steel shells 
• 2.3mm Mapex chrome Powerhoops™
• Remo® drum heads 
13 x 5.5 </t>
  </si>
  <si>
    <t>Redoblante Piccolo</t>
  </si>
  <si>
    <t>Timbaletas</t>
  </si>
  <si>
    <t>Fagott</t>
  </si>
  <si>
    <t>Fagot profesional elaborado de maderas y metales nobles</t>
  </si>
  <si>
    <t>Wisemann</t>
  </si>
  <si>
    <t>MARCAS SUGERIDAS POR LA UNIVERSIDAD</t>
  </si>
  <si>
    <t>PIANO</t>
  </si>
  <si>
    <t xml:space="preserve">Piano acústico vertical </t>
  </si>
  <si>
    <t>CONSOLA Y ADITAMENTOS DE SONIDO</t>
  </si>
  <si>
    <t>MUSICS, HERCULES, OTROS</t>
  </si>
  <si>
    <t xml:space="preserve">YAMAHA,MARSHALL,PEAVEY, QSC </t>
  </si>
  <si>
    <t xml:space="preserve"> Amplificador  guitarra eléctrica 50 - 60 W</t>
  </si>
  <si>
    <t xml:space="preserve"> Amplificadores para guitarra eléctrica 20 - 30W</t>
  </si>
  <si>
    <t>YAMAHA, PEAVEY, KUSTOM</t>
  </si>
  <si>
    <t>Metálico para director, duro, de alta resistencia para translado, para uso de los directores de los diferentes grupos institucionales.</t>
  </si>
  <si>
    <t>AKG, SAMSON, SENNHEISER</t>
  </si>
  <si>
    <t>IBANEZ,YAMAHA</t>
  </si>
  <si>
    <t xml:space="preserve"> Bajo eléctrico 6 cuerdas</t>
  </si>
  <si>
    <t xml:space="preserve"> Batería profesional con platos y silla</t>
  </si>
  <si>
    <t>MONSTER O SU EQUIVALENTE</t>
  </si>
  <si>
    <t>PROEL O SU EQUIVALENTE</t>
  </si>
  <si>
    <t>VERONA MERRIT, FRAMUS COPIA STRADIVARIUS, SUZUKI STRADIVARIUS, CREMONA</t>
  </si>
  <si>
    <t>Violoncello elaborado en maderas especializadas de estudio medida 4/4 de alta calidad</t>
  </si>
  <si>
    <t>LP O SU EQUIVALENTE</t>
  </si>
  <si>
    <t>Gómezele O SU EQUIVALENTE</t>
  </si>
  <si>
    <t>* Consola de sonido (16 CANALES   *CABINAS  cantidad 2  *RETORNOS MARCA de 400wats cantidad 2  * CABINAS AUTOAMPLIFICADAS de 285wats * POTENCIA marca OCS refencia 2450 *Aforo que consta de: patas, telón de fondo y bambalinas.  (el aforo debe ser en DRIL No 6 o 5 en una cantidad de 70mts de color negro y 30mtr de color blanco de min 1,50mtr de ancho, es de aclarar que difícilmente se encontraría elaborado por tal motivo anexaremos los datos de las personas que podrían confeccionarlos)</t>
  </si>
  <si>
    <t>Mezclador análogo, , 32 canales</t>
  </si>
  <si>
    <t>Mezclador  32 canales, usb, mp3 con efectos</t>
  </si>
  <si>
    <t>YAMAHA, MACKIE, SOUND KRAFT, PEAVEY</t>
  </si>
  <si>
    <t>FURMAN, MARCONI</t>
  </si>
  <si>
    <t>Bheringer, YAMAHA</t>
  </si>
  <si>
    <t>Ecualizador gráfico stereo 31 bandas por canal de sonido profesional</t>
  </si>
  <si>
    <t>ALHAMBRA, RAMIREZ, CONTRERAS</t>
  </si>
  <si>
    <t xml:space="preserve">Micrófono Profesional de Grabación, de condensador, para amplificación y grabación profesional de audio </t>
  </si>
  <si>
    <t xml:space="preserve"> Micrófono Inalámbrico   </t>
  </si>
  <si>
    <t xml:space="preserve">SHURE, AKG, SENNHEIER, NEUMAN </t>
  </si>
  <si>
    <t xml:space="preserve">SHURE 58, AKG, SENNHEIER, NEUMAN </t>
  </si>
  <si>
    <t xml:space="preserve">SHURE 57, AKG, SENNHEIER, NEUMAN </t>
  </si>
  <si>
    <t>M-Audio BX-5A, YAMAHA, GENELEC</t>
  </si>
  <si>
    <t>HQ O SU EQUIVALENTE</t>
  </si>
  <si>
    <t xml:space="preserve"> Pedaleras multiefectos </t>
  </si>
  <si>
    <t>DIGITECH,  ZOOM, BOSS, PGN</t>
  </si>
  <si>
    <t>Medeli, YAMAHA</t>
  </si>
  <si>
    <t>MAPEX, PEARL, YAMAHA</t>
  </si>
  <si>
    <t>Gómezele, LP O SU EQUIVALENTE</t>
  </si>
  <si>
    <t>Zildjian, PAISTE</t>
  </si>
  <si>
    <t xml:space="preserve"> Teclados  para clases de música en teatro y danza.</t>
  </si>
  <si>
    <t>YAMAHA DGX-620, KURTZWEIL, ROLAND</t>
  </si>
  <si>
    <t>YAMAHA , KURTZWEIL, ROLAND</t>
  </si>
  <si>
    <t>Musical Cedar, LP</t>
  </si>
  <si>
    <t>GrecO, BAUSCH, GIGLA, TOPLITA, Verona Merrit</t>
  </si>
  <si>
    <t>cualquier marca</t>
  </si>
  <si>
    <t>Sony, shure</t>
  </si>
  <si>
    <t xml:space="preserve"> Amplificadores  para bajo eléctrico 50 - 65W</t>
  </si>
  <si>
    <t>YAMAHA,  FENDER, ROLAND,LANEY, KUSTOM</t>
  </si>
  <si>
    <t>Amplificador para bajo de 60  - 70w de salida</t>
  </si>
  <si>
    <t xml:space="preserve">Bugle </t>
  </si>
  <si>
    <t xml:space="preserve">Consola de Sonido 8 CANALES, no amplificada </t>
  </si>
  <si>
    <t>Violoncello elaborado en maderas especializadas , de estudio medida  3/4 de alta calidad</t>
  </si>
  <si>
    <t xml:space="preserve">88 notas, 3 pedales, Ruedas en el frontal y trasera, Elegante mueble, Acabado: negro brillante. Alto: 109 cm. Ancho: 152 cm. Profundidad: 61 cm. Peso: 235 Kg  Y/O MEDIDAS APXOXIMADAS </t>
  </si>
  <si>
    <t>Microfono para voces  alámbricom</t>
  </si>
  <si>
    <t>Consola amplificada con extenciones y microfonos</t>
  </si>
  <si>
    <t>CONSOLA PLANA  CON ENTRADA DE 10 CANALES DE BAJA, 4 STEREOS BANCO DE EFECTOS , CONVERTIDOR DE SEÑAL RCA A USB 4SUBGRUPOS ECUALIZACION POR CANAL; 5 MICROFONOS BOCALES  INALAMBRICO DE MANO 5MICROFONOS ALAMBICOS , 3 MICROFONOS INALAMBRICOS DE SOLAPA</t>
  </si>
  <si>
    <t>Bombo andino con golpeadores.</t>
  </si>
  <si>
    <t>Tamboras</t>
  </si>
  <si>
    <t>ESTE GRUPO SE DEBE OFERTAR COMPLETAMENTE. ANTES DE DILIGENCIARLO VERIFIQUE LOS REQUISITOS ESTABLECIDOS EN LOS PLIEGOS DE CONDICIONES</t>
  </si>
  <si>
    <t>Amplificador de potencia, 2000Wats para eventos masivos de la facultad2000WATTS EN TOTAL Y EL NUMERO DE CANALES SON  4 a 6</t>
  </si>
  <si>
    <t xml:space="preserve">Microfonos Profesionales de Contacto para Instrumentos de Cuerda con terminal de conexión XLRDimarzio acustic ,  AKG, Dream Markley </t>
  </si>
  <si>
    <t xml:space="preserve">Bugle. Profesional de Concierto. Tamaño de tubería 11.0mm, campana de 151.8mm
(6"), de latón dorado. Peso medio, gatillo para la bomba de la tercera
válvula. Pistones con recubrimiento de metal Monel. Llave de desagüe en la
bomba de la 1a válvula, en la bomba de la  3a válvula y en la primera
curva. Acabado lacado transparente, boquilla 16F4.
</t>
  </si>
  <si>
    <t xml:space="preserve">Corneta en Si bemol. Profesional de concierto. Tamaño de la tubería de 11.73mm,
campana de 119mm (4-2/4"), de latón amarillo. Pistones con recubrimiento de
metal Monel. Peso medio, acabado en plata, boquilla 16E4.
</t>
  </si>
  <si>
    <t xml:space="preserve">Corno doble. Profesional de concierto. Tubería de 12mm, campana M, de latón
amarillo. Cuatro (4) válvulas de rotor sólidas, camisas de latón amarillo,
mecanismo de cuerdas, lacado transparente. Boquilla 30C4. Llave de desagüe.
</t>
  </si>
  <si>
    <t xml:space="preserve">Trompeta en Mi bemol y Re. Profesional de concierto. Tubería de 11.30mm, campana
de 120mm (4-3/4"), de latón amarillo. Pistones con recubrimiento de metal
Monel. Peso liviano, acabado plateado. Bombas intercambiables de 1er y 3er piston. Boquilla 14b4.
</t>
  </si>
  <si>
    <t xml:space="preserve">trompeta picolo en Si bemol y La. Profesional de concierto. Cuatro pistones. 
Tubería de 10.50mm. Diámetro de campana de 94mm (3-7/10"), de latón amarillo. Pistones con recubrimiento de metal Monel. Peso ligero, acabado plateado, boquilla 14A4a
</t>
  </si>
  <si>
    <t xml:space="preserve">Trombón. Profesional de concierto. Tenor bajo en Bb y F. Tubería de 13.89mm
(0.547"), campana de 220mm (8-2/3"), de latón amarillo. Vara externa de
latón amarillo y y vara interna de plata níquel. Peso pesado, acabado
lacado transparente. Caño grueso.
</t>
  </si>
  <si>
    <t xml:space="preserve">Flauta. Profesional de concierto. Llaves con agujeros, Sol fuera de línea
mecanismo de Mi partido. Pie en Si. Cabeza, cuerpo y pie de plata Sterling
al 925. Llaves de plata níquel, plateadas, resortes de aguja de oro blanco.
Tornillos de pivote cónicos, con cabeza. Zapatillas de doble piel. Acabado
plateado.
</t>
  </si>
  <si>
    <t xml:space="preserve">Flauta. Llaves con agujeros, Sol en línea. Cabeza, cuerpo, pie y
llaves de plata níquel, plateadas. Resortes de aguja de acero inoxidable.
Tornillos de pivote rectos, con cabeza. Zapatillas de doble piel. Acabado
plateado.
</t>
  </si>
  <si>
    <t>YAMAHA, SONO, DW, MAPEX, TAMA</t>
  </si>
  <si>
    <t>Cabina potenciada165 Wats O MAS 1X12 o  1x15 Plástica</t>
  </si>
  <si>
    <t>LANEY, WHARFEDALE, MACKIE, APEXTONE</t>
  </si>
  <si>
    <t>Cabina de sonido 1000 Wats1 X 17 ¨</t>
  </si>
  <si>
    <t>LANEY, WHARFEDALE, MACKIE,PEAVY Y JBL</t>
  </si>
  <si>
    <t>Cabina Subwoofer 300 wats O MAS 1x18¨</t>
  </si>
  <si>
    <t>CREST, YAMAHA, JBL, PEAVY</t>
  </si>
  <si>
    <t>DOD, BOSS, WHIRLMIND BEHRINGER</t>
  </si>
  <si>
    <t>YAMAHA, MACKIE, SOUND KRAFT, PEAVY</t>
  </si>
  <si>
    <t xml:space="preserve">Consola de Sonido  </t>
  </si>
  <si>
    <t>8 CANALES  500 WATTS COMO MINIMO</t>
  </si>
  <si>
    <t xml:space="preserve">Consola de sonido </t>
  </si>
  <si>
    <t>8 CANALES  500 WATTS COMO MINIMO  4 ESTEREO   4 MONO</t>
  </si>
  <si>
    <t>YAMAHA, MACKIE, SOUND KRAFT PEAVY</t>
  </si>
  <si>
    <t>YAMAHA, MACKIE, SOUND KRAFT PEAVY Y BEHRINGER</t>
  </si>
  <si>
    <t xml:space="preserve">MEZCLADOR  16 CANALES </t>
  </si>
  <si>
    <t>BOSTON, CREMONA, BRETON, VERONA</t>
  </si>
  <si>
    <t>CREST, YAMAHA, JBL, PEAVY, BERINGER</t>
  </si>
  <si>
    <t>JBL - Yamaha - Bose. SONY</t>
  </si>
  <si>
    <t xml:space="preserve"> Sistema de MINIMO 5 Speakers , para uso con reproducctores o sistemas de teatro en casa </t>
  </si>
  <si>
    <t>AKG, SENNHEIER, NEUMAN SHURE</t>
  </si>
  <si>
    <t>Monitor para eventos, 150 Watts MINIMOS 1 X12  o 1X15</t>
  </si>
  <si>
    <t>KawaI, STENWAY, YAMAHA</t>
  </si>
  <si>
    <t>Kawai, STENWAY, YAMAHA</t>
  </si>
  <si>
    <t>MAPEX, PEARL, YAMAHA TAMA</t>
  </si>
  <si>
    <t>• 1.2mm brass shells 
• 2.3mm  chrome Powerhoops™
• Remo® drum heads
13 x 3.5 O 13" X 4"</t>
  </si>
  <si>
    <t>PROFESIONAL</t>
  </si>
  <si>
    <t>Hercues, PROEL, WHARFEDALE, APEXTONE</t>
  </si>
  <si>
    <t>EL REDOBLANTE</t>
  </si>
  <si>
    <t>INCOLMOTOS YAMAHA</t>
  </si>
  <si>
    <t>EVALUACION CERTIFICACIONES</t>
  </si>
  <si>
    <t>CERT 1: 107-110. O.K.  CERT 2: 111. O.K   CERT 3: 112-114. O.K</t>
  </si>
  <si>
    <t>CERT 1: 93-94. O.K.  CERT 2: 95. O.K   CERT 3: 97. O.K</t>
  </si>
  <si>
    <t>CERT 1: 49-51. O.K.  CERT 2: 52-54. O.K   CERT 3: 55-57. O.K</t>
  </si>
  <si>
    <t>VALOR TOTAL CERTIFICACIONES</t>
  </si>
  <si>
    <t>GARANTIA</t>
  </si>
  <si>
    <t>2 AÑOS</t>
  </si>
  <si>
    <t>EVALUACION TECNICA</t>
  </si>
  <si>
    <t xml:space="preserve"> CERT 1: 60-77 O.K   CERT 2: 77-90. O.K. CERT 3: 91-100</t>
  </si>
  <si>
    <t>CUMPLE</t>
  </si>
  <si>
    <t>CERT 1: 55. O.K.  CERT 2: 56. O.K   CERT 3: 57. O.K</t>
  </si>
  <si>
    <t>NO REQUERIDO</t>
  </si>
  <si>
    <t>CERT 1: 78-91. O.K.  CERT 2: 92-95. O.K   CERT 3: 96-106. O.K</t>
  </si>
  <si>
    <t>RESULTADO FINAL DE LA EVALUACION TECNICA</t>
  </si>
  <si>
    <t>ITEM</t>
  </si>
  <si>
    <t>MACRODIGITAL LTDA.</t>
  </si>
  <si>
    <t>JEMACOLOR Y  O JESUS MARIA CARDONA</t>
  </si>
  <si>
    <t>OFIBOD LTDA</t>
  </si>
  <si>
    <t>INTERNACIONAL DE CAMARAS Y LENTES ICL. LTDA</t>
  </si>
  <si>
    <t>DISELEC COMPUTADORES Y CIA LTDA</t>
  </si>
  <si>
    <t>COMERCIALIZADORA FERLAG</t>
  </si>
  <si>
    <t>MHC SUMINISTROS EU</t>
  </si>
  <si>
    <t>FF SOLUCIONES S.A.</t>
  </si>
  <si>
    <t>CERT 1: 36 O.K.  CERT 2: 37. O.K   CERT 3: 38. O.K</t>
  </si>
  <si>
    <t>CERT 1: 96 O.K.  CERT 2: 97. NO CUMPLE LOS TRES AÑOS   CERT 3: 98. O.K</t>
  </si>
  <si>
    <t>CERT 1: 88-89 O.K.  CERT 2: 90. O.K   CERT 3: 91. O.K</t>
  </si>
  <si>
    <t xml:space="preserve">CERT 1: 34 O.K.  CERT 2: 35. O.K </t>
  </si>
  <si>
    <t>CERT 1: 77 O.K.  CERT 2: 78. O.K   CERT 3: 79. NO CORRESPONDE AL GRUPO. NO HAY EXPERIENCIA EN CAMARAS</t>
  </si>
  <si>
    <t>2AÑOS</t>
  </si>
  <si>
    <t>Cámara de Video</t>
  </si>
  <si>
    <t xml:space="preserve"> DISCO DURO 60GB Y ENTRA USB </t>
  </si>
  <si>
    <t xml:space="preserve"> Cámara de video digital 3CCD con disco duro, mínimo 60 gb, zoom óptico 40 x, lcd 2.5</t>
  </si>
  <si>
    <t xml:space="preserve"> Cámara de video digital 3CCD con disco duro, mínimo 60 gb, 12X zoom óptico, lcd 2.5</t>
  </si>
  <si>
    <t xml:space="preserve">Cámara de Video </t>
  </si>
  <si>
    <t>Cámara de Video DV CAM</t>
  </si>
  <si>
    <t>Cámara Digital</t>
  </si>
  <si>
    <t>cámara digital  SLR de fotografía de alta resolución y lentes intercambiales 14.6mpixeles, optoca snaider, memoria Compac Flash, lentes intercambiables (snader)</t>
  </si>
  <si>
    <t>Cámara Fotográfica</t>
  </si>
  <si>
    <t xml:space="preserve"> Cámaras de Fotografía de 7.1 Mega Pixeles o superior SONY DSC  CON BATERIA DE INFOLITIUM</t>
  </si>
  <si>
    <t>Cámaras de seguridad</t>
  </si>
  <si>
    <t>Camara IP inalambrica</t>
  </si>
  <si>
    <t>DVD</t>
  </si>
  <si>
    <t>Reproductor DVD / SVCD / VCD /MP3 / CDR/ RW/M</t>
  </si>
  <si>
    <t xml:space="preserve">DVD  QUEMADOR  </t>
  </si>
  <si>
    <t>Reproductor DVD / SVCD / VCD /MP3 / CDR/ RW/M + QUEMADOR</t>
  </si>
  <si>
    <t>DVD + VHS</t>
  </si>
  <si>
    <t xml:space="preserve"> Combo reproductor DVD-VHS  PANASONIC.                                        EN LA REFERENCIA QUE SE ENCUENTRE EN EL MOMENTO DE LA COMPRA</t>
  </si>
  <si>
    <t>NO CUMPLE</t>
  </si>
  <si>
    <t>Grabadora</t>
  </si>
  <si>
    <t xml:space="preserve">Grabadora Mini Disc </t>
  </si>
  <si>
    <t>Grabadora Digital con Sintonizador Digital AM/FM, Control remoto, Sonido Estereo, MP3, CD y casette</t>
  </si>
  <si>
    <t xml:space="preserve">  Grabador de DVD </t>
  </si>
  <si>
    <t>Grabadora Digital con Sintonizador Digital AM/FM, Control remoto, Sonido Estereo, MP4, CD y casette</t>
  </si>
  <si>
    <t xml:space="preserve">Grabadora </t>
  </si>
  <si>
    <t xml:space="preserve">grabadora de periodista </t>
  </si>
  <si>
    <t>Home Theater</t>
  </si>
  <si>
    <t>home theater de minimo 850 w de potencia real (rms), debe incluir 6 parlantes (un parlante central de una via, un subwofer pasivo minimo de 140 w y 4 parlantes satelitales de una via entre frontales y posteriores) minimo funciones dvd, tv/ video, audio, u</t>
  </si>
  <si>
    <t>NO CUMPLE. OFERTA 500W</t>
  </si>
  <si>
    <t>Microcomponente</t>
  </si>
  <si>
    <t>Minicomponentes  con lector de CD y reproductor de MP3</t>
  </si>
  <si>
    <t>Televisor</t>
  </si>
  <si>
    <t>TIPO LCD, TAMAÑO DE LA PANTALLA 40 PULGADAS, RESOLUCION 1366X768PIXELES, ALTA DEFINICION, FILTRO DE PEINE, TECNOLOGIA Y EFECTOS: 100Hz, DYNAPIX HD., NUMERO DE ALTAVOCES 2, POTENCIA 2 X 10 VATIOS, CONEXIONES: VIDEO COMPONENTE RCA X 3, S-VIDEO, ENTRADA A PC</t>
  </si>
  <si>
    <t>VTR - para edicion de video</t>
  </si>
  <si>
    <t>Minimo de 5 MEGAS P CABLE USB CD SOFTWARE MEMORIA INTERNA 32 MB Y MEMORIA SD 2 GB</t>
  </si>
  <si>
    <t>Videograbadoras VHS, o Combo VHS con DVD. Combo reproductor de vhs y DVD</t>
  </si>
  <si>
    <t>Combo VHS con DVD  O EN SU DEFECTO 9 DVD Y 9 VHS</t>
  </si>
  <si>
    <t>Cámara digital para microscopio óptico</t>
  </si>
  <si>
    <t>CAMARA DE VIDEO</t>
  </si>
  <si>
    <t>Cámaras video digital , SEMIPROFESIONAL HD semiprofesional, de alta definicion, preferiblemente con memoria.</t>
  </si>
  <si>
    <t xml:space="preserve">Cámaras video digital , PROFESIONAL HD O 3CCD </t>
  </si>
  <si>
    <t xml:space="preserve">CAMARA DE VIDEO </t>
  </si>
  <si>
    <t>Cámaras video digital, com memoria, TIPO HANDYCAM</t>
  </si>
  <si>
    <t>CAMARA FOTOGRAFICA</t>
  </si>
  <si>
    <t>Cámaras  fotográficas digital de 8 mega píxeles mínimo.</t>
  </si>
  <si>
    <t>PROFESIONAL digital, sistema reflex, de 12 mega píxeles como mínimo y capacidad de captura de  2 gigas minimo.</t>
  </si>
  <si>
    <t>FLASH</t>
  </si>
  <si>
    <t>Flash de zapata para cámaras  fotográficas digital correspondiente a las camaras fotograficas cotizadas en los dos item anteriores</t>
  </si>
  <si>
    <t>TRIPODE CAMARA DE VIDEO</t>
  </si>
  <si>
    <t>Trípodes para cámara de video. Resistente para camara de video profesional.</t>
  </si>
  <si>
    <t>TRIPO DE CAMARA FOTOGRAFICA</t>
  </si>
  <si>
    <t>Trípodes para cámara fotografica que soporte peso de 1Kg y que el peso del tripode no exceda los 2 KG</t>
  </si>
  <si>
    <t>TRIPODE CAMARA VIDEO PROFESIONAL</t>
  </si>
  <si>
    <t>Trípodes para cámara de video que soporte peso de 1Kg y que el peso del tripode no exceda los 2 KG con dolly.</t>
  </si>
  <si>
    <t>Tripode</t>
  </si>
  <si>
    <t xml:space="preserve">Manfrotto de cabeza fluida, de 1.70mts,    con patas adaptables a terreno   </t>
  </si>
  <si>
    <t xml:space="preserve">Tripode </t>
  </si>
  <si>
    <t>MARCA OFERTADA</t>
  </si>
  <si>
    <t>DESCRIPCION Y /O CATACTERISTICA TECNICA OFERTADA</t>
  </si>
  <si>
    <t>VR. UNITARIO</t>
  </si>
  <si>
    <t>VR IVA UNITARIO</t>
  </si>
  <si>
    <t>VR IVA TOTAL</t>
  </si>
  <si>
    <t>VALOR TOTAL</t>
  </si>
  <si>
    <t>FERRETERIA SURAMERICANA</t>
  </si>
  <si>
    <t>CONALFER</t>
  </si>
  <si>
    <t>CONSTRUCTORA, CONSULTORA Y PROVEEDORA MEROBEL</t>
  </si>
  <si>
    <t>FERRETERIA INDUSTRIAL</t>
  </si>
  <si>
    <t>FERRETERIA RAMIREZ E HIJOS LTDA</t>
  </si>
  <si>
    <t>B</t>
  </si>
  <si>
    <t>C=(B)*16%</t>
  </si>
  <si>
    <t>D=A * C</t>
  </si>
  <si>
    <t>E= D + (B*A)</t>
  </si>
  <si>
    <t>CERTIFICACIONES DE EXPERIENCIA</t>
  </si>
  <si>
    <t>CUMPLE  REVISAR JURIDICA FOLIO 40</t>
  </si>
  <si>
    <t xml:space="preserve">CUMPLE   </t>
  </si>
  <si>
    <t>TIEMPO DE ENTREGA</t>
  </si>
  <si>
    <t>MINIMO 50% VALOR OFERTADO</t>
  </si>
  <si>
    <t>Broca</t>
  </si>
  <si>
    <t>Juegos de 20 o mas piezas</t>
  </si>
  <si>
    <t>Brocas Madera</t>
  </si>
  <si>
    <t xml:space="preserve"> Juego De Brocas Para Madera De 12 Piezas </t>
  </si>
  <si>
    <t>Caladora</t>
  </si>
  <si>
    <t xml:space="preserve"> Caladora Orbital PARA TRABAJO PESADO</t>
  </si>
  <si>
    <t xml:space="preserve"> Caladoras Eléctrica 2HP </t>
  </si>
  <si>
    <t>Caladora electrica</t>
  </si>
  <si>
    <t>Canteadora</t>
  </si>
  <si>
    <t>Deluxe 6"  delta 10amp, de 12000 a 22000rpm</t>
  </si>
  <si>
    <t>Careta</t>
  </si>
  <si>
    <t xml:space="preserve"> Caretas En Acrílico</t>
  </si>
  <si>
    <t>Caretas</t>
  </si>
  <si>
    <t xml:space="preserve"> Caretas Protectora De Impacto</t>
  </si>
  <si>
    <t xml:space="preserve"> Caretas Plásticas Con Filtros Para Polvo</t>
  </si>
  <si>
    <t xml:space="preserve">Caretas </t>
  </si>
  <si>
    <t>contra impacto Seguridad</t>
  </si>
  <si>
    <t xml:space="preserve">Carrete </t>
  </si>
  <si>
    <t xml:space="preserve"> Carrete Plástico CONTENER SOLDADURA mig DE CAL 035</t>
  </si>
  <si>
    <t xml:space="preserve">cautin </t>
  </si>
  <si>
    <t>Vitral</t>
  </si>
  <si>
    <t>Para vitral de puntas intercambiables</t>
  </si>
  <si>
    <t>Cepillo</t>
  </si>
  <si>
    <t>15" carpinteria 3hp 3000rpm</t>
  </si>
  <si>
    <t xml:space="preserve"> Cepillo De Vuelta Plano  No 4</t>
  </si>
  <si>
    <t xml:space="preserve"> Cepillo De Vuelta Curvo No.4</t>
  </si>
  <si>
    <t>Cinta para sinfín</t>
  </si>
  <si>
    <t xml:space="preserve"> Cinta Para Sinfín MADERA 3/4 Y 1/2</t>
  </si>
  <si>
    <t>Cinta velcro macho y hembra</t>
  </si>
  <si>
    <t>cinta Velcro macho y hembra de dos centímetros de ancho por 20 metros de largo</t>
  </si>
  <si>
    <t>Cizalla</t>
  </si>
  <si>
    <t xml:space="preserve"> Cizalla manual </t>
  </si>
  <si>
    <t>CIZALLA MANUAL DE PALANCA</t>
  </si>
  <si>
    <t>CIZALLA MANUAL DE PALANCA PARA CORTE DE LAMINA MAXIMO CALIBRE 14 Y DE LONGITUD UN METRO</t>
  </si>
  <si>
    <t>Compresor</t>
  </si>
  <si>
    <t xml:space="preserve"> Compresor De 150 Lbs. Cabezote En V 2.5 HP</t>
  </si>
  <si>
    <t xml:space="preserve">Compresor </t>
  </si>
  <si>
    <t>2,0HP 110v/220v con cabezote de 2 pistones en V 150 LIBRAS Y 2 HP</t>
  </si>
  <si>
    <t>Disco Sierra</t>
  </si>
  <si>
    <t xml:space="preserve"> Disco Sierra De 10 Pulgadas Dw 1647, PARA CORTAR MATERIAL FERROSO</t>
  </si>
  <si>
    <t xml:space="preserve"> Disco Sierra De 60 PARA CORTAR MATERIAL FERROSO</t>
  </si>
  <si>
    <t xml:space="preserve"> Disco Sierra De 80 PARA CORTAR MATERIAL FERROSO</t>
  </si>
  <si>
    <t>Discos corte</t>
  </si>
  <si>
    <t xml:space="preserve"> Discos De 41/2 Para CortePARA CORTAR MATERIAL FERROSO </t>
  </si>
  <si>
    <t>Discos pulir</t>
  </si>
  <si>
    <t xml:space="preserve"> Discos De 41/2 Para Pulir</t>
  </si>
  <si>
    <t>Discos tronzadora</t>
  </si>
  <si>
    <t xml:space="preserve"> Discos Para Tronzadora de 14pulgadas </t>
  </si>
  <si>
    <t>ENROLLADORA ELECTRICA</t>
  </si>
  <si>
    <t>ENROLLADORA ELECTRICA PARA ENRROLLAR HASTA CALIBRE DE UNA PULGADA</t>
  </si>
  <si>
    <t>escalera</t>
  </si>
  <si>
    <t>Aluminio de 4,00x0,60x3,00 mts en alfajor y aluminio</t>
  </si>
  <si>
    <t>Escofinas</t>
  </si>
  <si>
    <t xml:space="preserve"> Juego De Escofinas X 3 </t>
  </si>
  <si>
    <t>Escuadra</t>
  </si>
  <si>
    <t xml:space="preserve"> Escuadra Metálica No. 8 </t>
  </si>
  <si>
    <t xml:space="preserve"> Escuadra Metálica No. 10  </t>
  </si>
  <si>
    <t>Esmeril</t>
  </si>
  <si>
    <t xml:space="preserve"> Esmeril Industrial 3/4 HP X O" TRABAJO PESADO</t>
  </si>
  <si>
    <t>Esmeril Dewalt 6 pulgadas 1/2 caballo</t>
  </si>
  <si>
    <t>Unidades</t>
  </si>
  <si>
    <t>Estrusora Manual</t>
  </si>
  <si>
    <t>Para dos kilos de arcilla, con dos boquillas.</t>
  </si>
  <si>
    <t>Extractor DE PARTICULAS DE MADERA</t>
  </si>
  <si>
    <t>2hp con capacidad de succion 30m3 Diametro Succionado 305 mm</t>
  </si>
  <si>
    <t>Extractor</t>
  </si>
  <si>
    <t xml:space="preserve"> Extractor De Aire DIAMETRO 12 PULGADAS Y POTENCIA 1/4 CABALLO</t>
  </si>
  <si>
    <t>Extrusora, amasadora eléctrica de arcilla húmeda</t>
  </si>
  <si>
    <t xml:space="preserve">•       Motor trifásico de 2 ½ HP.
•       Salida de 12 cm de diámetro.
•       Dotada de dos boquillas.
•       Reductor de velocidad de sinfín corona.
</t>
  </si>
  <si>
    <t>Formones</t>
  </si>
  <si>
    <t xml:space="preserve"> Juego De Formones Para Talla </t>
  </si>
  <si>
    <t>FRESADORA DE TORRETA</t>
  </si>
  <si>
    <t xml:space="preserve">Soporte de mesa de 229 x 1.67 mm
Recorrido longitudinal 762 mm
Recorrido transversal 305 mm
Recorrido vertical 407 mm
Gama de velocidades de 80 a 2720 rpm
Potencia de motor 3HP
Equipo electrico 220 voltios
Eje de Husillo ISO 30
Peso aprox. 930 kilogramos
</t>
  </si>
  <si>
    <t xml:space="preserve">fresas </t>
  </si>
  <si>
    <t>grabado en vidrio 3/36 A 1/4 DE PULGADA</t>
  </si>
  <si>
    <t>Fresas Ruteadora</t>
  </si>
  <si>
    <t xml:space="preserve"> Juego De Fresas Para Ruteadora </t>
  </si>
  <si>
    <t>Grapadora</t>
  </si>
  <si>
    <t xml:space="preserve"> Grapadora - Clavadora  Neumática</t>
  </si>
  <si>
    <t>Grasera</t>
  </si>
  <si>
    <t xml:space="preserve"> Grasera Manual  DE 1 LIBRA DE CAPACIDAD</t>
  </si>
  <si>
    <t xml:space="preserve"> Grasera Neumática DE 1 LIBRA DE CAPACIDAD</t>
  </si>
  <si>
    <t>Guantes</t>
  </si>
  <si>
    <t xml:space="preserve"> Pares De Guantes tipo Ingeniero </t>
  </si>
  <si>
    <t>Guillotinas</t>
  </si>
  <si>
    <t xml:space="preserve"> Guillotinas para papel tamaño oficio</t>
  </si>
  <si>
    <t>Hombre solos</t>
  </si>
  <si>
    <t xml:space="preserve"> Hombre Solos   DE 10 "</t>
  </si>
  <si>
    <t>Láminas de neolite amarillo de 90 cm x 90 cm</t>
  </si>
  <si>
    <t>Láminas de neolite amarillo de 90 cm x 90 cm DE 4 mm O 5 mm DE ESPESOR</t>
  </si>
  <si>
    <t>Láminas de Zinc para Fotograbado. 100 x 60 cms.</t>
  </si>
  <si>
    <t>Lijadora</t>
  </si>
  <si>
    <t>18" de 18x36x5 con Velicidad Variable</t>
  </si>
  <si>
    <t xml:space="preserve"> Lijadora Eléctrica  SENCILLA</t>
  </si>
  <si>
    <t>Limas Planas Bastarda standard 10 pulgadas</t>
  </si>
  <si>
    <t>Marcos de ¼ de pliego con seda de 90 para serigrafia</t>
  </si>
  <si>
    <t>Marcos de ¼ de pliego con seda de 90 para serigrafia SON MARCOS DE MADERA PARA SCREEN</t>
  </si>
  <si>
    <t>Marcos de 1/2 de pliego con seda de 90 para serigrafia</t>
  </si>
  <si>
    <t>Motor</t>
  </si>
  <si>
    <t xml:space="preserve"> Motor Siemens 1hp Mono fase 1700rpm</t>
  </si>
  <si>
    <t xml:space="preserve"> Motor Siemens 2hp mono fase 1700rpm</t>
  </si>
  <si>
    <t xml:space="preserve"> Motor Siemens 3hp Mono fase 1700rpm</t>
  </si>
  <si>
    <t>Motortul  Ref. DW887 p. pesado</t>
  </si>
  <si>
    <t>Mototules</t>
  </si>
  <si>
    <t xml:space="preserve"> Mototules Tipo industrial trabajo mediano SKILL</t>
  </si>
  <si>
    <t>Piastola Para Pintura</t>
  </si>
  <si>
    <t xml:space="preserve">de Baja </t>
  </si>
  <si>
    <t>Pistola de Gravedad</t>
  </si>
  <si>
    <t>Plancha</t>
  </si>
  <si>
    <t xml:space="preserve">Estándar </t>
  </si>
  <si>
    <t>Prensas</t>
  </si>
  <si>
    <t xml:space="preserve"> Prensas De Horca  6" </t>
  </si>
  <si>
    <t>Puntas</t>
  </si>
  <si>
    <t xml:space="preserve"> Juego De Puntas En Acero Para Taladro</t>
  </si>
  <si>
    <t xml:space="preserve">Quemadores  de horno a gas.
</t>
  </si>
  <si>
    <t xml:space="preserve">Quemadores  de horno a gas. TIPO FLAUTA EN ACERO INOXIDABLE REFRACTARIO DE 70,000 BTU
</t>
  </si>
  <si>
    <t>Raspadores tipo esfero, para metal, marca General</t>
  </si>
  <si>
    <t>Rasquetas o escobillín para serigrafia de 41 cm con caucho importado</t>
  </si>
  <si>
    <t>Rasquetas o escobillín para serigrafia de 57 cm con caucho importado</t>
  </si>
  <si>
    <t>Remachadoras</t>
  </si>
  <si>
    <t xml:space="preserve"> Remachadoras </t>
  </si>
  <si>
    <t>Rodillos sacapruebas</t>
  </si>
  <si>
    <t>Dureza 45. Diametro 8 cm. Longitud 12 cms.</t>
  </si>
  <si>
    <t>Dureza 45. Diametro 10 cm. Longitud 22 cms.</t>
  </si>
  <si>
    <t>Roteadora</t>
  </si>
  <si>
    <t xml:space="preserve"> Roteadora De 1,3/4 Mp Decoait </t>
  </si>
  <si>
    <t>Rutiadora de Brazo</t>
  </si>
  <si>
    <t>3HP hr-s  10000/20000rpm mesa de 610X460mm  peso 280Kg 220V</t>
  </si>
  <si>
    <t>Sierra</t>
  </si>
  <si>
    <t>Radial 10"</t>
  </si>
  <si>
    <t>Escualizadora de 75hp mesa de 126x13x3/4   altura de mesa 35" control electrico  motor de 1hp</t>
  </si>
  <si>
    <t>Sin fin 17" 2hp, mesa 17" X 17"  (430mm)  Altura de corte 12"  Ancho Maximo del sprte 16-1/4</t>
  </si>
  <si>
    <t>Radial 12" 220v  a 3000rpm</t>
  </si>
  <si>
    <t xml:space="preserve"> Sierra Circular De 7x1/4</t>
  </si>
  <si>
    <t xml:space="preserve">Sierra </t>
  </si>
  <si>
    <t xml:space="preserve"> Sierra Circular Acolilladora </t>
  </si>
  <si>
    <t>Soldadura</t>
  </si>
  <si>
    <t xml:space="preserve"> Arroba De Soldadura 6013 de 332</t>
  </si>
  <si>
    <t>Taladro</t>
  </si>
  <si>
    <t>Industrial DE ARBOL 1.5 HP</t>
  </si>
  <si>
    <t xml:space="preserve"> Taladro Percutor  1/2 SEMIPESADO</t>
  </si>
  <si>
    <t>Taladro de Arbol</t>
  </si>
  <si>
    <t>1 1/2 HP, 16 velocidades 5/8 CAPACIDAD MANDRL</t>
  </si>
  <si>
    <t>Torno electrico</t>
  </si>
  <si>
    <t>Velocidad variable, torno de levante, PARA CERAMICA: Tecnica para elaboracion de objetos en archilla el torno electrico permite la elaboracion de objetos cilidricos y simetricos motor de 110 V y  ½ caballo de fuerza.</t>
  </si>
  <si>
    <t>Torno para Madera</t>
  </si>
  <si>
    <t>15" PARA MADERA</t>
  </si>
  <si>
    <t>Tronzadora</t>
  </si>
  <si>
    <t xml:space="preserve"> Tronzadora Industrial trabajo pesado DEWALL</t>
  </si>
  <si>
    <t>Sopletes</t>
  </si>
  <si>
    <t>Mono gafas</t>
  </si>
  <si>
    <t>CORTADORA DE PLASMA</t>
  </si>
  <si>
    <t>maquina mm 215 antorcha pf 250  reg. Gas inerte , sold. 0,030 Tipo inversor, rango de amperaje 20-40, Debe tener capacidad de corte de lamina de 1 pulgada de espesor</t>
  </si>
  <si>
    <t xml:space="preserve">Broca </t>
  </si>
  <si>
    <t>extralarga para muro de ½  x 12” pulgadas CARBBITS</t>
  </si>
  <si>
    <t>extralarga para muro de ½  x 5” pulgadas CARBBITS</t>
  </si>
  <si>
    <t xml:space="preserve">Cable UTP </t>
  </si>
  <si>
    <t>Cable UTP CATEGORIA 6</t>
  </si>
  <si>
    <t xml:space="preserve">Canaleta Plastica </t>
  </si>
  <si>
    <t>40*22 2M Blanco</t>
  </si>
  <si>
    <t>cautín</t>
  </si>
  <si>
    <t xml:space="preserve"> 40w</t>
  </si>
  <si>
    <t xml:space="preserve">cautín </t>
  </si>
  <si>
    <t>25w</t>
  </si>
  <si>
    <t xml:space="preserve">Clavos </t>
  </si>
  <si>
    <t xml:space="preserve">15-12 para concreto de 516 x 1/2 “ </t>
  </si>
  <si>
    <t>CONECTOR  HEMBRA MACHO</t>
  </si>
  <si>
    <t xml:space="preserve">  32 A  25 cm ELÉCTRICO, CONECTOR A LAS FUENTES Y EQUIPOS ESTÁNDAR </t>
  </si>
  <si>
    <t xml:space="preserve">32 A  50 cmELÉCTRICO, CONECTOR A LAS FUENTES Y EQUIPOS ESTÁNDAR </t>
  </si>
  <si>
    <t xml:space="preserve">  32 A  75 cmELÉCTRICO, CONECTOR A LAS FUENTES Y EQUIPOS ESTÁNDAR </t>
  </si>
  <si>
    <t xml:space="preserve">  32 A  100 cmELÉCTRICO, CONECTOR A LAS FUENTES Y EQUIPOS ESTÁNDAR </t>
  </si>
  <si>
    <t xml:space="preserve">  32 A  200 cmELÉCTRICO, CONECTOR A LAS FUENTES Y EQUIPOS ESTÁNDAR </t>
  </si>
  <si>
    <t>Conector Panduit</t>
  </si>
  <si>
    <t>conector RJ 45 con tapa</t>
  </si>
  <si>
    <t>multimetro análogo sunwa</t>
  </si>
  <si>
    <t>multimetro análogo 0 - 1000 V SE ACEPTA DIGITAL</t>
  </si>
  <si>
    <t xml:space="preserve">MULTIMETRO DIGITAL </t>
  </si>
  <si>
    <t>Para medir : Voltaje DC  ( 0 -600 V) y AC ( 0 - 600 V) Corrientes Dc y AC ( 0 - 200 mA) Resistencia ( 0 - 20 Mohm); Se cumpla norams de seguridad IEC - 1010 - 1 CAT III.</t>
  </si>
  <si>
    <t>Sopladora</t>
  </si>
  <si>
    <t>Sopladora industrial Aspiradora</t>
  </si>
  <si>
    <t>Troquel toma doble</t>
  </si>
  <si>
    <t>Troquel toma dobleMETALICO</t>
  </si>
  <si>
    <t>Troqueles Red</t>
  </si>
  <si>
    <t>Troqueles Red METALICO</t>
  </si>
  <si>
    <t>ARNES</t>
  </si>
  <si>
    <t>Arnés de cuerpo entero anticaídas, material del cinturón y perneras transpirables, con argolla frontal, dorsal, ventral y 2 laterales;  hebillas autobloqueantes, 2 anillos portamaterial y 4 anillos plásticos para enganchar bolsas portaherramientas,  Norma</t>
  </si>
  <si>
    <t xml:space="preserve">Ascensor tipo JUMAR </t>
  </si>
  <si>
    <t>Ascensor bloqueador de puño (par) Diseñado para progresar sobre cuerda fija de 10 a 13 mm. Pesa 205 g Objeto con forma de empuñadura que se desliza por la cuerda fija. Tiene la particularidad de que se desliza suavemente hacia arriba y es autobloqueante h</t>
  </si>
  <si>
    <t>Barretones</t>
  </si>
  <si>
    <t>Barretón 4 libras</t>
  </si>
  <si>
    <t>BRUJULA</t>
  </si>
  <si>
    <t>Brujulas de precision para la orientacion con azimut 360 grados graduada en  1° .</t>
  </si>
  <si>
    <t>Cabo para barretón</t>
  </si>
  <si>
    <t>Cabo pulido para pala</t>
  </si>
  <si>
    <t>Caja Grande para herramientas</t>
  </si>
  <si>
    <t>Caja metalica para herramientas. Largo 370mm ancho 140mm alto 170mm.</t>
  </si>
  <si>
    <t xml:space="preserve">Casco </t>
  </si>
  <si>
    <t xml:space="preserve"> fabricado en policarbonato de alta resistencia, para trabajos en altura y rescate, Ventilado con 5 orificios en cada lado, arnés de cinta textil y contorno de cabeza acolchado, barbuquejo regulable adelante-atrás mediante hebillas deslizantes, ruedecita </t>
  </si>
  <si>
    <t>Cuerda estática 10,5mm</t>
  </si>
  <si>
    <t>CUERDA ESTATICA 10 mm x 80 mts</t>
  </si>
  <si>
    <t>Desgarretadora Podadora telescopica</t>
  </si>
  <si>
    <t>6' - 10' Telescopic Pole Pruner/Pruning Saw  </t>
  </si>
  <si>
    <t xml:space="preserve">Telescoping Pole Saw Package with Saw and Pruner Kit Kit includes one 6' - 12' Double Lock® Telescoping Pole with female ferrule, one JA-14 Pruner with adapter and rope, and one 13? Tri-Edge saw blade with pole saw casting and adapter.  </t>
  </si>
  <si>
    <t>Equipos de disección</t>
  </si>
  <si>
    <t xml:space="preserve">EQUIPOS DE DISECCION PARA ESTUDIANTE DE 12 PIEZAS  </t>
  </si>
  <si>
    <t>FUMIGADORA O BOMBA DE ESPALDA</t>
  </si>
  <si>
    <t>Fumigadora de espalda manual 20Lt plastica profesional</t>
  </si>
  <si>
    <t>Gafas Estereoscópicas</t>
  </si>
  <si>
    <t xml:space="preserve">Gafas Alambricas 3D  PARA MONITOR CRT;   </t>
  </si>
  <si>
    <t>Germinadores Cubeta plastica con orificios de desague</t>
  </si>
  <si>
    <t>Cubeta plastica transparente con tapa en la que se colocan semillas a las cuales se les aplica riego para que germinen, tiene orificios para el desague. Las medidas son 20 cm de alto, 30 cm de ancho, y 50 cm de largo. Tambien pueden ser las medidas mayore</t>
  </si>
  <si>
    <t>HOYADOR O PALADRAGA</t>
  </si>
  <si>
    <t>Herramienta para hacer huecos</t>
  </si>
  <si>
    <t>Mosquetones seguridad</t>
  </si>
  <si>
    <t>Mosquetón de seguridad en ACERO resistencia de 16.185 lbs (72 KN), peso 10.2 oz, clasificación UL, Norma NFPA 1983 uso general, EN 362, cierre de automatico (auto-lock), color plata.</t>
  </si>
  <si>
    <t>Plomadas de 16 onzas</t>
  </si>
  <si>
    <t>Podadora</t>
  </si>
  <si>
    <t>Podadora con serruccho</t>
  </si>
  <si>
    <t>Tijera para podar</t>
  </si>
  <si>
    <t>Tijera para podar de 8.1/2 pulgadas profesional tipo felco</t>
  </si>
  <si>
    <t>Brújulas</t>
  </si>
  <si>
    <t>con cojinete de agata; caja de laton.
Diámetro: 4,5 cm QUE TENGA ASIMUT DE 360 GRADOS, GRADUADA A UN GRADO</t>
  </si>
  <si>
    <t>Cable # 12 AWG Blanco</t>
  </si>
  <si>
    <t>Cable # 12 AWG Blanco EN METROS</t>
  </si>
  <si>
    <t>Cable # 12 AWG Negro</t>
  </si>
  <si>
    <t>Cable # 12 AWG Negro EN METROS</t>
  </si>
  <si>
    <t>Cable # 12 AWG Verde</t>
  </si>
  <si>
    <t>Cable # 12 AWG Verde EN METROS</t>
  </si>
  <si>
    <t xml:space="preserve">CABLE #12  </t>
  </si>
  <si>
    <t xml:space="preserve"> 7 HILOS  THHN TRENZADO EN METROS</t>
  </si>
  <si>
    <t>Cable coaxila RG 59</t>
  </si>
  <si>
    <t>Cable coaxila RG 59 EN METROS</t>
  </si>
  <si>
    <t>Cables banana-banana</t>
  </si>
  <si>
    <t>Cables banana-banana 50 cm 50 UNIDADES DE 50 CM CON COBEXION DE BANANA EN AMBOS EXTREMOS</t>
  </si>
  <si>
    <t>Cables caiman-caiman</t>
  </si>
  <si>
    <t>Cables caiman-caiman 50 cm</t>
  </si>
  <si>
    <t>Caja de condensadores</t>
  </si>
  <si>
    <t>Caja con capacitores internos de facil regulacion. DESDE 1m A 1pF</t>
  </si>
  <si>
    <t>Caja de resistencias</t>
  </si>
  <si>
    <t>Caja con resistencias internas de facil regulacion. DESDE 100 OMNIOS HASTA 100 K</t>
  </si>
  <si>
    <t>Conectores</t>
  </si>
  <si>
    <t>Conectores RGB 14 pines</t>
  </si>
  <si>
    <t>Extensiones para microfono</t>
  </si>
  <si>
    <t>extenciones para microfono de 10 Metros</t>
  </si>
  <si>
    <t>Extractor 12" Semi-industrial</t>
  </si>
  <si>
    <t>Semi-industrial PARA PARTICULAS DE METAL</t>
  </si>
  <si>
    <t xml:space="preserve">Grasera </t>
  </si>
  <si>
    <t>Capacidad ½ Lb</t>
  </si>
  <si>
    <t>Juego llaves hexagonales  plegables</t>
  </si>
  <si>
    <t>9 Piesas medidas en pulgadas</t>
  </si>
  <si>
    <t>7 Piesas medidas metricas</t>
  </si>
  <si>
    <t xml:space="preserve">Juego metrico llaves de coomnbinacion </t>
  </si>
  <si>
    <t>14 piezas boca fija-estrella medidas de 10mm a 32mm</t>
  </si>
  <si>
    <t>Lamina Acrilica de 5mm color Bronce de 1,25mtsx1,85</t>
  </si>
  <si>
    <t>Pinza voltiamperimetrica</t>
  </si>
  <si>
    <t>600 A AC - 600 V AC</t>
  </si>
  <si>
    <t>Pinzas amperimetricas</t>
  </si>
  <si>
    <t>Pinzas amperimetricasRANGO de 0 a 400 voltios VAC y 200 voltios VCC y  de mediciòn de 200 amperios.</t>
  </si>
  <si>
    <t xml:space="preserve">Pistola para pintura </t>
  </si>
  <si>
    <t>De baja</t>
  </si>
  <si>
    <t>Prensa C</t>
  </si>
  <si>
    <t>Tamaño 6"</t>
  </si>
  <si>
    <t xml:space="preserve">Pulidora pequeña Manual </t>
  </si>
  <si>
    <t>D28-111</t>
  </si>
  <si>
    <t>Remachadora de trabajo pesado</t>
  </si>
  <si>
    <t>4 bocas 1/8 - 3/16</t>
  </si>
  <si>
    <t>TALADRO DE ARBOL</t>
  </si>
  <si>
    <t>Características Capacidad de taladrado en acero de 35 mm, longitud útil de brazo 740 mm, tamaño de mesa 400 x 500 mm, motor principal de 2 HP.</t>
  </si>
  <si>
    <t>Tigeras de aviacion</t>
  </si>
  <si>
    <t>Izquierda</t>
  </si>
  <si>
    <t>Derecha</t>
  </si>
  <si>
    <t xml:space="preserve">Centro </t>
  </si>
  <si>
    <t xml:space="preserve">Tijeras de hojalatero </t>
  </si>
  <si>
    <t>largo 259mm Mango Forrado</t>
  </si>
  <si>
    <t>Cable coaxial RG 59</t>
  </si>
  <si>
    <t>Cable coaxial RG 59 EN METROS</t>
  </si>
  <si>
    <t>Cable UTP Categoria 6</t>
  </si>
  <si>
    <t>Cable UTP Categoria 6 EN METROS</t>
  </si>
  <si>
    <t>Canaleta con divisiòn (10x4) 2.40 m</t>
  </si>
  <si>
    <t>Canaleta con divisiòn (10x4) 2.40 m EN METROS METALICA</t>
  </si>
  <si>
    <t>OBSERVACION A FF SOLUCIONES: EL PROPONENTE OFERTA VARIAS MARCAS EN ALGUNOS ITEMS, SE ACLARA QUE: EN CASO QUE AL PROPONENTE LE SEA ADJUDICADO EL GRUPO, LA UNIVERSIDAD DISTRITAL SE RESERVA EL DERECHO DE ELEGIR ENTRE MARCAS OFERTADAS.</t>
  </si>
  <si>
    <t>ORTIZO S.A (no adjunta las especificaciones técnicas, esta situación se le comenta al señor Rafael Fajardo delegado de la Vicerrectoría Administrativa, quien inmediatamente hizo llegar las especificaciones técnicas de la firma</t>
  </si>
  <si>
    <t>NO CUMPLE NO OFERTA LOS ITEMS Germinadores Cubeta plastica con orificios de desague y arnes. LOS CUALES NO FUERON ELIMINADO NI EN LOS ADENDOS NI EN LA RESPUESTA A LAS OBSERVACIONES</t>
  </si>
  <si>
    <t>NO CUMPLE. OFERTA MENOR A LA MINIMA ESPECIFICACION</t>
  </si>
  <si>
    <t>NO CUMPLE. OFERTA UN EQUIPO DIFERENTE AL REQUERIDO</t>
  </si>
  <si>
    <t>NO CUMPLE. OFERTA DOS ITEMS FUERA DE LAS ESPECIFICACIONES REQUERIDAS</t>
  </si>
  <si>
    <t>NO CUMPLE. OFERTA UN ITEM FUERA DE LA ESPECIFICACIÓN TÉCNICA.</t>
  </si>
  <si>
    <t xml:space="preserve">NO CUMPLE. SE REQUIERE PROFESIONAL Y AL HACER LA VERIFICACION TECNICA DE LA REFERENCIA OFERTADA, ESTA PERTENECE A TIPO INTERMEDIA. </t>
  </si>
  <si>
    <t>NO CUMPLE. NO COTIZA</t>
  </si>
  <si>
    <t>ITEM ELIMINADO MEDIANTE LOS ADENDOS Y LAS RESPUESTAS A LAS OBSERVACIONES</t>
  </si>
  <si>
    <t>CUMPLE ( VER OBSERVACION)</t>
  </si>
  <si>
    <t>EVALUACIÓN FINANCIERA: CONVOCATORIA PUBLICA Nº 014 DE 2008</t>
  </si>
  <si>
    <r>
      <rPr>
        <b/>
        <sz val="10"/>
        <rFont val="Arial"/>
        <family val="2"/>
      </rPr>
      <t>OBJETO:</t>
    </r>
    <r>
      <rPr>
        <sz val="10"/>
        <rFont val="Arial"/>
        <family val="2"/>
      </rPr>
      <t xml:space="preserve"> ADQUIRIR PARA LOS DIFERENTES LABORATORIOS DE LA UNIVERSIDAD LOS ELEMENTOS Y EQUIPOS QUE SE RELACIONAN POR GRUPOS: 1. HERRAMIENTAS Y ACCESORIOS 2. INSTRUMENTOS MUSICALES 3. EQUIPOS DE  LUCES PROFESIONALES 4. EQUIPOS DE VIDEO Y TELEVISIÓN. </t>
    </r>
  </si>
  <si>
    <t>No.</t>
  </si>
  <si>
    <t>PROPONENTE</t>
  </si>
  <si>
    <t>FERRETERIA SURAMERICANA LTDA.</t>
  </si>
  <si>
    <t>COMERCIALIZADORA NACIONAL FERREINDUSTRIAL LTDA.</t>
  </si>
  <si>
    <t>FISA FERRETERIA INDUSTRIAL S.A.</t>
  </si>
  <si>
    <t>CONSTRUCTORA, CONSULTORA Y PROVEEDORA MEROBEL LTDA.</t>
  </si>
  <si>
    <t>FERRETERIA RAMIREZ E HIJOS LTDA.</t>
  </si>
  <si>
    <t>ORTIZO S.A.</t>
  </si>
  <si>
    <t>INCOLMOTOS YAMAHA S.A.</t>
  </si>
  <si>
    <t>MHC SUMINISTROS E.U.</t>
  </si>
  <si>
    <t>INTERNACIONAL DE CAMARAS Y LENTES LTDA.</t>
  </si>
  <si>
    <t>OFIBOD LTDA.</t>
  </si>
  <si>
    <t>COMERCIALIZADORA FERLAG LTDA.</t>
  </si>
  <si>
    <t>JEMACOLOR Y/O JESUS M. GOMEZ</t>
  </si>
  <si>
    <t>DOCUMENTO</t>
  </si>
  <si>
    <t>PENDIENTE</t>
  </si>
  <si>
    <t>OK</t>
  </si>
  <si>
    <t xml:space="preserve">Balance General y Estado de Resultados comparativos, con Notas Explicativas, con  corte a 31 de diciembre de 2007 - 2006 (documento subsanable) </t>
  </si>
  <si>
    <t>FOLIO 40 A FOLIO 52</t>
  </si>
  <si>
    <t>FOLIO 36 A FOLIO 42</t>
  </si>
  <si>
    <t>FOLIO 45 A FOLIO 64</t>
  </si>
  <si>
    <t>FOLIO 31 A FOLIO 43</t>
  </si>
  <si>
    <t>Aclarar saldo de Impuestos por pagar a dic 31 de 2007 por $30,760,695 según PyG contra deuda de $0 en pasivo</t>
  </si>
  <si>
    <t>FOLIO 23 A FOLIO 31</t>
  </si>
  <si>
    <t>FOLIO 31 A FOLIO 54</t>
  </si>
  <si>
    <t>FOLIO 36 A FOLIO 59</t>
  </si>
  <si>
    <t>FOLIO 26 A FOLIO 47</t>
  </si>
  <si>
    <t>FOLIO 28  A FOLIO 43</t>
  </si>
  <si>
    <t>FOLIO 21 A FOLIO 27</t>
  </si>
  <si>
    <t>PRIMER EJERCICIO AÑO 2007</t>
  </si>
  <si>
    <t>FOLIO 14 A FOLIO 25</t>
  </si>
  <si>
    <t>NO ES COMPARATIVO 2007 - 2006</t>
  </si>
  <si>
    <t>FOLIO 17 A FOLIO 40</t>
  </si>
  <si>
    <t>PENDIENTE COMPARATIVO 2007-2006</t>
  </si>
  <si>
    <t>HOJA 36 A HOJA 66</t>
  </si>
  <si>
    <t>FOLIO 41 A FOLIO 86</t>
  </si>
  <si>
    <t>Detallar saldos y plazos pactados, referentes a anticipos, clasificados como OTROS PASIVOS</t>
  </si>
  <si>
    <t>FOLIO 59 A FOLIO 79</t>
  </si>
  <si>
    <t>FOLIO 20 A FOLIO 28</t>
  </si>
  <si>
    <r>
      <t>DECLARACIÓN DE RENTA</t>
    </r>
    <r>
      <rPr>
        <sz val="10"/>
        <rFont val="Arial Narrow"/>
        <family val="2"/>
      </rPr>
      <t xml:space="preserve"> (documento subsanable)</t>
    </r>
  </si>
  <si>
    <t>NO PRESENTA</t>
  </si>
  <si>
    <t>CONCILIACIÓN TRIBUTARIA (documento subsanable)</t>
  </si>
  <si>
    <t>CERTIFICADO ANTECEDENTES DISCIPLINARIOS del contador y del revisor fiscal (ó contador independiente que dictamina o audita los estados financieros) (documento subsanable)</t>
  </si>
  <si>
    <t xml:space="preserve">VENCIDOS DESDE JULIO 23 LOS CERIFICADOS DE LOS FIRMANTES. 
ANEXA DOS CERTIFICADOS DE CONTADORES QUE NO APARECEN EN LOS INFORMES. </t>
  </si>
  <si>
    <t>FOLIO 44 A FOLIO 46</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</si>
</sst>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_-* #,##0\ _P_t_s_-;\-* #,##0\ _P_t_s_-;_-* &quot;-&quot;??\ _P_t_s_-;_-@_-"/>
    <numFmt numFmtId="181" formatCode="_-* #,##0.00\ &quot;Pts&quot;_-;\-* #,##0.00\ &quot;Pts&quot;_-;_-* &quot;-&quot;??\ &quot;Pts&quot;_-;_-@_-"/>
    <numFmt numFmtId="182" formatCode="&quot;$ &quot;#,##0"/>
    <numFmt numFmtId="183" formatCode="[$$-240A]\ #,##0"/>
    <numFmt numFmtId="184" formatCode="_ &quot;$&quot;\ * #,##0_ ;_ &quot;$&quot;\ * \-#,##0_ ;_ &quot;$&quot;\ * &quot;-&quot;??_ ;_ @_ "/>
    <numFmt numFmtId="185" formatCode="&quot;$&quot;\ #,##0"/>
    <numFmt numFmtId="186" formatCode="[$$-240A]\ #,##0.00"/>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_-* #,##0.0\ _€_-;\-* #,##0.0\ _€_-;_-* &quot;-&quot;??\ _€_-;_-@_-"/>
    <numFmt numFmtId="192" formatCode="_-* #,##0\ _€_-;\-* #,##0\ _€_-;_-* \-??\ _€_-;_-@_-"/>
    <numFmt numFmtId="193" formatCode="_-* #,##0.00\ [$€]_-;\-* #,##0.00\ [$€]_-;_-* &quot;-&quot;??\ [$€]_-;_-@_-"/>
    <numFmt numFmtId="194" formatCode="_-* #,##0\ _p_t_a_-;\-* #,##0\ _p_t_a_-;_-* &quot;-&quot;\ _p_t_a_-;_-@_-"/>
    <numFmt numFmtId="195" formatCode="_ * #,##0_ ;_ * \-#,##0_ ;_ * \-??_ ;_ @_ "/>
    <numFmt numFmtId="196" formatCode="_-* #,##0\ _€_-;\-* #,##0\ _€_-;_-* &quot;-&quot;??\ _€_-;_-@_-"/>
    <numFmt numFmtId="197" formatCode="_-* #,##0.0\ _€_-;\-* #,##0.0\ _€_-;_-* &quot;-&quot;?\ _€_-;_-@_-"/>
    <numFmt numFmtId="198" formatCode="_ * #,##0.0_ ;_ * \-#,##0.0_ ;_ * &quot;-&quot;??_ ;_ @_ "/>
    <numFmt numFmtId="199" formatCode="_ * #.##0.0_ ;_ * \-#.##0.0_ ;_ * &quot;-&quot;?_ ;_ @_ "/>
    <numFmt numFmtId="200" formatCode="_ * #,##0_ ;_ * \-#,##0_ ;_ * &quot;-&quot;??_ ;_ @_ "/>
  </numFmts>
  <fonts count="48">
    <font>
      <sz val="10"/>
      <name val="Arial"/>
      <family val="0"/>
    </font>
    <font>
      <sz val="8"/>
      <name val="Arial"/>
      <family val="2"/>
    </font>
    <font>
      <b/>
      <sz val="8"/>
      <name val="Tahoma"/>
      <family val="2"/>
    </font>
    <font>
      <sz val="8"/>
      <name val="Tahoma"/>
      <family val="2"/>
    </font>
    <font>
      <u val="single"/>
      <sz val="10"/>
      <color indexed="12"/>
      <name val="Arial"/>
      <family val="2"/>
    </font>
    <font>
      <u val="single"/>
      <sz val="10"/>
      <color indexed="36"/>
      <name val="Arial"/>
      <family val="2"/>
    </font>
    <font>
      <sz val="7"/>
      <name val="Tahoma"/>
      <family val="2"/>
    </font>
    <font>
      <b/>
      <sz val="10"/>
      <name val="Arial Narrow"/>
      <family val="2"/>
    </font>
    <font>
      <b/>
      <sz val="18"/>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name val="Tahoma"/>
      <family val="2"/>
    </font>
    <font>
      <b/>
      <sz val="10"/>
      <name val="Tahoma"/>
      <family val="2"/>
    </font>
    <font>
      <sz val="10"/>
      <name val="Arial Narrow"/>
      <family val="2"/>
    </font>
    <font>
      <sz val="8"/>
      <color indexed="8"/>
      <name val="Tahoma"/>
      <family val="2"/>
    </font>
    <font>
      <b/>
      <sz val="18"/>
      <name val="Arial"/>
      <family val="0"/>
    </font>
    <font>
      <b/>
      <sz val="11"/>
      <name val="Tahoma"/>
      <family val="2"/>
    </font>
    <font>
      <sz val="11"/>
      <name val="Tahoma"/>
      <family val="2"/>
    </font>
    <font>
      <b/>
      <sz val="12"/>
      <name val="Arial"/>
      <family val="2"/>
    </font>
    <font>
      <b/>
      <sz val="10"/>
      <name val="Arial"/>
      <family val="2"/>
    </font>
    <font>
      <b/>
      <i/>
      <sz val="10"/>
      <name val="Arial"/>
      <family val="2"/>
    </font>
    <font>
      <sz val="10"/>
      <color indexed="8"/>
      <name val="Arial Narrow"/>
      <family val="2"/>
    </font>
    <font>
      <b/>
      <sz val="10"/>
      <color indexed="9"/>
      <name val="Arial"/>
      <family val="2"/>
    </font>
    <font>
      <sz val="16"/>
      <name val="Arial"/>
      <family val="2"/>
    </font>
    <font>
      <b/>
      <i/>
      <sz val="16"/>
      <name val="Arial"/>
      <family val="2"/>
    </font>
    <font>
      <sz val="12"/>
      <name val="Arial"/>
      <family val="2"/>
    </font>
    <font>
      <sz val="11"/>
      <name val="Arial Narrow"/>
      <family val="2"/>
    </font>
    <font>
      <sz val="11"/>
      <color indexed="8"/>
      <name val="Arial Narrow"/>
      <family val="2"/>
    </font>
    <font>
      <b/>
      <sz val="11"/>
      <color indexed="8"/>
      <name val="Arial Narrow"/>
      <family val="2"/>
    </font>
    <font>
      <b/>
      <i/>
      <sz val="10"/>
      <color indexed="13"/>
      <name val="Arial"/>
      <family val="2"/>
    </font>
    <font>
      <b/>
      <sz val="10"/>
      <color indexed="13"/>
      <name val="Arial"/>
      <family val="2"/>
    </font>
    <font>
      <sz val="10"/>
      <color indexed="9"/>
      <name val="Arial"/>
      <family val="2"/>
    </font>
    <font>
      <b/>
      <sz val="22"/>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41"/>
        <bgColor indexed="64"/>
      </patternFill>
    </fill>
    <fill>
      <patternFill patternType="solid">
        <fgColor indexed="13"/>
        <bgColor indexed="64"/>
      </patternFill>
    </fill>
    <fill>
      <patternFill patternType="solid">
        <fgColor indexed="8"/>
        <bgColor indexed="64"/>
      </patternFill>
    </fill>
  </fills>
  <borders count="6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style="thin"/>
      <bottom style="medium"/>
    </border>
    <border>
      <left style="thin"/>
      <right style="thin"/>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thin"/>
      <right style="thin"/>
      <top style="thin"/>
      <bottom>
        <color indexed="63"/>
      </bottom>
    </border>
    <border>
      <left style="medium"/>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style="thin"/>
    </border>
    <border>
      <left style="medium"/>
      <right style="medium"/>
      <top style="thin"/>
      <bottom>
        <color indexed="63"/>
      </bottom>
    </border>
    <border>
      <left style="medium"/>
      <right style="medium"/>
      <top style="thin"/>
      <bottom style="medium"/>
    </border>
    <border>
      <left>
        <color indexed="63"/>
      </left>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style="thin"/>
      <bottom style="thin"/>
    </border>
    <border>
      <left style="medium"/>
      <right style="thin"/>
      <top>
        <color indexed="63"/>
      </top>
      <bottom style="medium"/>
    </border>
    <border>
      <left style="thin"/>
      <right style="medium"/>
      <top>
        <color indexed="63"/>
      </top>
      <bottom style="medium"/>
    </border>
    <border>
      <left style="medium"/>
      <right style="thin"/>
      <top style="medium"/>
      <bottom style="medium"/>
    </border>
    <border>
      <left style="thin"/>
      <right style="medium"/>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color indexed="63"/>
      </left>
      <right style="thin"/>
      <top style="medium"/>
      <bottom>
        <color indexed="63"/>
      </bottom>
    </border>
    <border>
      <left style="thin"/>
      <right style="medium"/>
      <top style="medium"/>
      <bottom>
        <color indexed="63"/>
      </bottom>
    </border>
    <border>
      <left style="thin"/>
      <right>
        <color indexed="63"/>
      </right>
      <top style="medium"/>
      <bottom style="thin"/>
    </border>
    <border>
      <left style="medium"/>
      <right>
        <color indexed="63"/>
      </right>
      <top style="thin"/>
      <bottom style="mediu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16" borderId="1" applyNumberFormat="0" applyAlignment="0" applyProtection="0"/>
    <xf numFmtId="0" fontId="13" fillId="17" borderId="2" applyNumberFormat="0" applyAlignment="0" applyProtection="0"/>
    <xf numFmtId="0" fontId="14" fillId="0" borderId="3" applyNumberFormat="0" applyFill="0" applyAlignment="0" applyProtection="0"/>
    <xf numFmtId="0" fontId="15"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6" fillId="7" borderId="1" applyNumberFormat="0" applyAlignment="0" applyProtection="0"/>
    <xf numFmtId="193"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7"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22"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0" fontId="19" fillId="16" borderId="5"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15" fillId="0" borderId="8" applyNumberFormat="0" applyFill="0" applyAlignment="0" applyProtection="0"/>
    <xf numFmtId="0" fontId="25" fillId="0" borderId="9" applyNumberFormat="0" applyFill="0" applyAlignment="0" applyProtection="0"/>
  </cellStyleXfs>
  <cellXfs count="314">
    <xf numFmtId="0" fontId="0" fillId="0" borderId="0" xfId="0" applyAlignment="1">
      <alignment/>
    </xf>
    <xf numFmtId="171" fontId="3" fillId="0" borderId="10" xfId="49" applyFont="1" applyFill="1" applyBorder="1" applyAlignment="1" applyProtection="1">
      <alignment horizontal="center" vertical="center" wrapText="1"/>
      <protection/>
    </xf>
    <xf numFmtId="192" fontId="3" fillId="0" borderId="10" xfId="49" applyNumberFormat="1" applyFont="1" applyFill="1" applyBorder="1" applyAlignment="1" applyProtection="1">
      <alignment horizontal="center" vertical="center" wrapText="1"/>
      <protection/>
    </xf>
    <xf numFmtId="196" fontId="3" fillId="0" borderId="10" xfId="49" applyNumberFormat="1" applyFont="1" applyFill="1" applyBorder="1" applyAlignment="1" applyProtection="1">
      <alignment horizontal="left" vertical="center" wrapText="1"/>
      <protection/>
    </xf>
    <xf numFmtId="196" fontId="3" fillId="0" borderId="10" xfId="49" applyNumberFormat="1" applyFont="1" applyFill="1" applyBorder="1" applyAlignment="1" applyProtection="1">
      <alignment horizontal="center" vertical="center" wrapText="1"/>
      <protection/>
    </xf>
    <xf numFmtId="0" fontId="3" fillId="0" borderId="0" xfId="0" applyFont="1" applyFill="1" applyAlignment="1" applyProtection="1">
      <alignment horizontal="center" vertical="center" wrapText="1"/>
      <protection locked="0"/>
    </xf>
    <xf numFmtId="0" fontId="3" fillId="0" borderId="0" xfId="59" applyFont="1" applyFill="1" applyAlignment="1" applyProtection="1">
      <alignment horizontal="center" vertical="center" wrapText="1"/>
      <protection locked="0"/>
    </xf>
    <xf numFmtId="196" fontId="3" fillId="0" borderId="0" xfId="49" applyNumberFormat="1" applyFont="1" applyFill="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3" fillId="0" borderId="10" xfId="65" applyFont="1" applyFill="1" applyBorder="1" applyAlignment="1" applyProtection="1">
      <alignment horizontal="center" vertical="center" wrapText="1"/>
      <protection/>
    </xf>
    <xf numFmtId="0" fontId="3" fillId="0" borderId="10" xfId="59"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locked="0"/>
    </xf>
    <xf numFmtId="0" fontId="3" fillId="0" borderId="11" xfId="59" applyFont="1" applyFill="1" applyBorder="1" applyAlignment="1" applyProtection="1">
      <alignment horizontal="center" vertical="center" wrapText="1"/>
      <protection locked="0"/>
    </xf>
    <xf numFmtId="4" fontId="3" fillId="0" borderId="10" xfId="59" applyNumberFormat="1" applyFont="1" applyFill="1" applyBorder="1" applyAlignment="1" applyProtection="1">
      <alignment horizontal="center" vertical="center" wrapText="1"/>
      <protection locked="0"/>
    </xf>
    <xf numFmtId="4" fontId="3" fillId="0" borderId="12" xfId="59" applyNumberFormat="1" applyFont="1" applyFill="1" applyBorder="1" applyAlignment="1" applyProtection="1">
      <alignment horizontal="center" vertical="center" wrapText="1"/>
      <protection locked="0"/>
    </xf>
    <xf numFmtId="0" fontId="2" fillId="16" borderId="13" xfId="59" applyFont="1" applyFill="1" applyBorder="1" applyAlignment="1" applyProtection="1">
      <alignment horizontal="center" vertical="center" wrapText="1"/>
      <protection locked="0"/>
    </xf>
    <xf numFmtId="0" fontId="7" fillId="0" borderId="10" xfId="59" applyFont="1" applyFill="1" applyBorder="1" applyAlignment="1" applyProtection="1">
      <alignment horizontal="center" vertical="center" wrapText="1"/>
      <protection locked="0"/>
    </xf>
    <xf numFmtId="0" fontId="3" fillId="0" borderId="10" xfId="59" applyFont="1" applyFill="1" applyBorder="1" applyAlignment="1" applyProtection="1">
      <alignment horizontal="center" vertical="center" wrapText="1"/>
      <protection locked="0"/>
    </xf>
    <xf numFmtId="0" fontId="3" fillId="0" borderId="14" xfId="59" applyFont="1" applyFill="1" applyBorder="1" applyAlignment="1" applyProtection="1">
      <alignment horizontal="center" vertical="center" wrapText="1"/>
      <protection locked="0"/>
    </xf>
    <xf numFmtId="4" fontId="3" fillId="0" borderId="15" xfId="59" applyNumberFormat="1" applyFont="1" applyFill="1" applyBorder="1" applyAlignment="1" applyProtection="1">
      <alignment horizontal="center" vertical="center" wrapText="1"/>
      <protection locked="0"/>
    </xf>
    <xf numFmtId="0" fontId="3" fillId="0" borderId="12" xfId="59" applyFont="1" applyFill="1" applyBorder="1" applyAlignment="1" applyProtection="1">
      <alignment horizontal="center" vertical="center" wrapText="1"/>
      <protection locked="0"/>
    </xf>
    <xf numFmtId="4" fontId="3" fillId="0" borderId="16" xfId="59" applyNumberFormat="1" applyFont="1" applyFill="1" applyBorder="1" applyAlignment="1" applyProtection="1">
      <alignment horizontal="center" vertical="center" wrapText="1"/>
      <protection locked="0"/>
    </xf>
    <xf numFmtId="0" fontId="7" fillId="16" borderId="13" xfId="59" applyFont="1" applyFill="1" applyBorder="1" applyAlignment="1" applyProtection="1">
      <alignment horizontal="center" vertical="center" wrapText="1"/>
      <protection locked="0"/>
    </xf>
    <xf numFmtId="1" fontId="2" fillId="0" borderId="17" xfId="0" applyNumberFormat="1"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196" fontId="3" fillId="0" borderId="11" xfId="49" applyNumberFormat="1" applyFont="1" applyFill="1" applyBorder="1" applyAlignment="1" applyProtection="1">
      <alignment horizontal="left" vertical="center" wrapText="1"/>
      <protection/>
    </xf>
    <xf numFmtId="0" fontId="3" fillId="0" borderId="11"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1" fontId="2" fillId="0" borderId="18" xfId="0" applyNumberFormat="1" applyFont="1" applyFill="1" applyBorder="1" applyAlignment="1" applyProtection="1">
      <alignment horizontal="center" vertical="center" wrapText="1"/>
      <protection/>
    </xf>
    <xf numFmtId="0" fontId="3" fillId="0" borderId="15" xfId="0" applyFont="1" applyFill="1" applyBorder="1" applyAlignment="1" applyProtection="1">
      <alignment horizontal="center" vertical="center" wrapText="1"/>
      <protection locked="0"/>
    </xf>
    <xf numFmtId="0" fontId="27" fillId="24" borderId="12" xfId="0" applyFont="1" applyFill="1" applyBorder="1" applyAlignment="1" applyProtection="1">
      <alignment horizontal="center" vertical="center" wrapText="1"/>
      <protection locked="0"/>
    </xf>
    <xf numFmtId="0" fontId="27" fillId="24" borderId="16" xfId="0" applyFont="1" applyFill="1" applyBorder="1" applyAlignment="1" applyProtection="1">
      <alignment horizontal="center" vertical="center" wrapText="1"/>
      <protection locked="0"/>
    </xf>
    <xf numFmtId="0" fontId="3" fillId="0" borderId="15" xfId="59" applyFont="1" applyFill="1" applyBorder="1" applyAlignment="1" applyProtection="1">
      <alignment horizontal="center" vertical="center" wrapText="1"/>
      <protection locked="0"/>
    </xf>
    <xf numFmtId="0" fontId="3" fillId="0" borderId="16" xfId="59"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171" fontId="3" fillId="0" borderId="11" xfId="49" applyFont="1" applyFill="1" applyBorder="1" applyAlignment="1" applyProtection="1">
      <alignment horizontal="center" vertical="center" wrapText="1"/>
      <protection/>
    </xf>
    <xf numFmtId="196" fontId="3" fillId="0" borderId="11" xfId="49" applyNumberFormat="1" applyFont="1" applyFill="1" applyBorder="1" applyAlignment="1" applyProtection="1">
      <alignment vertical="center" wrapText="1"/>
      <protection/>
    </xf>
    <xf numFmtId="0" fontId="3" fillId="0" borderId="11"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196" fontId="3" fillId="0" borderId="10" xfId="49" applyNumberFormat="1" applyFont="1" applyFill="1" applyBorder="1" applyAlignment="1" applyProtection="1">
      <alignment vertical="center" wrapText="1"/>
      <protection/>
    </xf>
    <xf numFmtId="0" fontId="3" fillId="0" borderId="10"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0" xfId="65"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196" fontId="2" fillId="0" borderId="10" xfId="49" applyNumberFormat="1" applyFont="1" applyFill="1" applyBorder="1" applyAlignment="1" applyProtection="1">
      <alignment vertical="center" wrapText="1"/>
      <protection/>
    </xf>
    <xf numFmtId="0" fontId="3" fillId="0" borderId="10" xfId="59" applyNumberFormat="1" applyFont="1" applyFill="1" applyBorder="1" applyAlignment="1" applyProtection="1">
      <alignment horizontal="center" vertical="center" wrapText="1"/>
      <protection/>
    </xf>
    <xf numFmtId="0" fontId="28" fillId="0" borderId="10" xfId="0" applyFont="1" applyFill="1" applyBorder="1" applyAlignment="1" applyProtection="1">
      <alignment horizontal="center" vertical="center" wrapText="1"/>
      <protection/>
    </xf>
    <xf numFmtId="0" fontId="28" fillId="0" borderId="10" xfId="59" applyNumberFormat="1" applyFont="1" applyFill="1" applyBorder="1" applyAlignment="1" applyProtection="1">
      <alignment horizontal="justify" vertical="top" wrapText="1"/>
      <protection/>
    </xf>
    <xf numFmtId="0" fontId="28" fillId="0" borderId="10" xfId="0" applyFont="1" applyFill="1" applyBorder="1" applyAlignment="1" applyProtection="1">
      <alignment/>
      <protection/>
    </xf>
    <xf numFmtId="0" fontId="28" fillId="0" borderId="0" xfId="0" applyFont="1" applyAlignment="1" applyProtection="1">
      <alignment horizontal="center" vertical="center" wrapText="1"/>
      <protection locked="0"/>
    </xf>
    <xf numFmtId="0" fontId="2" fillId="24" borderId="12" xfId="0" applyFont="1" applyFill="1" applyBorder="1" applyAlignment="1" applyProtection="1">
      <alignment horizontal="center" vertical="center" wrapText="1"/>
      <protection locked="0"/>
    </xf>
    <xf numFmtId="0" fontId="2" fillId="19" borderId="12" xfId="0" applyFont="1" applyFill="1" applyBorder="1" applyAlignment="1" applyProtection="1">
      <alignment horizontal="center" vertical="center" wrapText="1"/>
      <protection locked="0"/>
    </xf>
    <xf numFmtId="0" fontId="2" fillId="24" borderId="16" xfId="0" applyFont="1" applyFill="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196" fontId="3" fillId="0" borderId="0" xfId="49" applyNumberFormat="1" applyFont="1" applyAlignment="1" applyProtection="1">
      <alignment vertical="center" wrapText="1"/>
      <protection locked="0"/>
    </xf>
    <xf numFmtId="4" fontId="7" fillId="16" borderId="10" xfId="49" applyNumberFormat="1" applyFont="1" applyFill="1" applyBorder="1" applyAlignment="1" applyProtection="1">
      <alignment horizontal="center" vertical="center" wrapText="1"/>
      <protection locked="0"/>
    </xf>
    <xf numFmtId="4" fontId="7" fillId="16" borderId="10" xfId="49" applyNumberFormat="1" applyFont="1" applyFill="1" applyBorder="1" applyAlignment="1" applyProtection="1">
      <alignment horizontal="center" vertical="center" wrapText="1"/>
      <protection/>
    </xf>
    <xf numFmtId="0" fontId="2" fillId="0" borderId="10" xfId="59" applyFont="1" applyFill="1" applyBorder="1" applyAlignment="1" applyProtection="1">
      <alignment horizontal="center" vertical="center" wrapText="1"/>
      <protection/>
    </xf>
    <xf numFmtId="4" fontId="7" fillId="0" borderId="10" xfId="49" applyNumberFormat="1" applyFont="1" applyFill="1" applyBorder="1" applyAlignment="1" applyProtection="1">
      <alignment horizontal="center" vertical="center" wrapText="1"/>
      <protection locked="0"/>
    </xf>
    <xf numFmtId="4" fontId="7" fillId="0" borderId="10" xfId="49" applyNumberFormat="1" applyFont="1" applyFill="1" applyBorder="1" applyAlignment="1" applyProtection="1">
      <alignment horizontal="center" vertical="center" wrapText="1"/>
      <protection/>
    </xf>
    <xf numFmtId="0" fontId="2" fillId="0" borderId="19" xfId="59" applyFont="1" applyFill="1" applyBorder="1" applyAlignment="1" applyProtection="1">
      <alignment horizontal="center" vertical="center" wrapText="1"/>
      <protection/>
    </xf>
    <xf numFmtId="0" fontId="7" fillId="0" borderId="19" xfId="59" applyFont="1" applyFill="1" applyBorder="1" applyAlignment="1" applyProtection="1">
      <alignment horizontal="center" vertical="center" wrapText="1"/>
      <protection locked="0"/>
    </xf>
    <xf numFmtId="4" fontId="7" fillId="0" borderId="19" xfId="49" applyNumberFormat="1" applyFont="1" applyFill="1" applyBorder="1" applyAlignment="1" applyProtection="1">
      <alignment horizontal="center" vertical="center" wrapText="1"/>
      <protection locked="0"/>
    </xf>
    <xf numFmtId="4" fontId="7" fillId="0" borderId="19" xfId="49" applyNumberFormat="1" applyFont="1" applyFill="1" applyBorder="1" applyAlignment="1" applyProtection="1">
      <alignment horizontal="center" vertical="center" wrapText="1"/>
      <protection/>
    </xf>
    <xf numFmtId="0" fontId="3" fillId="0" borderId="19" xfId="59"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xf>
    <xf numFmtId="196" fontId="3" fillId="0" borderId="11" xfId="49" applyNumberFormat="1" applyFont="1" applyFill="1" applyBorder="1" applyAlignment="1" applyProtection="1">
      <alignment horizontal="left" vertical="center" wrapText="1"/>
      <protection/>
    </xf>
    <xf numFmtId="0" fontId="3" fillId="25" borderId="11" xfId="0" applyFont="1" applyFill="1" applyBorder="1" applyAlignment="1" applyProtection="1">
      <alignment horizontal="center" vertical="center" wrapText="1"/>
      <protection locked="0"/>
    </xf>
    <xf numFmtId="4" fontId="3" fillId="25" borderId="11" xfId="0" applyNumberFormat="1" applyFont="1" applyFill="1" applyBorder="1" applyAlignment="1" applyProtection="1">
      <alignment horizontal="center" vertical="center" wrapText="1"/>
      <protection locked="0"/>
    </xf>
    <xf numFmtId="4" fontId="28" fillId="0" borderId="11" xfId="49" applyNumberFormat="1" applyFont="1" applyFill="1" applyBorder="1" applyAlignment="1" applyProtection="1">
      <alignment horizontal="left" vertical="center" wrapText="1"/>
      <protection/>
    </xf>
    <xf numFmtId="0" fontId="3" fillId="0" borderId="10" xfId="0" applyFont="1" applyFill="1" applyBorder="1" applyAlignment="1" applyProtection="1">
      <alignment horizontal="center" vertical="center" wrapText="1"/>
      <protection/>
    </xf>
    <xf numFmtId="196" fontId="3" fillId="0" borderId="10" xfId="49" applyNumberFormat="1" applyFont="1" applyFill="1" applyBorder="1" applyAlignment="1" applyProtection="1">
      <alignment horizontal="left" vertical="center" wrapText="1"/>
      <protection/>
    </xf>
    <xf numFmtId="0" fontId="3" fillId="25" borderId="10" xfId="0" applyFont="1" applyFill="1" applyBorder="1" applyAlignment="1" applyProtection="1">
      <alignment horizontal="center" vertical="center" wrapText="1"/>
      <protection locked="0"/>
    </xf>
    <xf numFmtId="4" fontId="3" fillId="25" borderId="10" xfId="0" applyNumberFormat="1" applyFont="1" applyFill="1" applyBorder="1" applyAlignment="1" applyProtection="1">
      <alignment horizontal="center" vertical="center" wrapText="1"/>
      <protection locked="0"/>
    </xf>
    <xf numFmtId="4" fontId="28" fillId="0" borderId="10" xfId="49" applyNumberFormat="1" applyFont="1" applyFill="1" applyBorder="1" applyAlignment="1" applyProtection="1">
      <alignment horizontal="left" vertical="center" wrapText="1"/>
      <protection/>
    </xf>
    <xf numFmtId="0" fontId="28" fillId="25" borderId="10" xfId="0" applyFont="1" applyFill="1" applyBorder="1" applyAlignment="1" applyProtection="1">
      <alignment horizontal="center" vertical="center" wrapText="1"/>
      <protection locked="0"/>
    </xf>
    <xf numFmtId="4" fontId="28" fillId="25" borderId="10" xfId="0" applyNumberFormat="1" applyFont="1" applyFill="1" applyBorder="1" applyAlignment="1" applyProtection="1">
      <alignment horizontal="center" vertical="center" wrapText="1"/>
      <protection locked="0"/>
    </xf>
    <xf numFmtId="0" fontId="28" fillId="0" borderId="0" xfId="0" applyFont="1" applyFill="1" applyAlignment="1" applyProtection="1">
      <alignment horizontal="center" vertical="center" wrapText="1"/>
      <protection locked="0"/>
    </xf>
    <xf numFmtId="196" fontId="3" fillId="0" borderId="10" xfId="49" applyNumberFormat="1" applyFont="1" applyFill="1" applyBorder="1" applyAlignment="1" applyProtection="1">
      <alignment horizontal="left" vertical="center" wrapText="1"/>
      <protection/>
    </xf>
    <xf numFmtId="196" fontId="2" fillId="0" borderId="10" xfId="49" applyNumberFormat="1" applyFont="1" applyFill="1" applyBorder="1" applyAlignment="1" applyProtection="1">
      <alignment horizontal="left" vertical="center" wrapText="1"/>
      <protection/>
    </xf>
    <xf numFmtId="0" fontId="2" fillId="26" borderId="18" xfId="0" applyFont="1" applyFill="1" applyBorder="1" applyAlignment="1" applyProtection="1">
      <alignment horizontal="center" vertical="center" wrapText="1"/>
      <protection/>
    </xf>
    <xf numFmtId="0" fontId="3" fillId="26" borderId="10" xfId="0" applyFont="1" applyFill="1" applyBorder="1" applyAlignment="1" applyProtection="1">
      <alignment horizontal="center" vertical="center" wrapText="1"/>
      <protection/>
    </xf>
    <xf numFmtId="196" fontId="3" fillId="26" borderId="10" xfId="49" applyNumberFormat="1" applyFont="1" applyFill="1" applyBorder="1" applyAlignment="1" applyProtection="1">
      <alignment horizontal="left" vertical="center" wrapText="1"/>
      <protection/>
    </xf>
    <xf numFmtId="0" fontId="3" fillId="26" borderId="10" xfId="0" applyFont="1" applyFill="1" applyBorder="1" applyAlignment="1" applyProtection="1">
      <alignment horizontal="center" vertical="center" wrapText="1"/>
      <protection locked="0"/>
    </xf>
    <xf numFmtId="4" fontId="3" fillId="26" borderId="10" xfId="0" applyNumberFormat="1" applyFont="1" applyFill="1" applyBorder="1" applyAlignment="1" applyProtection="1">
      <alignment horizontal="center" vertical="center" wrapText="1"/>
      <protection locked="0"/>
    </xf>
    <xf numFmtId="4" fontId="28" fillId="26" borderId="10" xfId="49" applyNumberFormat="1" applyFont="1" applyFill="1" applyBorder="1" applyAlignment="1" applyProtection="1">
      <alignment horizontal="left" vertical="center" wrapText="1"/>
      <protection/>
    </xf>
    <xf numFmtId="0" fontId="3" fillId="26" borderId="0" xfId="0" applyFont="1" applyFill="1" applyAlignment="1" applyProtection="1">
      <alignment horizontal="center" vertical="center" wrapText="1"/>
      <protection locked="0"/>
    </xf>
    <xf numFmtId="0" fontId="29" fillId="0" borderId="10" xfId="0" applyFont="1" applyFill="1" applyBorder="1" applyAlignment="1" applyProtection="1">
      <alignment horizontal="center" vertical="center" wrapText="1"/>
      <protection/>
    </xf>
    <xf numFmtId="3" fontId="29" fillId="0" borderId="10" xfId="0" applyNumberFormat="1" applyFont="1" applyFill="1" applyBorder="1" applyAlignment="1" applyProtection="1">
      <alignment horizontal="center" vertical="center" wrapText="1"/>
      <protection/>
    </xf>
    <xf numFmtId="0" fontId="3" fillId="19" borderId="10" xfId="0" applyFont="1" applyFill="1" applyBorder="1" applyAlignment="1" applyProtection="1">
      <alignment horizontal="center" vertical="center" wrapText="1"/>
      <protection locked="0"/>
    </xf>
    <xf numFmtId="196" fontId="28" fillId="0" borderId="10" xfId="49" applyNumberFormat="1" applyFont="1" applyFill="1" applyBorder="1" applyAlignment="1" applyProtection="1">
      <alignment horizontal="left" vertical="center" wrapText="1"/>
      <protection/>
    </xf>
    <xf numFmtId="0" fontId="28" fillId="0" borderId="10" xfId="0" applyFont="1" applyFill="1" applyBorder="1" applyAlignment="1" applyProtection="1">
      <alignment horizontal="center" vertical="center" wrapText="1"/>
      <protection/>
    </xf>
    <xf numFmtId="196" fontId="28" fillId="0" borderId="10" xfId="49" applyNumberFormat="1" applyFont="1" applyFill="1" applyBorder="1" applyAlignment="1" applyProtection="1">
      <alignment horizontal="left" vertical="center" wrapText="1"/>
      <protection/>
    </xf>
    <xf numFmtId="4" fontId="3" fillId="0" borderId="12" xfId="0" applyNumberFormat="1" applyFont="1" applyFill="1" applyBorder="1" applyAlignment="1" applyProtection="1">
      <alignment horizontal="center" vertical="center" wrapText="1"/>
      <protection/>
    </xf>
    <xf numFmtId="196" fontId="3" fillId="0" borderId="0" xfId="49" applyNumberFormat="1" applyFont="1" applyFill="1" applyAlignment="1" applyProtection="1">
      <alignment horizontal="left" vertical="center" wrapText="1"/>
      <protection locked="0"/>
    </xf>
    <xf numFmtId="4" fontId="3" fillId="0" borderId="0" xfId="0" applyNumberFormat="1" applyFont="1" applyFill="1" applyAlignment="1" applyProtection="1">
      <alignment horizontal="center" vertical="center" wrapText="1"/>
      <protection locked="0"/>
    </xf>
    <xf numFmtId="4" fontId="3" fillId="0" borderId="10" xfId="0" applyNumberFormat="1" applyFont="1" applyFill="1" applyBorder="1" applyAlignment="1" applyProtection="1">
      <alignment horizontal="center" vertical="center" wrapText="1"/>
      <protection locked="0"/>
    </xf>
    <xf numFmtId="0" fontId="3" fillId="19" borderId="10" xfId="59" applyFont="1" applyFill="1" applyBorder="1" applyAlignment="1" applyProtection="1">
      <alignment horizontal="center" vertical="center" wrapText="1"/>
      <protection locked="0"/>
    </xf>
    <xf numFmtId="0" fontId="27" fillId="19" borderId="12" xfId="0" applyFont="1" applyFill="1" applyBorder="1" applyAlignment="1" applyProtection="1">
      <alignment horizontal="center" vertical="center" wrapText="1"/>
      <protection locked="0"/>
    </xf>
    <xf numFmtId="0" fontId="32" fillId="0" borderId="0" xfId="0" applyFont="1" applyFill="1" applyAlignment="1" applyProtection="1">
      <alignment horizontal="center" vertical="center" wrapText="1"/>
      <protection locked="0"/>
    </xf>
    <xf numFmtId="0" fontId="2" fillId="16" borderId="10" xfId="59" applyFont="1" applyFill="1" applyBorder="1" applyAlignment="1" applyProtection="1">
      <alignment horizontal="center" vertical="center" wrapText="1"/>
      <protection locked="0"/>
    </xf>
    <xf numFmtId="0" fontId="2" fillId="16" borderId="19" xfId="59" applyFont="1" applyFill="1" applyBorder="1" applyAlignment="1" applyProtection="1">
      <alignment horizontal="center" vertical="center" wrapText="1"/>
      <protection/>
    </xf>
    <xf numFmtId="0" fontId="2" fillId="16" borderId="13" xfId="59" applyFont="1" applyFill="1" applyBorder="1" applyAlignment="1" applyProtection="1">
      <alignment horizontal="center" vertical="center" wrapText="1"/>
      <protection/>
    </xf>
    <xf numFmtId="0" fontId="0" fillId="16" borderId="13" xfId="0" applyFill="1" applyBorder="1" applyAlignment="1">
      <alignment horizontal="center" vertical="center" wrapText="1"/>
    </xf>
    <xf numFmtId="0" fontId="8" fillId="0" borderId="20" xfId="0" applyFont="1" applyFill="1" applyBorder="1" applyAlignment="1" applyProtection="1">
      <alignment horizontal="center" vertical="center" wrapText="1"/>
      <protection locked="0"/>
    </xf>
    <xf numFmtId="0" fontId="30" fillId="0" borderId="12" xfId="0" applyFont="1" applyBorder="1" applyAlignment="1" applyProtection="1">
      <alignment horizontal="center" vertical="center" wrapText="1"/>
      <protection locked="0"/>
    </xf>
    <xf numFmtId="0" fontId="2" fillId="16" borderId="10" xfId="59" applyFont="1" applyFill="1" applyBorder="1" applyAlignment="1" applyProtection="1">
      <alignment horizontal="center" vertical="center" wrapText="1"/>
      <protection/>
    </xf>
    <xf numFmtId="0" fontId="2" fillId="16" borderId="10" xfId="59" applyFont="1" applyFill="1" applyBorder="1" applyAlignment="1" applyProtection="1">
      <alignment horizontal="left" vertical="center" wrapText="1"/>
      <protection/>
    </xf>
    <xf numFmtId="0" fontId="7" fillId="16" borderId="10" xfId="59" applyFont="1" applyFill="1" applyBorder="1" applyAlignment="1" applyProtection="1">
      <alignment horizontal="center" vertical="center" wrapText="1"/>
      <protection locked="0"/>
    </xf>
    <xf numFmtId="0" fontId="2" fillId="0" borderId="21" xfId="59" applyFont="1" applyFill="1" applyBorder="1" applyAlignment="1" applyProtection="1">
      <alignment horizontal="center" vertical="center" wrapText="1"/>
      <protection/>
    </xf>
    <xf numFmtId="0" fontId="2" fillId="0" borderId="22" xfId="59" applyFont="1" applyFill="1" applyBorder="1" applyAlignment="1" applyProtection="1">
      <alignment horizontal="center" vertical="center" wrapText="1"/>
      <protection/>
    </xf>
    <xf numFmtId="0" fontId="2" fillId="0" borderId="23" xfId="59" applyFont="1" applyFill="1" applyBorder="1" applyAlignment="1" applyProtection="1">
      <alignment horizontal="center" vertical="center" wrapText="1"/>
      <protection/>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2" fillId="0" borderId="24" xfId="59" applyFont="1" applyFill="1" applyBorder="1" applyAlignment="1" applyProtection="1">
      <alignment horizontal="center" vertical="center" wrapText="1"/>
      <protection/>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2" fillId="0" borderId="20"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0" borderId="27" xfId="0" applyFont="1" applyBorder="1" applyAlignment="1" applyProtection="1">
      <alignment horizontal="justify" vertical="center" wrapText="1"/>
      <protection locked="0"/>
    </xf>
    <xf numFmtId="0" fontId="2" fillId="0" borderId="28" xfId="0" applyFont="1" applyBorder="1" applyAlignment="1" applyProtection="1">
      <alignment horizontal="justify" vertical="center" wrapText="1"/>
      <protection locked="0"/>
    </xf>
    <xf numFmtId="0" fontId="2" fillId="0" borderId="29" xfId="0" applyFont="1" applyBorder="1" applyAlignment="1" applyProtection="1">
      <alignment horizontal="justify" vertical="center" wrapText="1"/>
      <protection locked="0"/>
    </xf>
    <xf numFmtId="0" fontId="2" fillId="0" borderId="30" xfId="0" applyFont="1" applyBorder="1" applyAlignment="1" applyProtection="1">
      <alignment horizontal="justify" vertical="center" wrapText="1"/>
      <protection locked="0"/>
    </xf>
    <xf numFmtId="0" fontId="2" fillId="0" borderId="31" xfId="0" applyFont="1" applyBorder="1" applyAlignment="1" applyProtection="1">
      <alignment horizontal="justify" vertical="center" wrapText="1"/>
      <protection locked="0"/>
    </xf>
    <xf numFmtId="0" fontId="2" fillId="0" borderId="32" xfId="0" applyFont="1" applyBorder="1" applyAlignment="1" applyProtection="1">
      <alignment horizontal="justify" vertical="center" wrapText="1"/>
      <protection locked="0"/>
    </xf>
    <xf numFmtId="0" fontId="3" fillId="0" borderId="0" xfId="59" applyFont="1" applyFill="1" applyBorder="1" applyAlignment="1" applyProtection="1">
      <alignment horizontal="center" vertical="center" wrapText="1"/>
      <protection locked="0"/>
    </xf>
    <xf numFmtId="0" fontId="7" fillId="0" borderId="17" xfId="59" applyFont="1" applyFill="1" applyBorder="1" applyAlignment="1" applyProtection="1">
      <alignment horizontal="center" vertical="center" wrapText="1"/>
      <protection/>
    </xf>
    <xf numFmtId="0" fontId="7" fillId="0" borderId="11" xfId="59" applyFont="1" applyFill="1" applyBorder="1" applyAlignment="1" applyProtection="1">
      <alignment horizontal="center" vertical="center" wrapText="1"/>
      <protection/>
    </xf>
    <xf numFmtId="0" fontId="7" fillId="16" borderId="33" xfId="59" applyFont="1" applyFill="1" applyBorder="1" applyAlignment="1" applyProtection="1">
      <alignment horizontal="center" vertical="center" wrapText="1"/>
      <protection/>
    </xf>
    <xf numFmtId="0" fontId="7" fillId="16" borderId="0" xfId="59" applyFont="1" applyFill="1" applyBorder="1" applyAlignment="1" applyProtection="1">
      <alignment horizontal="center" vertical="center" wrapText="1"/>
      <protection/>
    </xf>
    <xf numFmtId="0" fontId="7" fillId="16" borderId="34" xfId="59" applyFont="1" applyFill="1" applyBorder="1" applyAlignment="1" applyProtection="1">
      <alignment horizontal="center" vertical="center" wrapText="1"/>
      <protection/>
    </xf>
    <xf numFmtId="0" fontId="7" fillId="0" borderId="18" xfId="59" applyFont="1" applyFill="1" applyBorder="1" applyAlignment="1" applyProtection="1">
      <alignment horizontal="center" vertical="center" wrapText="1"/>
      <protection/>
    </xf>
    <xf numFmtId="0" fontId="7" fillId="0" borderId="10" xfId="59" applyFont="1" applyFill="1" applyBorder="1" applyAlignment="1" applyProtection="1">
      <alignment horizontal="center" vertical="center" wrapText="1"/>
      <protection/>
    </xf>
    <xf numFmtId="0" fontId="7" fillId="0" borderId="20" xfId="59" applyFont="1" applyFill="1" applyBorder="1" applyAlignment="1" applyProtection="1">
      <alignment horizontal="center" vertical="center" wrapText="1"/>
      <protection/>
    </xf>
    <xf numFmtId="0" fontId="7" fillId="0" borderId="12" xfId="59" applyFont="1" applyFill="1" applyBorder="1" applyAlignment="1" applyProtection="1">
      <alignment horizontal="center" vertical="center" wrapText="1"/>
      <protection/>
    </xf>
    <xf numFmtId="0" fontId="2" fillId="16" borderId="35" xfId="59" applyFont="1" applyFill="1" applyBorder="1" applyAlignment="1" applyProtection="1">
      <alignment horizontal="center" vertical="center" wrapText="1"/>
      <protection locked="0"/>
    </xf>
    <xf numFmtId="0" fontId="2" fillId="16" borderId="36" xfId="59" applyFont="1" applyFill="1" applyBorder="1" applyAlignment="1" applyProtection="1">
      <alignment horizontal="center" vertical="center" wrapText="1"/>
      <protection locked="0"/>
    </xf>
    <xf numFmtId="0" fontId="31" fillId="0" borderId="0" xfId="0" applyFont="1" applyFill="1" applyBorder="1" applyAlignment="1" applyProtection="1">
      <alignment horizontal="center" vertical="center" wrapText="1"/>
      <protection locked="0"/>
    </xf>
    <xf numFmtId="0" fontId="7" fillId="16" borderId="35" xfId="59" applyFont="1" applyFill="1" applyBorder="1" applyAlignment="1" applyProtection="1">
      <alignment horizontal="center" vertical="center" wrapText="1"/>
      <protection/>
    </xf>
    <xf numFmtId="0" fontId="7" fillId="16" borderId="36" xfId="59" applyFont="1" applyFill="1" applyBorder="1" applyAlignment="1" applyProtection="1">
      <alignment horizontal="center" vertical="center" wrapText="1"/>
      <protection/>
    </xf>
    <xf numFmtId="0" fontId="7" fillId="16" borderId="35" xfId="59" applyFont="1" applyFill="1" applyBorder="1" applyAlignment="1" applyProtection="1">
      <alignment horizontal="center" vertical="center" wrapText="1"/>
      <protection locked="0"/>
    </xf>
    <xf numFmtId="0" fontId="7" fillId="16" borderId="37" xfId="59" applyFont="1" applyFill="1" applyBorder="1" applyAlignment="1" applyProtection="1">
      <alignment horizontal="center" vertical="center" wrapText="1"/>
      <protection locked="0"/>
    </xf>
    <xf numFmtId="0" fontId="26" fillId="0" borderId="20" xfId="0" applyFont="1" applyFill="1" applyBorder="1" applyAlignment="1" applyProtection="1">
      <alignment horizontal="center" vertical="center" wrapText="1"/>
      <protection locked="0"/>
    </xf>
    <xf numFmtId="0" fontId="26" fillId="0" borderId="12" xfId="0" applyFont="1" applyFill="1" applyBorder="1" applyAlignment="1" applyProtection="1">
      <alignment horizontal="center" vertical="center" wrapText="1"/>
      <protection locked="0"/>
    </xf>
    <xf numFmtId="0" fontId="3" fillId="26" borderId="21" xfId="0" applyFont="1" applyFill="1" applyBorder="1" applyAlignment="1" applyProtection="1">
      <alignment horizontal="center" vertical="center" wrapText="1"/>
      <protection locked="0"/>
    </xf>
    <xf numFmtId="0" fontId="0" fillId="0" borderId="22" xfId="0" applyBorder="1" applyAlignment="1">
      <alignment horizontal="center" vertical="center" wrapText="1"/>
    </xf>
    <xf numFmtId="0" fontId="0" fillId="0" borderId="38" xfId="0" applyBorder="1" applyAlignment="1">
      <alignment horizontal="center" vertical="center" wrapText="1"/>
    </xf>
    <xf numFmtId="0" fontId="33" fillId="0" borderId="27" xfId="0" applyFont="1" applyBorder="1" applyAlignment="1">
      <alignment wrapText="1"/>
    </xf>
    <xf numFmtId="0" fontId="33" fillId="0" borderId="28" xfId="0" applyFont="1" applyBorder="1" applyAlignment="1">
      <alignment wrapText="1"/>
    </xf>
    <xf numFmtId="0" fontId="33" fillId="0" borderId="28" xfId="0" applyFont="1" applyBorder="1" applyAlignment="1">
      <alignment horizontal="left" wrapText="1"/>
    </xf>
    <xf numFmtId="0" fontId="33" fillId="0" borderId="27" xfId="0" applyFont="1" applyBorder="1" applyAlignment="1">
      <alignment horizontal="left" wrapText="1"/>
    </xf>
    <xf numFmtId="0" fontId="33" fillId="0" borderId="29" xfId="0" applyFont="1" applyBorder="1" applyAlignment="1">
      <alignment horizontal="left" wrapText="1"/>
    </xf>
    <xf numFmtId="0" fontId="0" fillId="0" borderId="0" xfId="0" applyFont="1" applyBorder="1" applyAlignment="1">
      <alignment horizontal="center" vertical="justify" wrapText="1"/>
    </xf>
    <xf numFmtId="0" fontId="0" fillId="0" borderId="39" xfId="0" applyFont="1" applyBorder="1" applyAlignment="1">
      <alignment horizontal="center" vertical="justify" wrapText="1"/>
    </xf>
    <xf numFmtId="0" fontId="0" fillId="0" borderId="40" xfId="0" applyFont="1" applyBorder="1" applyAlignment="1">
      <alignment horizontal="center" vertical="justify" wrapText="1"/>
    </xf>
    <xf numFmtId="0" fontId="0" fillId="0" borderId="30" xfId="0" applyFont="1" applyBorder="1" applyAlignment="1">
      <alignment wrapText="1"/>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33" fillId="16" borderId="41" xfId="0" applyFont="1" applyFill="1" applyBorder="1" applyAlignment="1">
      <alignment horizontal="center" vertical="center" wrapText="1"/>
    </xf>
    <xf numFmtId="0" fontId="33" fillId="16" borderId="42" xfId="0" applyFont="1" applyFill="1" applyBorder="1" applyAlignment="1">
      <alignment horizontal="center" vertical="center"/>
    </xf>
    <xf numFmtId="0" fontId="33" fillId="16" borderId="0" xfId="0" applyFont="1" applyFill="1" applyBorder="1" applyAlignment="1">
      <alignment horizontal="center" vertical="center"/>
    </xf>
    <xf numFmtId="0" fontId="33" fillId="16" borderId="43" xfId="0" applyFont="1" applyFill="1" applyBorder="1" applyAlignment="1">
      <alignment horizontal="center" vertical="center"/>
    </xf>
    <xf numFmtId="0" fontId="33" fillId="0" borderId="0" xfId="0" applyFont="1" applyAlignment="1">
      <alignment vertical="center"/>
    </xf>
    <xf numFmtId="0" fontId="34" fillId="0" borderId="35" xfId="0" applyFont="1" applyFill="1" applyBorder="1" applyAlignment="1">
      <alignment horizontal="center" vertical="center" wrapText="1"/>
    </xf>
    <xf numFmtId="0" fontId="34" fillId="0" borderId="27" xfId="0" applyFont="1" applyFill="1" applyBorder="1" applyAlignment="1">
      <alignment horizontal="center" vertical="center" wrapText="1"/>
    </xf>
    <xf numFmtId="0" fontId="34" fillId="0" borderId="28" xfId="0" applyFont="1" applyFill="1" applyBorder="1" applyAlignment="1">
      <alignment horizontal="center" vertical="center" wrapText="1"/>
    </xf>
    <xf numFmtId="0" fontId="0" fillId="0" borderId="29" xfId="0" applyFill="1" applyBorder="1" applyAlignment="1">
      <alignment horizontal="center" vertical="center" wrapText="1"/>
    </xf>
    <xf numFmtId="0" fontId="34" fillId="0" borderId="44" xfId="0" applyFont="1" applyFill="1" applyBorder="1" applyAlignment="1">
      <alignment horizontal="center" vertical="center" wrapText="1"/>
    </xf>
    <xf numFmtId="0" fontId="34" fillId="0" borderId="39"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0" fillId="0" borderId="40"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0" fontId="35" fillId="0" borderId="41" xfId="0" applyFont="1" applyFill="1" applyBorder="1" applyAlignment="1">
      <alignment horizontal="center" vertical="center"/>
    </xf>
    <xf numFmtId="0" fontId="35" fillId="0" borderId="42" xfId="0" applyFont="1" applyFill="1" applyBorder="1" applyAlignment="1">
      <alignment horizontal="center"/>
    </xf>
    <xf numFmtId="0" fontId="35" fillId="0" borderId="43" xfId="0" applyFont="1" applyFill="1" applyBorder="1" applyAlignment="1">
      <alignment horizontal="center"/>
    </xf>
    <xf numFmtId="0" fontId="35" fillId="0" borderId="45" xfId="0" applyFont="1" applyFill="1" applyBorder="1" applyAlignment="1">
      <alignment horizontal="center"/>
    </xf>
    <xf numFmtId="0" fontId="35" fillId="0" borderId="46" xfId="0" applyFont="1" applyFill="1" applyBorder="1" applyAlignment="1">
      <alignment horizontal="center"/>
    </xf>
    <xf numFmtId="0" fontId="35" fillId="0" borderId="47" xfId="0" applyFont="1" applyFill="1" applyBorder="1" applyAlignment="1">
      <alignment horizontal="center"/>
    </xf>
    <xf numFmtId="0" fontId="35" fillId="0" borderId="48" xfId="0" applyFont="1" applyFill="1" applyBorder="1" applyAlignment="1">
      <alignment horizontal="center"/>
    </xf>
    <xf numFmtId="0" fontId="35" fillId="0" borderId="32" xfId="0" applyFont="1" applyFill="1" applyBorder="1" applyAlignment="1">
      <alignment horizontal="center"/>
    </xf>
    <xf numFmtId="0" fontId="28" fillId="0" borderId="49" xfId="0" applyFont="1" applyBorder="1" applyAlignment="1">
      <alignment horizontal="justify" vertical="center"/>
    </xf>
    <xf numFmtId="0" fontId="0" fillId="0" borderId="17" xfId="0" applyFont="1" applyBorder="1" applyAlignment="1">
      <alignment horizontal="center" vertical="center" wrapText="1"/>
    </xf>
    <xf numFmtId="0" fontId="0" fillId="0" borderId="11" xfId="0" applyFont="1" applyBorder="1" applyAlignment="1">
      <alignment horizontal="center" vertical="center"/>
    </xf>
    <xf numFmtId="0" fontId="34" fillId="0" borderId="14" xfId="0" applyFont="1" applyBorder="1" applyAlignment="1">
      <alignment horizontal="center" vertical="center" wrapText="1"/>
    </xf>
    <xf numFmtId="0" fontId="0" fillId="0" borderId="11" xfId="0" applyFont="1" applyBorder="1" applyAlignment="1">
      <alignment horizontal="center" vertical="center" wrapText="1"/>
    </xf>
    <xf numFmtId="0" fontId="36" fillId="0" borderId="50" xfId="0" applyFont="1" applyBorder="1" applyAlignment="1">
      <alignment horizontal="justify" vertical="center"/>
    </xf>
    <xf numFmtId="0" fontId="0" fillId="0" borderId="18" xfId="0" applyFont="1" applyBorder="1" applyAlignment="1">
      <alignment horizontal="center" vertical="center" wrapText="1"/>
    </xf>
    <xf numFmtId="0" fontId="0" fillId="0" borderId="10" xfId="0" applyFont="1" applyBorder="1" applyAlignment="1">
      <alignment horizontal="center" vertical="center"/>
    </xf>
    <xf numFmtId="0" fontId="34" fillId="0" borderId="15" xfId="0" applyFont="1" applyBorder="1" applyAlignment="1">
      <alignment horizontal="center" vertical="center"/>
    </xf>
    <xf numFmtId="0" fontId="0" fillId="0" borderId="10"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28" fillId="0" borderId="51" xfId="0" applyFont="1" applyBorder="1" applyAlignment="1">
      <alignment horizontal="justify" vertical="center" wrapText="1"/>
    </xf>
    <xf numFmtId="0" fontId="0" fillId="0" borderId="20" xfId="0" applyFont="1" applyBorder="1" applyAlignment="1">
      <alignment horizontal="center" vertical="center" wrapText="1"/>
    </xf>
    <xf numFmtId="0" fontId="0" fillId="0" borderId="12" xfId="0" applyFont="1" applyBorder="1" applyAlignment="1">
      <alignment horizontal="center" vertical="center" wrapText="1"/>
    </xf>
    <xf numFmtId="0" fontId="34" fillId="0" borderId="16" xfId="0" applyFont="1" applyBorder="1" applyAlignment="1">
      <alignment horizontal="center" vertical="center"/>
    </xf>
    <xf numFmtId="0" fontId="34" fillId="0" borderId="52" xfId="0" applyFont="1" applyFill="1" applyBorder="1" applyAlignment="1" applyProtection="1">
      <alignment vertical="center" wrapText="1"/>
      <protection/>
    </xf>
    <xf numFmtId="0" fontId="34" fillId="0" borderId="30" xfId="0" applyFont="1" applyFill="1" applyBorder="1" applyAlignment="1" applyProtection="1">
      <alignment horizontal="center" vertical="center" wrapText="1"/>
      <protection/>
    </xf>
    <xf numFmtId="0" fontId="34" fillId="0" borderId="31" xfId="0" applyFont="1" applyFill="1" applyBorder="1" applyAlignment="1" applyProtection="1">
      <alignment horizontal="center" vertical="center" wrapText="1"/>
      <protection/>
    </xf>
    <xf numFmtId="0" fontId="34" fillId="0" borderId="32" xfId="0" applyFont="1" applyFill="1" applyBorder="1" applyAlignment="1" applyProtection="1">
      <alignment horizontal="center" vertical="center" wrapText="1"/>
      <protection/>
    </xf>
    <xf numFmtId="0" fontId="34" fillId="0" borderId="53" xfId="0" applyFont="1" applyFill="1" applyBorder="1" applyAlignment="1" applyProtection="1">
      <alignment horizontal="center" vertical="center" wrapText="1"/>
      <protection/>
    </xf>
    <xf numFmtId="0" fontId="34" fillId="0" borderId="54" xfId="0" applyFont="1" applyFill="1" applyBorder="1" applyAlignment="1" applyProtection="1">
      <alignment horizontal="center" vertical="center" wrapText="1"/>
      <protection/>
    </xf>
    <xf numFmtId="0" fontId="34" fillId="0" borderId="55" xfId="0" applyFont="1" applyFill="1" applyBorder="1" applyAlignment="1" applyProtection="1">
      <alignment horizontal="center" vertical="center" wrapText="1"/>
      <protection/>
    </xf>
    <xf numFmtId="0" fontId="0" fillId="0" borderId="0" xfId="0" applyFill="1" applyAlignment="1" applyProtection="1">
      <alignment/>
      <protection/>
    </xf>
    <xf numFmtId="0" fontId="0" fillId="0" borderId="0" xfId="0" applyFont="1" applyFill="1" applyAlignment="1">
      <alignment wrapText="1"/>
    </xf>
    <xf numFmtId="0" fontId="0" fillId="0" borderId="0" xfId="0" applyFill="1" applyAlignment="1">
      <alignment/>
    </xf>
    <xf numFmtId="0" fontId="0" fillId="0" borderId="0" xfId="0" applyFont="1" applyAlignment="1">
      <alignment wrapText="1"/>
    </xf>
    <xf numFmtId="0" fontId="4" fillId="0" borderId="0" xfId="46" applyAlignment="1" applyProtection="1">
      <alignment horizontal="center"/>
      <protection/>
    </xf>
    <xf numFmtId="0" fontId="0" fillId="0" borderId="0" xfId="0" applyAlignment="1">
      <alignment horizontal="center"/>
    </xf>
    <xf numFmtId="0" fontId="33" fillId="0" borderId="27" xfId="0" applyFont="1" applyBorder="1" applyAlignment="1">
      <alignment horizontal="center" wrapText="1"/>
    </xf>
    <xf numFmtId="0" fontId="33" fillId="0" borderId="28" xfId="0" applyFont="1" applyBorder="1" applyAlignment="1">
      <alignment horizontal="center" wrapText="1"/>
    </xf>
    <xf numFmtId="0" fontId="38" fillId="0" borderId="31" xfId="0" applyFont="1" applyBorder="1" applyAlignment="1">
      <alignment vertical="center"/>
    </xf>
    <xf numFmtId="0" fontId="33" fillId="25" borderId="0" xfId="0" applyFont="1" applyFill="1" applyAlignment="1">
      <alignment horizontal="center" vertical="center"/>
    </xf>
    <xf numFmtId="0" fontId="33" fillId="25" borderId="53" xfId="0" applyFont="1" applyFill="1" applyBorder="1" applyAlignment="1">
      <alignment horizontal="center" vertical="center" wrapText="1"/>
    </xf>
    <xf numFmtId="0" fontId="40" fillId="25" borderId="55" xfId="0" applyFont="1" applyFill="1" applyBorder="1" applyAlignment="1">
      <alignment horizontal="center" vertical="center" wrapText="1"/>
    </xf>
    <xf numFmtId="0" fontId="33" fillId="25" borderId="53" xfId="0" applyFont="1" applyFill="1" applyBorder="1" applyAlignment="1">
      <alignment horizontal="center" vertical="center"/>
    </xf>
    <xf numFmtId="0" fontId="40" fillId="25" borderId="54" xfId="0" applyFont="1" applyFill="1" applyBorder="1" applyAlignment="1">
      <alignment horizontal="center" vertical="center"/>
    </xf>
    <xf numFmtId="0" fontId="40" fillId="25" borderId="55" xfId="0" applyFont="1" applyFill="1" applyBorder="1" applyAlignment="1">
      <alignment horizontal="center" vertical="center"/>
    </xf>
    <xf numFmtId="0" fontId="33" fillId="25" borderId="0" xfId="0" applyFont="1" applyFill="1" applyAlignment="1">
      <alignment vertical="center"/>
    </xf>
    <xf numFmtId="0" fontId="0" fillId="0" borderId="29" xfId="0" applyBorder="1" applyAlignment="1">
      <alignment horizontal="center" vertical="center" wrapText="1"/>
    </xf>
    <xf numFmtId="0" fontId="34" fillId="0" borderId="29" xfId="0" applyFont="1" applyFill="1" applyBorder="1" applyAlignment="1">
      <alignment horizontal="center" vertical="center" wrapText="1"/>
    </xf>
    <xf numFmtId="0" fontId="0" fillId="0" borderId="40" xfId="0" applyBorder="1" applyAlignment="1">
      <alignment horizontal="center" vertical="center" wrapText="1"/>
    </xf>
    <xf numFmtId="0" fontId="34" fillId="0" borderId="40" xfId="0" applyFont="1" applyFill="1" applyBorder="1" applyAlignment="1">
      <alignment horizontal="center" vertical="center" wrapText="1"/>
    </xf>
    <xf numFmtId="0" fontId="0" fillId="0" borderId="32" xfId="0" applyBorder="1" applyAlignment="1">
      <alignment horizontal="center" vertical="center" wrapText="1"/>
    </xf>
    <xf numFmtId="0" fontId="34" fillId="0" borderId="30" xfId="0" applyFont="1" applyFill="1" applyBorder="1" applyAlignment="1">
      <alignment horizontal="center" vertical="center" wrapText="1"/>
    </xf>
    <xf numFmtId="0" fontId="34" fillId="0" borderId="31" xfId="0" applyFont="1" applyFill="1" applyBorder="1" applyAlignment="1">
      <alignment horizontal="center" vertical="center" wrapText="1"/>
    </xf>
    <xf numFmtId="0" fontId="34" fillId="0" borderId="32" xfId="0" applyFont="1" applyFill="1" applyBorder="1" applyAlignment="1">
      <alignment horizontal="center" vertical="center" wrapText="1"/>
    </xf>
    <xf numFmtId="0" fontId="34" fillId="0" borderId="0" xfId="0" applyFont="1" applyAlignment="1">
      <alignment horizontal="center"/>
    </xf>
    <xf numFmtId="0" fontId="34" fillId="0" borderId="53" xfId="0" applyFont="1" applyFill="1" applyBorder="1" applyAlignment="1">
      <alignment horizontal="center" vertical="center" wrapText="1"/>
    </xf>
    <xf numFmtId="0" fontId="34" fillId="0" borderId="55" xfId="0" applyFont="1" applyBorder="1" applyAlignment="1">
      <alignment horizontal="center" vertical="center" wrapText="1"/>
    </xf>
    <xf numFmtId="0" fontId="34" fillId="0" borderId="53" xfId="0" applyFont="1" applyBorder="1" applyAlignment="1">
      <alignment horizontal="center" vertical="center" wrapText="1"/>
    </xf>
    <xf numFmtId="0" fontId="34" fillId="0" borderId="54" xfId="0" applyFont="1" applyBorder="1" applyAlignment="1">
      <alignment horizontal="center" vertical="center" wrapText="1"/>
    </xf>
    <xf numFmtId="0" fontId="34" fillId="0" borderId="0" xfId="0" applyFont="1" applyAlignment="1">
      <alignment/>
    </xf>
    <xf numFmtId="0" fontId="35" fillId="0" borderId="56" xfId="0" applyFont="1" applyFill="1" applyBorder="1" applyAlignment="1">
      <alignment horizontal="center" vertical="center"/>
    </xf>
    <xf numFmtId="0" fontId="35" fillId="0" borderId="27" xfId="0" applyFont="1" applyFill="1" applyBorder="1" applyAlignment="1">
      <alignment horizontal="center" vertical="center"/>
    </xf>
    <xf numFmtId="0" fontId="35" fillId="0" borderId="57" xfId="0" applyFont="1" applyFill="1" applyBorder="1" applyAlignment="1">
      <alignment horizontal="center"/>
    </xf>
    <xf numFmtId="0" fontId="35" fillId="0" borderId="58" xfId="0" applyFont="1" applyFill="1" applyBorder="1" applyAlignment="1">
      <alignment horizontal="center"/>
    </xf>
    <xf numFmtId="0" fontId="35" fillId="0" borderId="34" xfId="0" applyFont="1" applyFill="1" applyBorder="1" applyAlignment="1">
      <alignment horizontal="center"/>
    </xf>
    <xf numFmtId="0" fontId="41" fillId="0" borderId="27" xfId="0" applyFont="1" applyBorder="1" applyAlignment="1">
      <alignment horizontal="justify" vertical="center"/>
    </xf>
    <xf numFmtId="0" fontId="41" fillId="0" borderId="49" xfId="0" applyFont="1" applyBorder="1" applyAlignment="1">
      <alignment horizontal="justify" wrapText="1"/>
    </xf>
    <xf numFmtId="3" fontId="41" fillId="0" borderId="17" xfId="0" applyNumberFormat="1" applyFont="1" applyBorder="1" applyAlignment="1">
      <alignment horizontal="right" vertical="center"/>
    </xf>
    <xf numFmtId="10" fontId="0" fillId="0" borderId="11" xfId="0" applyNumberFormat="1" applyBorder="1" applyAlignment="1">
      <alignment horizontal="center" vertical="center"/>
    </xf>
    <xf numFmtId="0" fontId="0" fillId="0" borderId="59" xfId="0" applyBorder="1" applyAlignment="1">
      <alignment horizontal="center" vertical="center"/>
    </xf>
    <xf numFmtId="0" fontId="0" fillId="0" borderId="14" xfId="0" applyBorder="1" applyAlignment="1">
      <alignment horizontal="center" vertical="center"/>
    </xf>
    <xf numFmtId="0" fontId="0" fillId="0" borderId="30" xfId="0" applyBorder="1" applyAlignment="1">
      <alignment horizontal="justify" vertical="center"/>
    </xf>
    <xf numFmtId="0" fontId="42" fillId="0" borderId="60" xfId="0" applyFont="1" applyBorder="1" applyAlignment="1">
      <alignment horizontal="justify" wrapText="1"/>
    </xf>
    <xf numFmtId="3" fontId="41" fillId="0" borderId="18" xfId="0" applyNumberFormat="1" applyFont="1" applyBorder="1" applyAlignment="1">
      <alignment horizontal="right" vertical="center"/>
    </xf>
    <xf numFmtId="10" fontId="0" fillId="0" borderId="10" xfId="0" applyNumberFormat="1"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42" fillId="0" borderId="27" xfId="0" applyFont="1" applyBorder="1" applyAlignment="1">
      <alignment horizontal="justify" vertical="center"/>
    </xf>
    <xf numFmtId="0" fontId="42" fillId="0" borderId="49" xfId="0" applyFont="1" applyBorder="1" applyAlignment="1">
      <alignment horizontal="justify" wrapText="1"/>
    </xf>
    <xf numFmtId="3" fontId="41" fillId="0" borderId="10" xfId="0" applyNumberFormat="1" applyFont="1" applyBorder="1" applyAlignment="1">
      <alignment horizontal="center" vertical="center"/>
    </xf>
    <xf numFmtId="0" fontId="41" fillId="0" borderId="60" xfId="0" applyFont="1" applyBorder="1" applyAlignment="1">
      <alignment horizontal="justify" wrapText="1"/>
    </xf>
    <xf numFmtId="3" fontId="41" fillId="26" borderId="18" xfId="0" applyNumberFormat="1" applyFont="1" applyFill="1" applyBorder="1" applyAlignment="1">
      <alignment horizontal="right" vertical="center"/>
    </xf>
    <xf numFmtId="3" fontId="41" fillId="0" borderId="18" xfId="0" applyNumberFormat="1" applyFont="1" applyFill="1" applyBorder="1" applyAlignment="1">
      <alignment horizontal="right" vertical="center"/>
    </xf>
    <xf numFmtId="0" fontId="0" fillId="0" borderId="39" xfId="0" applyFont="1" applyBorder="1" applyAlignment="1">
      <alignment horizontal="justify" vertical="center"/>
    </xf>
    <xf numFmtId="2" fontId="0" fillId="0" borderId="10" xfId="0" applyNumberFormat="1" applyBorder="1" applyAlignment="1">
      <alignment horizontal="center" vertical="center"/>
    </xf>
    <xf numFmtId="0" fontId="34" fillId="0" borderId="52" xfId="0" applyFont="1" applyBorder="1" applyAlignment="1">
      <alignment vertical="center" wrapText="1"/>
    </xf>
    <xf numFmtId="0" fontId="34" fillId="0" borderId="54" xfId="0" applyFont="1" applyFill="1" applyBorder="1" applyAlignment="1">
      <alignment horizontal="center" vertical="center" wrapText="1"/>
    </xf>
    <xf numFmtId="0" fontId="34" fillId="0" borderId="55" xfId="0" applyFont="1" applyFill="1" applyBorder="1" applyAlignment="1">
      <alignment horizontal="center" vertical="center" wrapText="1"/>
    </xf>
    <xf numFmtId="0" fontId="43" fillId="0" borderId="10" xfId="58" applyFont="1" applyBorder="1" applyAlignment="1">
      <alignment vertical="center" wrapText="1"/>
      <protection/>
    </xf>
    <xf numFmtId="3" fontId="0" fillId="0" borderId="10" xfId="59" applyNumberFormat="1" applyBorder="1" applyAlignment="1">
      <alignment vertical="center"/>
      <protection/>
    </xf>
    <xf numFmtId="0" fontId="0" fillId="0" borderId="0" xfId="0" applyAlignment="1">
      <alignment vertical="center"/>
    </xf>
    <xf numFmtId="0" fontId="44" fillId="27" borderId="10" xfId="0" applyFont="1" applyFill="1" applyBorder="1" applyAlignment="1">
      <alignment horizontal="center" vertical="center"/>
    </xf>
    <xf numFmtId="200" fontId="45" fillId="27" borderId="10" xfId="49" applyNumberFormat="1" applyFont="1" applyFill="1" applyBorder="1" applyAlignment="1">
      <alignment vertical="center" wrapText="1"/>
    </xf>
    <xf numFmtId="0" fontId="0" fillId="0" borderId="0" xfId="0" applyFont="1" applyAlignment="1">
      <alignment vertical="center" wrapText="1"/>
    </xf>
    <xf numFmtId="3" fontId="0" fillId="0" borderId="0" xfId="0" applyNumberFormat="1" applyFont="1" applyAlignment="1">
      <alignment wrapText="1"/>
    </xf>
    <xf numFmtId="0" fontId="0" fillId="0" borderId="39" xfId="0" applyFont="1" applyBorder="1" applyAlignment="1">
      <alignment vertical="center" wrapText="1"/>
    </xf>
    <xf numFmtId="0" fontId="0" fillId="0" borderId="0" xfId="0" applyAlignment="1">
      <alignment wrapText="1"/>
    </xf>
    <xf numFmtId="0" fontId="0" fillId="0" borderId="40" xfId="0" applyBorder="1" applyAlignment="1">
      <alignment wrapText="1"/>
    </xf>
    <xf numFmtId="0" fontId="0" fillId="0" borderId="30" xfId="0" applyFont="1" applyBorder="1" applyAlignment="1">
      <alignment horizontal="justify" vertical="center" wrapText="1"/>
    </xf>
    <xf numFmtId="0" fontId="0" fillId="0" borderId="31" xfId="0" applyFont="1" applyBorder="1" applyAlignment="1">
      <alignment horizontal="justify" vertical="center" wrapText="1"/>
    </xf>
    <xf numFmtId="0" fontId="39" fillId="0" borderId="31" xfId="0" applyFont="1" applyBorder="1" applyAlignment="1">
      <alignment wrapText="1"/>
    </xf>
    <xf numFmtId="0" fontId="35" fillId="0" borderId="31" xfId="0" applyFont="1" applyBorder="1" applyAlignment="1">
      <alignment/>
    </xf>
    <xf numFmtId="3" fontId="46" fillId="0" borderId="0" xfId="59" applyNumberFormat="1" applyFont="1" applyAlignment="1">
      <alignment vertical="center"/>
      <protection/>
    </xf>
    <xf numFmtId="0" fontId="46" fillId="0" borderId="0" xfId="0" applyFont="1" applyAlignment="1">
      <alignment vertical="center"/>
    </xf>
    <xf numFmtId="3" fontId="10" fillId="0" borderId="0" xfId="60" applyNumberFormat="1" applyFont="1" applyAlignment="1">
      <alignment vertical="center"/>
      <protection/>
    </xf>
    <xf numFmtId="3" fontId="10" fillId="0" borderId="0" xfId="61" applyNumberFormat="1" applyFont="1" applyAlignment="1">
      <alignment vertical="center"/>
      <protection/>
    </xf>
    <xf numFmtId="3" fontId="10" fillId="0" borderId="0" xfId="62" applyNumberFormat="1" applyFont="1" applyAlignment="1">
      <alignment vertical="center"/>
      <protection/>
    </xf>
    <xf numFmtId="3" fontId="10" fillId="0" borderId="0" xfId="63" applyNumberFormat="1" applyFont="1" applyAlignment="1">
      <alignment vertical="center"/>
      <protection/>
    </xf>
    <xf numFmtId="3" fontId="10" fillId="0" borderId="0" xfId="64" applyNumberFormat="1" applyFont="1" applyAlignment="1">
      <alignment vertical="center"/>
      <protection/>
    </xf>
    <xf numFmtId="3" fontId="10" fillId="0" borderId="0" xfId="54" applyNumberFormat="1" applyFont="1" applyAlignment="1">
      <alignment vertical="center"/>
      <protection/>
    </xf>
    <xf numFmtId="3" fontId="10" fillId="0" borderId="0" xfId="55" applyNumberFormat="1" applyFont="1" applyAlignment="1">
      <alignment vertical="center"/>
      <protection/>
    </xf>
    <xf numFmtId="3" fontId="10" fillId="0" borderId="0" xfId="56" applyNumberFormat="1" applyFont="1" applyAlignment="1">
      <alignment vertical="center"/>
      <protection/>
    </xf>
    <xf numFmtId="3" fontId="10" fillId="0" borderId="0" xfId="57" applyNumberFormat="1" applyFont="1" applyAlignment="1">
      <alignment vertical="center"/>
      <protection/>
    </xf>
    <xf numFmtId="0" fontId="46" fillId="0" borderId="0" xfId="0" applyFont="1" applyAlignment="1">
      <alignment/>
    </xf>
    <xf numFmtId="0" fontId="46" fillId="0" borderId="0" xfId="0" applyFont="1" applyAlignment="1">
      <alignment vertical="center" wrapText="1"/>
    </xf>
    <xf numFmtId="3" fontId="37" fillId="0" borderId="0" xfId="0" applyNumberFormat="1" applyFont="1" applyAlignment="1">
      <alignment vertical="center" wrapText="1"/>
    </xf>
    <xf numFmtId="3" fontId="46" fillId="0" borderId="0" xfId="0" applyNumberFormat="1" applyFont="1" applyAlignment="1">
      <alignment vertical="center" wrapText="1"/>
    </xf>
    <xf numFmtId="9" fontId="46" fillId="0" borderId="0" xfId="0" applyNumberFormat="1" applyFont="1" applyAlignment="1">
      <alignment horizontal="center" vertical="center"/>
    </xf>
    <xf numFmtId="0" fontId="46" fillId="0" borderId="0" xfId="0" applyFont="1" applyAlignment="1">
      <alignment horizontal="center" vertical="center"/>
    </xf>
    <xf numFmtId="0" fontId="46" fillId="0" borderId="0" xfId="0" applyFont="1" applyAlignment="1">
      <alignment wrapText="1"/>
    </xf>
    <xf numFmtId="9" fontId="46" fillId="0" borderId="0" xfId="0" applyNumberFormat="1" applyFont="1" applyAlignment="1">
      <alignment horizontal="center"/>
    </xf>
    <xf numFmtId="0" fontId="46" fillId="0" borderId="0" xfId="0" applyFont="1" applyAlignment="1">
      <alignment horizontal="center"/>
    </xf>
    <xf numFmtId="0" fontId="34" fillId="19" borderId="53" xfId="0" applyFont="1" applyFill="1" applyBorder="1" applyAlignment="1" applyProtection="1">
      <alignment horizontal="center" vertical="center" wrapText="1"/>
      <protection/>
    </xf>
    <xf numFmtId="0" fontId="34" fillId="19" borderId="54" xfId="0" applyFont="1" applyFill="1" applyBorder="1" applyAlignment="1" applyProtection="1">
      <alignment horizontal="center" vertical="center" wrapText="1"/>
      <protection/>
    </xf>
    <xf numFmtId="0" fontId="34" fillId="19" borderId="55" xfId="0" applyFont="1" applyFill="1" applyBorder="1" applyAlignment="1" applyProtection="1">
      <alignment horizontal="center" vertical="center" wrapText="1"/>
      <protection/>
    </xf>
    <xf numFmtId="0" fontId="34" fillId="19" borderId="30" xfId="0" applyFont="1" applyFill="1" applyBorder="1" applyAlignment="1" applyProtection="1">
      <alignment horizontal="center" vertical="center" wrapText="1"/>
      <protection/>
    </xf>
    <xf numFmtId="0" fontId="34" fillId="19" borderId="31" xfId="0" applyFont="1" applyFill="1" applyBorder="1" applyAlignment="1" applyProtection="1">
      <alignment horizontal="center" vertical="center" wrapText="1"/>
      <protection/>
    </xf>
    <xf numFmtId="0" fontId="34" fillId="19" borderId="32" xfId="0" applyFont="1" applyFill="1" applyBorder="1" applyAlignment="1" applyProtection="1">
      <alignment horizontal="center" vertical="center" wrapText="1"/>
      <protection/>
    </xf>
    <xf numFmtId="0" fontId="33" fillId="0" borderId="27" xfId="0" applyFont="1" applyBorder="1" applyAlignment="1">
      <alignment wrapText="1"/>
    </xf>
    <xf numFmtId="0" fontId="0" fillId="0" borderId="28" xfId="0" applyBorder="1" applyAlignment="1">
      <alignment wrapText="1"/>
    </xf>
    <xf numFmtId="0" fontId="0" fillId="0" borderId="29" xfId="0" applyBorder="1" applyAlignment="1">
      <alignment wrapText="1"/>
    </xf>
    <xf numFmtId="0" fontId="47" fillId="0" borderId="0" xfId="0" applyFont="1" applyAlignment="1">
      <alignment horizontal="center" wrapText="1"/>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0" xfId="54"/>
    <cellStyle name="Normal 11" xfId="55"/>
    <cellStyle name="Normal 12" xfId="56"/>
    <cellStyle name="Normal 13" xfId="57"/>
    <cellStyle name="Normal 18" xfId="58"/>
    <cellStyle name="Normal 2" xfId="59"/>
    <cellStyle name="Normal 3" xfId="60"/>
    <cellStyle name="Normal 4" xfId="61"/>
    <cellStyle name="Normal 5" xfId="62"/>
    <cellStyle name="Normal 6" xfId="63"/>
    <cellStyle name="Normal 7" xfId="64"/>
    <cellStyle name="Normal_FORMATO REQUERIMIENTO DE ELEMENTOScon computadores" xfId="65"/>
    <cellStyle name="Notas" xfId="66"/>
    <cellStyle name="Percent" xfId="67"/>
    <cellStyle name="Salida" xfId="68"/>
    <cellStyle name="Texto de advertencia" xfId="69"/>
    <cellStyle name="Texto explicativo" xfId="70"/>
    <cellStyle name="Título" xfId="71"/>
    <cellStyle name="Título 1" xfId="72"/>
    <cellStyle name="Título 2" xfId="73"/>
    <cellStyle name="Título 3" xfId="74"/>
    <cellStyle name="Total" xfId="75"/>
  </cellStyles>
  <dxfs count="1">
    <dxf>
      <font>
        <color rgb="FFFFFFFF"/>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VAL%20CONVOCATORIA%20PUBLICA%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ERIFICACION DE LOS D. FINANCIE"/>
      <sheetName val="EVALUACIÓN FINANCIERA"/>
      <sheetName val="CONCILIACIONES"/>
    </sheetNames>
    <sheetDataSet>
      <sheetData sheetId="0">
        <row r="1">
          <cell r="A1" t="str">
            <v>EVALUACIÓN FINANCIERA: CONVOCATORIA PUBLICA Nº 014 DE 2008</v>
          </cell>
        </row>
        <row r="2">
          <cell r="A2" t="str">
            <v>OBJETO: ADQUIRIR PARA LOS DIFERENTES LABORATORIOS DE LA UNIVERSIDAD LOS ELEMENTOS Y EQUIPOS QUE SE RELACIONAN POR GRUPOS: 1. HERRAMIENTAS Y ACCESORIOS 2. INSTRUMENTOS MUSICALES 3. EQUIPOS DE  LUCES PROFESIONALES 4. EQUIPOS DE VIDEO Y TELEVISIÓN. </v>
          </cell>
        </row>
        <row r="5">
          <cell r="B5" t="str">
            <v>FERRETERIA SURAMERICANA LTDA.</v>
          </cell>
          <cell r="E5" t="str">
            <v>COMERCIALIZADORA NACIONAL FERREINDUSTRIAL LTDA.</v>
          </cell>
          <cell r="H5" t="str">
            <v>FISA FERRETERIA INDUSTRIAL S.A.</v>
          </cell>
          <cell r="K5" t="str">
            <v>CONSTRUCTORA, CONSULTORA Y PROVEEDORA MEROBEL LTDA.</v>
          </cell>
          <cell r="N5" t="str">
            <v>FERRETERIA RAMIREZ E HIJOS LTDA.</v>
          </cell>
          <cell r="Q5" t="str">
            <v>ORTIZO S.A.</v>
          </cell>
          <cell r="T5" t="str">
            <v>INCOLMOTOS YAMAHA S.A.</v>
          </cell>
          <cell r="W5" t="str">
            <v>EL REDOBLANTE</v>
          </cell>
          <cell r="Z5" t="str">
            <v>MACRODIGITAL LTDA.</v>
          </cell>
          <cell r="AC5" t="str">
            <v>MHC SUMINISTROS E.U.</v>
          </cell>
          <cell r="AF5" t="str">
            <v>INTERNACIONAL DE CAMARAS Y LENTES LTDA.</v>
          </cell>
          <cell r="AI5" t="str">
            <v>OFIBOD LTDA.</v>
          </cell>
          <cell r="AL5" t="str">
            <v>FF SOLUCIONES S.A.</v>
          </cell>
          <cell r="AO5" t="str">
            <v>DISELEC COMPUTADORES Y CIA LTDA</v>
          </cell>
          <cell r="AR5" t="str">
            <v>COMERCIALIZADORA FERLAG LTDA.</v>
          </cell>
          <cell r="AU5" t="str">
            <v>JEMACOLOR Y/O JESUS M. GOMEZ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W16"/>
  <sheetViews>
    <sheetView tabSelected="1" zoomScale="55" zoomScaleNormal="55" workbookViewId="0" topLeftCell="A1">
      <selection activeCell="V18" sqref="V18"/>
    </sheetView>
  </sheetViews>
  <sheetFormatPr defaultColWidth="11.421875" defaultRowHeight="12.75"/>
  <cols>
    <col min="1" max="1" width="39.28125" style="215" customWidth="1"/>
    <col min="2" max="2" width="13.7109375" style="0" customWidth="1"/>
    <col min="3" max="3" width="32.140625" style="0" customWidth="1"/>
    <col min="4" max="4" width="10.57421875" style="0" customWidth="1"/>
    <col min="5" max="5" width="13.7109375" style="0" customWidth="1"/>
    <col min="6" max="6" width="30.57421875" style="0" customWidth="1"/>
    <col min="7" max="7" width="5.7109375" style="0" customWidth="1"/>
    <col min="8" max="9" width="13.7109375" style="0" customWidth="1"/>
    <col min="10" max="10" width="5.7109375" style="0" customWidth="1"/>
    <col min="11" max="12" width="13.7109375" style="0" customWidth="1"/>
    <col min="13" max="13" width="5.7109375" style="0" customWidth="1"/>
    <col min="14" max="15" width="13.7109375" style="0" customWidth="1"/>
    <col min="16" max="16" width="5.7109375" style="0" customWidth="1"/>
    <col min="17" max="18" width="13.7109375" style="0" customWidth="1"/>
    <col min="19" max="19" width="5.7109375" style="0" customWidth="1"/>
    <col min="20" max="21" width="13.7109375" style="0" customWidth="1"/>
    <col min="22" max="22" width="5.7109375" style="0" customWidth="1"/>
    <col min="23" max="23" width="13.7109375" style="0" customWidth="1"/>
    <col min="24" max="24" width="42.28125" style="0" customWidth="1"/>
    <col min="25" max="25" width="5.7109375" style="0" customWidth="1"/>
    <col min="26" max="27" width="13.7109375" style="0" customWidth="1"/>
    <col min="28" max="28" width="5.7109375" style="0" customWidth="1"/>
    <col min="29" max="29" width="13.7109375" style="0" customWidth="1"/>
    <col min="30" max="30" width="14.00390625" style="0" customWidth="1"/>
    <col min="31" max="31" width="5.7109375" style="0" customWidth="1"/>
    <col min="32" max="32" width="12.28125" style="0" customWidth="1"/>
    <col min="33" max="33" width="14.7109375" style="0" customWidth="1"/>
    <col min="34" max="34" width="5.7109375" style="0" customWidth="1"/>
    <col min="35" max="35" width="12.57421875" style="0" customWidth="1"/>
    <col min="36" max="36" width="14.8515625" style="0" customWidth="1"/>
    <col min="37" max="37" width="5.7109375" style="0" customWidth="1"/>
    <col min="38" max="39" width="13.7109375" style="0" customWidth="1"/>
    <col min="40" max="40" width="5.7109375" style="0" customWidth="1"/>
    <col min="41" max="42" width="13.7109375" style="0" customWidth="1"/>
    <col min="43" max="43" width="5.7109375" style="0" customWidth="1"/>
    <col min="44" max="45" width="13.7109375" style="0" customWidth="1"/>
    <col min="46" max="46" width="5.7109375" style="0" customWidth="1"/>
    <col min="47" max="48" width="13.7109375" style="0" customWidth="1"/>
    <col min="49" max="49" width="5.7109375" style="0" customWidth="1"/>
  </cols>
  <sheetData>
    <row r="1" spans="1:49" ht="47.25" customHeight="1">
      <c r="A1" s="310" t="s">
        <v>40</v>
      </c>
      <c r="B1" s="311"/>
      <c r="C1" s="311"/>
      <c r="D1" s="311"/>
      <c r="E1" s="311"/>
      <c r="F1" s="311"/>
      <c r="G1" s="311"/>
      <c r="H1" s="311"/>
      <c r="I1" s="311"/>
      <c r="J1" s="311"/>
      <c r="K1" s="311"/>
      <c r="L1" s="311"/>
      <c r="M1" s="312"/>
      <c r="N1" s="156"/>
      <c r="O1" s="155"/>
      <c r="P1" s="155"/>
      <c r="Q1" s="155"/>
      <c r="R1" s="155"/>
      <c r="S1" s="155"/>
      <c r="T1" s="155"/>
      <c r="U1" s="155"/>
      <c r="V1" s="155"/>
      <c r="W1" s="155"/>
      <c r="X1" s="155"/>
      <c r="Y1" s="155"/>
      <c r="Z1" s="156"/>
      <c r="AA1" s="155"/>
      <c r="AB1" s="155"/>
      <c r="AC1" s="155"/>
      <c r="AD1" s="155"/>
      <c r="AE1" s="155"/>
      <c r="AF1" s="155"/>
      <c r="AG1" s="155"/>
      <c r="AH1" s="155"/>
      <c r="AI1" s="155"/>
      <c r="AJ1" s="155"/>
      <c r="AK1" s="155"/>
      <c r="AL1" s="156"/>
      <c r="AM1" s="155"/>
      <c r="AN1" s="155"/>
      <c r="AO1" s="155"/>
      <c r="AP1" s="155"/>
      <c r="AQ1" s="155"/>
      <c r="AR1" s="155"/>
      <c r="AS1" s="155"/>
      <c r="AT1" s="155"/>
      <c r="AU1" s="155"/>
      <c r="AV1" s="155"/>
      <c r="AW1" s="157"/>
    </row>
    <row r="2" spans="1:49" ht="101.25" customHeight="1">
      <c r="A2" s="277" t="s">
        <v>665</v>
      </c>
      <c r="B2" s="278"/>
      <c r="C2" s="278"/>
      <c r="D2" s="278"/>
      <c r="E2" s="278"/>
      <c r="F2" s="278"/>
      <c r="G2" s="278"/>
      <c r="H2" s="278"/>
      <c r="I2" s="278"/>
      <c r="J2" s="278"/>
      <c r="K2" s="278"/>
      <c r="L2" s="278"/>
      <c r="M2" s="279"/>
      <c r="N2" s="159"/>
      <c r="O2" s="158"/>
      <c r="P2" s="158"/>
      <c r="Q2" s="158"/>
      <c r="R2" s="158"/>
      <c r="S2" s="158"/>
      <c r="T2" s="158"/>
      <c r="U2" s="158"/>
      <c r="V2" s="158"/>
      <c r="W2" s="158"/>
      <c r="X2" s="158"/>
      <c r="Y2" s="158"/>
      <c r="Z2" s="159"/>
      <c r="AA2" s="158"/>
      <c r="AB2" s="158"/>
      <c r="AC2" s="158"/>
      <c r="AD2" s="158"/>
      <c r="AE2" s="158"/>
      <c r="AF2" s="158"/>
      <c r="AG2" s="158"/>
      <c r="AH2" s="158"/>
      <c r="AI2" s="158"/>
      <c r="AJ2" s="158"/>
      <c r="AK2" s="158"/>
      <c r="AL2" s="159"/>
      <c r="AM2" s="158"/>
      <c r="AN2" s="158"/>
      <c r="AO2" s="158"/>
      <c r="AP2" s="158"/>
      <c r="AQ2" s="158"/>
      <c r="AR2" s="158"/>
      <c r="AS2" s="158"/>
      <c r="AT2" s="158"/>
      <c r="AU2" s="158"/>
      <c r="AV2" s="158"/>
      <c r="AW2" s="160"/>
    </row>
    <row r="3" spans="1:49" ht="13.5" thickBot="1">
      <c r="A3" s="161"/>
      <c r="B3" s="162"/>
      <c r="C3" s="163"/>
      <c r="D3" s="163"/>
      <c r="E3" s="163"/>
      <c r="F3" s="163"/>
      <c r="G3" s="163"/>
      <c r="H3" s="163"/>
      <c r="I3" s="163"/>
      <c r="J3" s="163"/>
      <c r="K3" s="163"/>
      <c r="L3" s="163"/>
      <c r="M3" s="163"/>
      <c r="N3" s="162"/>
      <c r="O3" s="163"/>
      <c r="P3" s="163"/>
      <c r="Q3" s="163"/>
      <c r="R3" s="163"/>
      <c r="S3" s="163"/>
      <c r="T3" s="163"/>
      <c r="U3" s="163"/>
      <c r="V3" s="163"/>
      <c r="W3" s="163"/>
      <c r="X3" s="163"/>
      <c r="Y3" s="163"/>
      <c r="Z3" s="162"/>
      <c r="AA3" s="163"/>
      <c r="AB3" s="163"/>
      <c r="AC3" s="163"/>
      <c r="AD3" s="163"/>
      <c r="AE3" s="163"/>
      <c r="AF3" s="163"/>
      <c r="AG3" s="163"/>
      <c r="AH3" s="163"/>
      <c r="AI3" s="163"/>
      <c r="AJ3" s="163"/>
      <c r="AK3" s="163"/>
      <c r="AL3" s="162"/>
      <c r="AM3" s="163"/>
      <c r="AN3" s="163"/>
      <c r="AO3" s="163"/>
      <c r="AP3" s="163"/>
      <c r="AQ3" s="163"/>
      <c r="AR3" s="163"/>
      <c r="AS3" s="163"/>
      <c r="AT3" s="163"/>
      <c r="AU3" s="163"/>
      <c r="AV3" s="163"/>
      <c r="AW3" s="164"/>
    </row>
    <row r="4" spans="1:49" s="169" customFormat="1" ht="24.75" customHeight="1" thickBot="1">
      <c r="A4" s="165" t="s">
        <v>666</v>
      </c>
      <c r="B4" s="166">
        <v>1</v>
      </c>
      <c r="C4" s="167"/>
      <c r="D4" s="168"/>
      <c r="E4" s="166">
        <f>+B4+1</f>
        <v>2</v>
      </c>
      <c r="F4" s="167"/>
      <c r="G4" s="168"/>
      <c r="H4" s="166">
        <f>+E4+1</f>
        <v>3</v>
      </c>
      <c r="I4" s="167"/>
      <c r="J4" s="168"/>
      <c r="K4" s="166">
        <f>+H4+1</f>
        <v>4</v>
      </c>
      <c r="L4" s="167"/>
      <c r="M4" s="168"/>
      <c r="N4" s="166">
        <f>+K4+1</f>
        <v>5</v>
      </c>
      <c r="O4" s="167"/>
      <c r="P4" s="168"/>
      <c r="Q4" s="166">
        <f>+N4+1</f>
        <v>6</v>
      </c>
      <c r="R4" s="167"/>
      <c r="S4" s="168"/>
      <c r="T4" s="166">
        <f>+Q4+1</f>
        <v>7</v>
      </c>
      <c r="U4" s="167"/>
      <c r="V4" s="168"/>
      <c r="W4" s="166">
        <f>+T4+1</f>
        <v>8</v>
      </c>
      <c r="X4" s="167"/>
      <c r="Y4" s="168"/>
      <c r="Z4" s="166">
        <f>+W4+1</f>
        <v>9</v>
      </c>
      <c r="AA4" s="167"/>
      <c r="AB4" s="168"/>
      <c r="AC4" s="166">
        <f>+Z4+1</f>
        <v>10</v>
      </c>
      <c r="AD4" s="167"/>
      <c r="AE4" s="168"/>
      <c r="AF4" s="166">
        <f>+AC4+1</f>
        <v>11</v>
      </c>
      <c r="AG4" s="167"/>
      <c r="AH4" s="168"/>
      <c r="AI4" s="166">
        <f>+AF4+1</f>
        <v>12</v>
      </c>
      <c r="AJ4" s="167"/>
      <c r="AK4" s="168"/>
      <c r="AL4" s="166">
        <f>+AI4+1</f>
        <v>13</v>
      </c>
      <c r="AM4" s="167"/>
      <c r="AN4" s="168"/>
      <c r="AO4" s="166">
        <f>+AL4+1</f>
        <v>14</v>
      </c>
      <c r="AP4" s="167"/>
      <c r="AQ4" s="168"/>
      <c r="AR4" s="166">
        <f>+AO4+1</f>
        <v>15</v>
      </c>
      <c r="AS4" s="167"/>
      <c r="AT4" s="168"/>
      <c r="AU4" s="166">
        <f>+AR4+1</f>
        <v>16</v>
      </c>
      <c r="AV4" s="167"/>
      <c r="AW4" s="168"/>
    </row>
    <row r="5" spans="1:49" ht="12.75" customHeight="1">
      <c r="A5" s="170" t="s">
        <v>667</v>
      </c>
      <c r="B5" s="171" t="s">
        <v>668</v>
      </c>
      <c r="C5" s="172"/>
      <c r="D5" s="173"/>
      <c r="E5" s="171" t="s">
        <v>669</v>
      </c>
      <c r="F5" s="172"/>
      <c r="G5" s="173"/>
      <c r="H5" s="171" t="s">
        <v>670</v>
      </c>
      <c r="I5" s="172"/>
      <c r="J5" s="173"/>
      <c r="K5" s="171" t="s">
        <v>671</v>
      </c>
      <c r="L5" s="172"/>
      <c r="M5" s="173"/>
      <c r="N5" s="171" t="s">
        <v>672</v>
      </c>
      <c r="O5" s="172"/>
      <c r="P5" s="173"/>
      <c r="Q5" s="171" t="s">
        <v>673</v>
      </c>
      <c r="R5" s="172"/>
      <c r="S5" s="173"/>
      <c r="T5" s="171" t="s">
        <v>674</v>
      </c>
      <c r="U5" s="172"/>
      <c r="V5" s="173"/>
      <c r="W5" s="171" t="s">
        <v>265</v>
      </c>
      <c r="X5" s="172"/>
      <c r="Y5" s="173"/>
      <c r="Z5" s="171" t="s">
        <v>282</v>
      </c>
      <c r="AA5" s="172"/>
      <c r="AB5" s="173"/>
      <c r="AC5" s="171" t="s">
        <v>675</v>
      </c>
      <c r="AD5" s="172"/>
      <c r="AE5" s="173"/>
      <c r="AF5" s="171" t="s">
        <v>676</v>
      </c>
      <c r="AG5" s="172"/>
      <c r="AH5" s="173"/>
      <c r="AI5" s="171" t="s">
        <v>677</v>
      </c>
      <c r="AJ5" s="172"/>
      <c r="AK5" s="173"/>
      <c r="AL5" s="171" t="s">
        <v>289</v>
      </c>
      <c r="AM5" s="172"/>
      <c r="AN5" s="173"/>
      <c r="AO5" s="171" t="s">
        <v>286</v>
      </c>
      <c r="AP5" s="172"/>
      <c r="AQ5" s="173"/>
      <c r="AR5" s="171" t="s">
        <v>678</v>
      </c>
      <c r="AS5" s="172"/>
      <c r="AT5" s="173"/>
      <c r="AU5" s="171" t="s">
        <v>679</v>
      </c>
      <c r="AV5" s="172"/>
      <c r="AW5" s="173"/>
    </row>
    <row r="6" spans="1:49" ht="12.75">
      <c r="A6" s="174"/>
      <c r="B6" s="175"/>
      <c r="C6" s="176"/>
      <c r="D6" s="177"/>
      <c r="E6" s="175"/>
      <c r="F6" s="176"/>
      <c r="G6" s="177"/>
      <c r="H6" s="175"/>
      <c r="I6" s="176"/>
      <c r="J6" s="177"/>
      <c r="K6" s="175"/>
      <c r="L6" s="176"/>
      <c r="M6" s="177"/>
      <c r="N6" s="175"/>
      <c r="O6" s="176"/>
      <c r="P6" s="177"/>
      <c r="Q6" s="175"/>
      <c r="R6" s="176"/>
      <c r="S6" s="177"/>
      <c r="T6" s="175"/>
      <c r="U6" s="176"/>
      <c r="V6" s="177"/>
      <c r="W6" s="175"/>
      <c r="X6" s="176"/>
      <c r="Y6" s="177"/>
      <c r="Z6" s="175"/>
      <c r="AA6" s="176"/>
      <c r="AB6" s="177"/>
      <c r="AC6" s="175"/>
      <c r="AD6" s="176"/>
      <c r="AE6" s="177"/>
      <c r="AF6" s="175"/>
      <c r="AG6" s="176"/>
      <c r="AH6" s="177"/>
      <c r="AI6" s="175"/>
      <c r="AJ6" s="176"/>
      <c r="AK6" s="177"/>
      <c r="AL6" s="175"/>
      <c r="AM6" s="176"/>
      <c r="AN6" s="177"/>
      <c r="AO6" s="175"/>
      <c r="AP6" s="176"/>
      <c r="AQ6" s="177"/>
      <c r="AR6" s="175"/>
      <c r="AS6" s="176"/>
      <c r="AT6" s="177"/>
      <c r="AU6" s="175"/>
      <c r="AV6" s="176"/>
      <c r="AW6" s="177"/>
    </row>
    <row r="7" spans="1:49" ht="25.5" customHeight="1" thickBot="1">
      <c r="A7" s="178"/>
      <c r="B7" s="179"/>
      <c r="C7" s="180"/>
      <c r="D7" s="181"/>
      <c r="E7" s="179"/>
      <c r="F7" s="180"/>
      <c r="G7" s="181"/>
      <c r="H7" s="179"/>
      <c r="I7" s="180"/>
      <c r="J7" s="181"/>
      <c r="K7" s="179"/>
      <c r="L7" s="180"/>
      <c r="M7" s="181"/>
      <c r="N7" s="179"/>
      <c r="O7" s="180"/>
      <c r="P7" s="181"/>
      <c r="Q7" s="179"/>
      <c r="R7" s="180"/>
      <c r="S7" s="181"/>
      <c r="T7" s="179"/>
      <c r="U7" s="180"/>
      <c r="V7" s="181"/>
      <c r="W7" s="179"/>
      <c r="X7" s="180"/>
      <c r="Y7" s="181"/>
      <c r="Z7" s="179"/>
      <c r="AA7" s="180"/>
      <c r="AB7" s="181"/>
      <c r="AC7" s="179"/>
      <c r="AD7" s="180"/>
      <c r="AE7" s="181"/>
      <c r="AF7" s="179"/>
      <c r="AG7" s="180"/>
      <c r="AH7" s="181"/>
      <c r="AI7" s="179"/>
      <c r="AJ7" s="180"/>
      <c r="AK7" s="181"/>
      <c r="AL7" s="179"/>
      <c r="AM7" s="180"/>
      <c r="AN7" s="181"/>
      <c r="AO7" s="179"/>
      <c r="AP7" s="180"/>
      <c r="AQ7" s="181"/>
      <c r="AR7" s="179"/>
      <c r="AS7" s="180"/>
      <c r="AT7" s="181"/>
      <c r="AU7" s="179"/>
      <c r="AV7" s="180"/>
      <c r="AW7" s="181"/>
    </row>
    <row r="8" spans="1:49" ht="13.5" thickBot="1">
      <c r="A8" s="182" t="s">
        <v>680</v>
      </c>
      <c r="B8" s="183" t="s">
        <v>276</v>
      </c>
      <c r="C8" s="184" t="s">
        <v>681</v>
      </c>
      <c r="D8" s="184" t="s">
        <v>682</v>
      </c>
      <c r="E8" s="185" t="s">
        <v>276</v>
      </c>
      <c r="F8" s="186" t="s">
        <v>681</v>
      </c>
      <c r="G8" s="186" t="s">
        <v>682</v>
      </c>
      <c r="H8" s="185" t="s">
        <v>276</v>
      </c>
      <c r="I8" s="186" t="s">
        <v>681</v>
      </c>
      <c r="J8" s="186" t="s">
        <v>682</v>
      </c>
      <c r="K8" s="185" t="s">
        <v>276</v>
      </c>
      <c r="L8" s="186" t="s">
        <v>681</v>
      </c>
      <c r="M8" s="186" t="s">
        <v>682</v>
      </c>
      <c r="N8" s="185" t="s">
        <v>276</v>
      </c>
      <c r="O8" s="186" t="s">
        <v>681</v>
      </c>
      <c r="P8" s="186" t="s">
        <v>682</v>
      </c>
      <c r="Q8" s="185" t="s">
        <v>276</v>
      </c>
      <c r="R8" s="186" t="s">
        <v>681</v>
      </c>
      <c r="S8" s="186" t="s">
        <v>682</v>
      </c>
      <c r="T8" s="185" t="s">
        <v>276</v>
      </c>
      <c r="U8" s="186" t="s">
        <v>681</v>
      </c>
      <c r="V8" s="186" t="s">
        <v>682</v>
      </c>
      <c r="W8" s="185" t="s">
        <v>276</v>
      </c>
      <c r="X8" s="186" t="s">
        <v>681</v>
      </c>
      <c r="Y8" s="186" t="s">
        <v>682</v>
      </c>
      <c r="Z8" s="185" t="s">
        <v>276</v>
      </c>
      <c r="AA8" s="186" t="s">
        <v>681</v>
      </c>
      <c r="AB8" s="186" t="s">
        <v>682</v>
      </c>
      <c r="AC8" s="185" t="s">
        <v>276</v>
      </c>
      <c r="AD8" s="186" t="s">
        <v>681</v>
      </c>
      <c r="AE8" s="186" t="s">
        <v>682</v>
      </c>
      <c r="AF8" s="185" t="s">
        <v>276</v>
      </c>
      <c r="AG8" s="186" t="s">
        <v>681</v>
      </c>
      <c r="AH8" s="186" t="s">
        <v>682</v>
      </c>
      <c r="AI8" s="185" t="s">
        <v>276</v>
      </c>
      <c r="AJ8" s="186" t="s">
        <v>681</v>
      </c>
      <c r="AK8" s="186" t="s">
        <v>682</v>
      </c>
      <c r="AL8" s="185" t="s">
        <v>276</v>
      </c>
      <c r="AM8" s="186" t="s">
        <v>681</v>
      </c>
      <c r="AN8" s="186" t="s">
        <v>682</v>
      </c>
      <c r="AO8" s="185" t="s">
        <v>276</v>
      </c>
      <c r="AP8" s="186" t="s">
        <v>681</v>
      </c>
      <c r="AQ8" s="186" t="s">
        <v>682</v>
      </c>
      <c r="AR8" s="185" t="s">
        <v>276</v>
      </c>
      <c r="AS8" s="186" t="s">
        <v>681</v>
      </c>
      <c r="AT8" s="186" t="s">
        <v>682</v>
      </c>
      <c r="AU8" s="187" t="s">
        <v>276</v>
      </c>
      <c r="AV8" s="188" t="s">
        <v>681</v>
      </c>
      <c r="AW8" s="189" t="s">
        <v>682</v>
      </c>
    </row>
    <row r="9" spans="1:49" ht="115.5" thickBot="1">
      <c r="A9" s="190" t="s">
        <v>35</v>
      </c>
      <c r="B9" s="191"/>
      <c r="C9" s="194" t="s">
        <v>38</v>
      </c>
      <c r="D9" s="193" t="s">
        <v>682</v>
      </c>
      <c r="E9" s="191"/>
      <c r="F9" s="194" t="s">
        <v>39</v>
      </c>
      <c r="G9" s="193" t="s">
        <v>682</v>
      </c>
      <c r="H9" s="191" t="s">
        <v>276</v>
      </c>
      <c r="I9" s="194"/>
      <c r="J9" s="193" t="s">
        <v>682</v>
      </c>
      <c r="K9" s="191" t="s">
        <v>276</v>
      </c>
      <c r="L9" s="194"/>
      <c r="M9" s="193" t="s">
        <v>682</v>
      </c>
      <c r="N9" s="191" t="s">
        <v>276</v>
      </c>
      <c r="O9" s="194"/>
      <c r="P9" s="193" t="s">
        <v>682</v>
      </c>
      <c r="Q9" s="191" t="s">
        <v>276</v>
      </c>
      <c r="R9" s="194"/>
      <c r="S9" s="193" t="s">
        <v>682</v>
      </c>
      <c r="T9" s="191" t="s">
        <v>276</v>
      </c>
      <c r="U9" s="194"/>
      <c r="V9" s="193" t="s">
        <v>682</v>
      </c>
      <c r="W9" s="191"/>
      <c r="X9" s="194" t="s">
        <v>36</v>
      </c>
      <c r="Y9" s="193" t="s">
        <v>682</v>
      </c>
      <c r="Z9" s="191" t="s">
        <v>276</v>
      </c>
      <c r="AA9" s="194"/>
      <c r="AB9" s="193" t="s">
        <v>682</v>
      </c>
      <c r="AC9" s="191" t="s">
        <v>276</v>
      </c>
      <c r="AD9" s="194"/>
      <c r="AE9" s="193" t="s">
        <v>682</v>
      </c>
      <c r="AF9" s="191"/>
      <c r="AG9" s="194" t="s">
        <v>37</v>
      </c>
      <c r="AH9" s="193"/>
      <c r="AI9" s="191" t="s">
        <v>276</v>
      </c>
      <c r="AJ9" s="194"/>
      <c r="AK9" s="193" t="s">
        <v>682</v>
      </c>
      <c r="AL9" s="191" t="s">
        <v>276</v>
      </c>
      <c r="AM9" s="194"/>
      <c r="AN9" s="193" t="s">
        <v>682</v>
      </c>
      <c r="AO9" s="191" t="s">
        <v>276</v>
      </c>
      <c r="AP9" s="194"/>
      <c r="AQ9" s="193" t="s">
        <v>682</v>
      </c>
      <c r="AR9" s="191" t="s">
        <v>276</v>
      </c>
      <c r="AS9" s="194"/>
      <c r="AT9" s="193" t="s">
        <v>682</v>
      </c>
      <c r="AU9" s="191" t="s">
        <v>276</v>
      </c>
      <c r="AV9" s="194"/>
      <c r="AW9" s="193" t="s">
        <v>682</v>
      </c>
    </row>
    <row r="10" spans="1:49" ht="47.25" customHeight="1" hidden="1">
      <c r="A10" s="195" t="s">
        <v>705</v>
      </c>
      <c r="B10" s="196"/>
      <c r="C10" s="197" t="s">
        <v>706</v>
      </c>
      <c r="D10" s="198" t="s">
        <v>682</v>
      </c>
      <c r="E10" s="196"/>
      <c r="F10" s="197" t="s">
        <v>706</v>
      </c>
      <c r="G10" s="198" t="s">
        <v>682</v>
      </c>
      <c r="H10" s="196"/>
      <c r="I10" s="197" t="s">
        <v>706</v>
      </c>
      <c r="J10" s="198" t="s">
        <v>682</v>
      </c>
      <c r="K10" s="196"/>
      <c r="L10" s="197" t="s">
        <v>706</v>
      </c>
      <c r="M10" s="198" t="s">
        <v>682</v>
      </c>
      <c r="N10" s="196"/>
      <c r="O10" s="197" t="s">
        <v>706</v>
      </c>
      <c r="P10" s="198" t="s">
        <v>682</v>
      </c>
      <c r="Q10" s="196"/>
      <c r="R10" s="197" t="s">
        <v>706</v>
      </c>
      <c r="S10" s="198" t="s">
        <v>682</v>
      </c>
      <c r="T10" s="196"/>
      <c r="U10" s="197" t="s">
        <v>706</v>
      </c>
      <c r="V10" s="198" t="s">
        <v>682</v>
      </c>
      <c r="W10" s="196"/>
      <c r="X10" s="197" t="s">
        <v>706</v>
      </c>
      <c r="Y10" s="198" t="s">
        <v>682</v>
      </c>
      <c r="Z10" s="196"/>
      <c r="AA10" s="197" t="s">
        <v>706</v>
      </c>
      <c r="AB10" s="198" t="s">
        <v>682</v>
      </c>
      <c r="AC10" s="196"/>
      <c r="AD10" s="197" t="s">
        <v>706</v>
      </c>
      <c r="AE10" s="198" t="s">
        <v>682</v>
      </c>
      <c r="AF10" s="196"/>
      <c r="AG10" s="197" t="s">
        <v>706</v>
      </c>
      <c r="AH10" s="198" t="s">
        <v>682</v>
      </c>
      <c r="AI10" s="196"/>
      <c r="AJ10" s="197" t="s">
        <v>706</v>
      </c>
      <c r="AK10" s="198" t="s">
        <v>682</v>
      </c>
      <c r="AL10" s="196"/>
      <c r="AM10" s="197" t="s">
        <v>706</v>
      </c>
      <c r="AN10" s="198" t="s">
        <v>682</v>
      </c>
      <c r="AO10" s="196"/>
      <c r="AP10" s="197" t="s">
        <v>706</v>
      </c>
      <c r="AQ10" s="198" t="s">
        <v>682</v>
      </c>
      <c r="AR10" s="196"/>
      <c r="AS10" s="197" t="s">
        <v>706</v>
      </c>
      <c r="AT10" s="198" t="s">
        <v>682</v>
      </c>
      <c r="AU10" s="196"/>
      <c r="AV10" s="197" t="s">
        <v>706</v>
      </c>
      <c r="AW10" s="198" t="s">
        <v>682</v>
      </c>
    </row>
    <row r="11" spans="1:49" ht="42" customHeight="1" hidden="1">
      <c r="A11" s="195" t="s">
        <v>707</v>
      </c>
      <c r="B11" s="196"/>
      <c r="C11" s="199" t="s">
        <v>706</v>
      </c>
      <c r="D11" s="200" t="s">
        <v>682</v>
      </c>
      <c r="E11" s="196"/>
      <c r="F11" s="199" t="s">
        <v>706</v>
      </c>
      <c r="G11" s="200" t="s">
        <v>682</v>
      </c>
      <c r="H11" s="196"/>
      <c r="I11" s="197" t="s">
        <v>706</v>
      </c>
      <c r="J11" s="200" t="s">
        <v>682</v>
      </c>
      <c r="K11" s="196"/>
      <c r="L11" s="197" t="s">
        <v>706</v>
      </c>
      <c r="M11" s="200" t="s">
        <v>682</v>
      </c>
      <c r="N11" s="196"/>
      <c r="O11" s="197" t="s">
        <v>706</v>
      </c>
      <c r="P11" s="200" t="s">
        <v>682</v>
      </c>
      <c r="Q11" s="196"/>
      <c r="R11" s="197" t="s">
        <v>706</v>
      </c>
      <c r="S11" s="200" t="s">
        <v>682</v>
      </c>
      <c r="T11" s="196"/>
      <c r="U11" s="197" t="s">
        <v>706</v>
      </c>
      <c r="V11" s="200" t="s">
        <v>682</v>
      </c>
      <c r="W11" s="196"/>
      <c r="X11" s="197" t="s">
        <v>706</v>
      </c>
      <c r="Y11" s="200" t="s">
        <v>682</v>
      </c>
      <c r="Z11" s="196"/>
      <c r="AA11" s="197" t="s">
        <v>706</v>
      </c>
      <c r="AB11" s="200" t="s">
        <v>682</v>
      </c>
      <c r="AC11" s="196"/>
      <c r="AD11" s="197" t="s">
        <v>706</v>
      </c>
      <c r="AE11" s="200" t="s">
        <v>682</v>
      </c>
      <c r="AF11" s="196"/>
      <c r="AG11" s="197" t="s">
        <v>706</v>
      </c>
      <c r="AH11" s="200" t="s">
        <v>682</v>
      </c>
      <c r="AI11" s="196"/>
      <c r="AJ11" s="197" t="s">
        <v>706</v>
      </c>
      <c r="AK11" s="200" t="s">
        <v>682</v>
      </c>
      <c r="AL11" s="196"/>
      <c r="AM11" s="197" t="s">
        <v>706</v>
      </c>
      <c r="AN11" s="200" t="s">
        <v>682</v>
      </c>
      <c r="AO11" s="196"/>
      <c r="AP11" s="197" t="s">
        <v>706</v>
      </c>
      <c r="AQ11" s="200" t="s">
        <v>682</v>
      </c>
      <c r="AR11" s="196"/>
      <c r="AS11" s="197" t="s">
        <v>706</v>
      </c>
      <c r="AT11" s="200" t="s">
        <v>682</v>
      </c>
      <c r="AU11" s="196"/>
      <c r="AV11" s="197" t="s">
        <v>706</v>
      </c>
      <c r="AW11" s="200" t="s">
        <v>682</v>
      </c>
    </row>
    <row r="12" spans="1:49" s="212" customFormat="1" ht="24.75" customHeight="1" thickBot="1">
      <c r="A12" s="205" t="s">
        <v>14</v>
      </c>
      <c r="B12" s="307" t="s">
        <v>681</v>
      </c>
      <c r="C12" s="308"/>
      <c r="D12" s="309"/>
      <c r="E12" s="304" t="s">
        <v>681</v>
      </c>
      <c r="F12" s="305"/>
      <c r="G12" s="306"/>
      <c r="H12" s="209" t="s">
        <v>276</v>
      </c>
      <c r="I12" s="210"/>
      <c r="J12" s="211"/>
      <c r="K12" s="209" t="s">
        <v>276</v>
      </c>
      <c r="L12" s="210"/>
      <c r="M12" s="211"/>
      <c r="N12" s="209" t="s">
        <v>276</v>
      </c>
      <c r="O12" s="210"/>
      <c r="P12" s="211"/>
      <c r="Q12" s="209" t="s">
        <v>276</v>
      </c>
      <c r="R12" s="210"/>
      <c r="S12" s="211"/>
      <c r="T12" s="209" t="s">
        <v>276</v>
      </c>
      <c r="U12" s="210"/>
      <c r="V12" s="211"/>
      <c r="W12" s="304" t="s">
        <v>681</v>
      </c>
      <c r="X12" s="305"/>
      <c r="Y12" s="306"/>
      <c r="Z12" s="209" t="s">
        <v>276</v>
      </c>
      <c r="AA12" s="210"/>
      <c r="AB12" s="211"/>
      <c r="AC12" s="209" t="s">
        <v>276</v>
      </c>
      <c r="AD12" s="210"/>
      <c r="AE12" s="211"/>
      <c r="AF12" s="304" t="s">
        <v>681</v>
      </c>
      <c r="AG12" s="305"/>
      <c r="AH12" s="306"/>
      <c r="AI12" s="209" t="s">
        <v>276</v>
      </c>
      <c r="AJ12" s="210"/>
      <c r="AK12" s="211"/>
      <c r="AL12" s="209" t="s">
        <v>276</v>
      </c>
      <c r="AM12" s="210"/>
      <c r="AN12" s="211"/>
      <c r="AO12" s="209" t="s">
        <v>276</v>
      </c>
      <c r="AP12" s="210"/>
      <c r="AQ12" s="211"/>
      <c r="AR12" s="209" t="s">
        <v>276</v>
      </c>
      <c r="AS12" s="210"/>
      <c r="AT12" s="211"/>
      <c r="AU12" s="209" t="s">
        <v>276</v>
      </c>
      <c r="AV12" s="210"/>
      <c r="AW12" s="211"/>
    </row>
    <row r="13" s="214" customFormat="1" ht="12.75">
      <c r="A13" s="213"/>
    </row>
    <row r="15" spans="2:47" ht="12.75" hidden="1">
      <c r="B15" t="e">
        <f>AND(D9="OK",D10="OK",D11="OK",#REF!="OK")</f>
        <v>#REF!</v>
      </c>
      <c r="E15" t="e">
        <f>AND(G9="OK",G10="OK",G11="OK",#REF!="OK")</f>
        <v>#REF!</v>
      </c>
      <c r="H15" t="e">
        <f>AND(J9="OK",J10="OK",J11="OK",#REF!="OK")</f>
        <v>#REF!</v>
      </c>
      <c r="K15" t="e">
        <f>AND(M9="OK",M10="OK",M11="OK",#REF!="OK")</f>
        <v>#REF!</v>
      </c>
      <c r="N15" t="e">
        <f>AND(P9="OK",P10="OK",P11="OK",#REF!="OK")</f>
        <v>#REF!</v>
      </c>
      <c r="Q15" t="e">
        <f>AND(S9="OK",S10="OK",S11="OK",#REF!="OK")</f>
        <v>#REF!</v>
      </c>
      <c r="T15" t="e">
        <f>AND(V9="OK",V10="OK",V11="OK",#REF!="OK")</f>
        <v>#REF!</v>
      </c>
      <c r="W15" t="e">
        <f>AND(Y9="OK",Y10="OK",Y11="OK",#REF!="OK")</f>
        <v>#REF!</v>
      </c>
      <c r="Z15" t="e">
        <f>AND(AB9="OK",AB10="OK",AB11="OK",#REF!="OK")</f>
        <v>#REF!</v>
      </c>
      <c r="AC15" t="e">
        <f>AND(AE9="OK",AE10="OK",AE11="OK",#REF!="OK")</f>
        <v>#REF!</v>
      </c>
      <c r="AF15" t="e">
        <f>AND(AH9="OK",AH10="OK",AH11="OK",#REF!="OK")</f>
        <v>#REF!</v>
      </c>
      <c r="AI15" t="e">
        <f>AND(AK9="OK",AK10="OK",AK11="OK",#REF!="OK")</f>
        <v>#REF!</v>
      </c>
      <c r="AL15" t="e">
        <f>AND(AN9="OK",AN10="OK",AN11="OK",#REF!="OK")</f>
        <v>#REF!</v>
      </c>
      <c r="AO15" t="e">
        <f>AND(AQ9="OK",AQ10="OK",AQ11="OK",#REF!="OK")</f>
        <v>#REF!</v>
      </c>
      <c r="AR15" t="e">
        <f>AND(AT9="OK",AT10="OK",AT11="OK",#REF!="OK")</f>
        <v>#REF!</v>
      </c>
      <c r="AU15" t="e">
        <f>AND(AW9="OK",AW10="OK",AW11="OK",#REF!="OK")</f>
        <v>#REF!</v>
      </c>
    </row>
    <row r="16" spans="2:47" ht="12.75" hidden="1">
      <c r="B16" t="e">
        <f>IF(B15=FALSE,1,0)</f>
        <v>#REF!</v>
      </c>
      <c r="E16" t="e">
        <f>IF(E15=FALSE,1,0)</f>
        <v>#REF!</v>
      </c>
      <c r="H16" t="e">
        <f>IF(H15=FALSE,1,0)</f>
        <v>#REF!</v>
      </c>
      <c r="K16" t="e">
        <f>IF(K15=FALSE,1,0)</f>
        <v>#REF!</v>
      </c>
      <c r="N16" t="e">
        <f>IF(N15=FALSE,1,0)</f>
        <v>#REF!</v>
      </c>
      <c r="Q16" t="e">
        <f>IF(Q15=FALSE,1,0)</f>
        <v>#REF!</v>
      </c>
      <c r="T16" t="e">
        <f>IF(T15=FALSE,1,0)</f>
        <v>#REF!</v>
      </c>
      <c r="W16" t="e">
        <f>IF(W15=FALSE,1,0)</f>
        <v>#REF!</v>
      </c>
      <c r="Z16" t="e">
        <f>IF(Z15=FALSE,1,0)</f>
        <v>#REF!</v>
      </c>
      <c r="AC16" t="e">
        <f>IF(AC15=FALSE,1,0)</f>
        <v>#REF!</v>
      </c>
      <c r="AF16" t="e">
        <f>IF(AF15=FALSE,1,0)</f>
        <v>#REF!</v>
      </c>
      <c r="AI16" t="e">
        <f>IF(AI15=FALSE,1,0)</f>
        <v>#REF!</v>
      </c>
      <c r="AL16" t="e">
        <f>IF(AL15=FALSE,1,0)</f>
        <v>#REF!</v>
      </c>
      <c r="AO16" t="e">
        <f>IF(AO15=FALSE,1,0)</f>
        <v>#REF!</v>
      </c>
      <c r="AR16" t="e">
        <f>IF(AR15=FALSE,1,0)</f>
        <v>#REF!</v>
      </c>
      <c r="AU16" t="e">
        <f>IF(AU15=FALSE,1,0)</f>
        <v>#REF!</v>
      </c>
    </row>
  </sheetData>
  <sheetProtection password="DF42" sheet="1" objects="1" scenarios="1" selectLockedCells="1" selectUnlockedCells="1"/>
  <mergeCells count="51">
    <mergeCell ref="AO12:AQ12"/>
    <mergeCell ref="AR12:AT12"/>
    <mergeCell ref="AU12:AW12"/>
    <mergeCell ref="A1:M1"/>
    <mergeCell ref="AC12:AE12"/>
    <mergeCell ref="AF12:AH12"/>
    <mergeCell ref="AI12:AK12"/>
    <mergeCell ref="AL12:AN12"/>
    <mergeCell ref="AU5:AW7"/>
    <mergeCell ref="B12:D12"/>
    <mergeCell ref="E12:G12"/>
    <mergeCell ref="H12:J12"/>
    <mergeCell ref="K12:M12"/>
    <mergeCell ref="N12:P12"/>
    <mergeCell ref="Q12:S12"/>
    <mergeCell ref="T12:V12"/>
    <mergeCell ref="W12:Y12"/>
    <mergeCell ref="Z12:AB12"/>
    <mergeCell ref="AI5:AK7"/>
    <mergeCell ref="AL5:AN7"/>
    <mergeCell ref="AO5:AQ7"/>
    <mergeCell ref="AR5:AT7"/>
    <mergeCell ref="W5:Y7"/>
    <mergeCell ref="Z5:AB7"/>
    <mergeCell ref="AC5:AE7"/>
    <mergeCell ref="AF5:AH7"/>
    <mergeCell ref="K5:M7"/>
    <mergeCell ref="N5:P7"/>
    <mergeCell ref="Q5:S7"/>
    <mergeCell ref="T5:V7"/>
    <mergeCell ref="A5:A7"/>
    <mergeCell ref="B5:D7"/>
    <mergeCell ref="E5:G7"/>
    <mergeCell ref="H5:J7"/>
    <mergeCell ref="AL4:AN4"/>
    <mergeCell ref="AO4:AQ4"/>
    <mergeCell ref="AR4:AT4"/>
    <mergeCell ref="AU4:AW4"/>
    <mergeCell ref="Z4:AB4"/>
    <mergeCell ref="AC4:AE4"/>
    <mergeCell ref="AF4:AH4"/>
    <mergeCell ref="AI4:AK4"/>
    <mergeCell ref="N4:P4"/>
    <mergeCell ref="Q4:S4"/>
    <mergeCell ref="T4:V4"/>
    <mergeCell ref="W4:Y4"/>
    <mergeCell ref="A2:M2"/>
    <mergeCell ref="B4:D4"/>
    <mergeCell ref="E4:G4"/>
    <mergeCell ref="H4:J4"/>
    <mergeCell ref="K4:M4"/>
  </mergeCells>
  <conditionalFormatting sqref="B12 E12 H12 K12 N12 Q12 T12 W12 Z12 AC12 AF12 AI12 AU12 AL12 AO12 AR12">
    <cfRule type="expression" priority="1" dxfId="0" stopIfTrue="1">
      <formula>B16=1</formula>
    </cfRule>
  </conditionalFormatting>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1:AW17"/>
  <sheetViews>
    <sheetView zoomScale="70" zoomScaleNormal="70" workbookViewId="0" topLeftCell="A7">
      <selection activeCell="B4" sqref="B4:D4"/>
    </sheetView>
  </sheetViews>
  <sheetFormatPr defaultColWidth="11.421875" defaultRowHeight="12.75"/>
  <cols>
    <col min="1" max="1" width="39.28125" style="215" customWidth="1"/>
    <col min="2" max="3" width="13.7109375" style="0" customWidth="1"/>
    <col min="4" max="4" width="10.57421875" style="0" customWidth="1"/>
    <col min="5" max="6" width="13.7109375" style="0" customWidth="1"/>
    <col min="7" max="7" width="5.7109375" style="0" customWidth="1"/>
    <col min="8" max="9" width="13.7109375" style="0" customWidth="1"/>
    <col min="10" max="10" width="5.7109375" style="0" customWidth="1"/>
    <col min="11" max="12" width="13.7109375" style="0" customWidth="1"/>
    <col min="13" max="13" width="5.7109375" style="0" customWidth="1"/>
    <col min="14" max="15" width="13.7109375" style="0" customWidth="1"/>
    <col min="16" max="16" width="5.7109375" style="0" customWidth="1"/>
    <col min="17" max="18" width="13.7109375" style="0" customWidth="1"/>
    <col min="19" max="19" width="5.7109375" style="0" customWidth="1"/>
    <col min="20" max="21" width="13.7109375" style="0" customWidth="1"/>
    <col min="22" max="22" width="5.7109375" style="0" customWidth="1"/>
    <col min="23" max="24" width="13.7109375" style="0" customWidth="1"/>
    <col min="25" max="25" width="5.7109375" style="0" customWidth="1"/>
    <col min="26" max="27" width="13.7109375" style="0" customWidth="1"/>
    <col min="28" max="28" width="5.7109375" style="0" customWidth="1"/>
    <col min="29" max="29" width="13.7109375" style="0" customWidth="1"/>
    <col min="30" max="30" width="14.00390625" style="0" customWidth="1"/>
    <col min="31" max="31" width="5.7109375" style="0" customWidth="1"/>
    <col min="32" max="32" width="12.28125" style="0" customWidth="1"/>
    <col min="33" max="33" width="14.7109375" style="0" customWidth="1"/>
    <col min="34" max="34" width="5.7109375" style="0" customWidth="1"/>
    <col min="35" max="35" width="12.57421875" style="0" customWidth="1"/>
    <col min="36" max="36" width="14.8515625" style="0" customWidth="1"/>
    <col min="37" max="37" width="5.7109375" style="0" customWidth="1"/>
    <col min="38" max="39" width="13.7109375" style="0" customWidth="1"/>
    <col min="40" max="40" width="5.7109375" style="0" customWidth="1"/>
    <col min="41" max="42" width="13.7109375" style="0" customWidth="1"/>
    <col min="43" max="43" width="5.7109375" style="0" customWidth="1"/>
    <col min="44" max="45" width="13.7109375" style="0" customWidth="1"/>
    <col min="46" max="46" width="5.7109375" style="0" customWidth="1"/>
    <col min="47" max="48" width="13.7109375" style="0" customWidth="1"/>
    <col min="49" max="49" width="5.7109375" style="0" customWidth="1"/>
  </cols>
  <sheetData>
    <row r="1" spans="1:49" ht="47.25" customHeight="1">
      <c r="A1" s="153" t="s">
        <v>664</v>
      </c>
      <c r="B1" s="153"/>
      <c r="C1" s="154"/>
      <c r="D1" s="154"/>
      <c r="E1" s="155"/>
      <c r="F1" s="155"/>
      <c r="G1" s="155"/>
      <c r="H1" s="155"/>
      <c r="I1" s="155"/>
      <c r="J1" s="155"/>
      <c r="K1" s="155"/>
      <c r="L1" s="155"/>
      <c r="M1" s="155"/>
      <c r="N1" s="156"/>
      <c r="O1" s="155"/>
      <c r="P1" s="155"/>
      <c r="Q1" s="155"/>
      <c r="R1" s="155"/>
      <c r="S1" s="155"/>
      <c r="T1" s="155"/>
      <c r="U1" s="155"/>
      <c r="V1" s="155"/>
      <c r="W1" s="155"/>
      <c r="X1" s="155"/>
      <c r="Y1" s="155"/>
      <c r="Z1" s="156"/>
      <c r="AA1" s="155"/>
      <c r="AB1" s="155"/>
      <c r="AC1" s="155"/>
      <c r="AD1" s="155"/>
      <c r="AE1" s="155"/>
      <c r="AF1" s="155"/>
      <c r="AG1" s="155"/>
      <c r="AH1" s="155"/>
      <c r="AI1" s="155"/>
      <c r="AJ1" s="155"/>
      <c r="AK1" s="155"/>
      <c r="AL1" s="156"/>
      <c r="AM1" s="155"/>
      <c r="AN1" s="155"/>
      <c r="AO1" s="155"/>
      <c r="AP1" s="155"/>
      <c r="AQ1" s="155"/>
      <c r="AR1" s="155"/>
      <c r="AS1" s="155"/>
      <c r="AT1" s="155"/>
      <c r="AU1" s="155"/>
      <c r="AV1" s="155"/>
      <c r="AW1" s="157"/>
    </row>
    <row r="2" spans="1:49" ht="101.25" customHeight="1">
      <c r="A2" s="277" t="s">
        <v>665</v>
      </c>
      <c r="B2" s="278"/>
      <c r="C2" s="278"/>
      <c r="D2" s="278"/>
      <c r="E2" s="278"/>
      <c r="F2" s="278"/>
      <c r="G2" s="278"/>
      <c r="H2" s="278"/>
      <c r="I2" s="278"/>
      <c r="J2" s="278"/>
      <c r="K2" s="278"/>
      <c r="L2" s="278"/>
      <c r="M2" s="279"/>
      <c r="N2" s="159"/>
      <c r="O2" s="158"/>
      <c r="P2" s="158"/>
      <c r="Q2" s="158"/>
      <c r="R2" s="158"/>
      <c r="S2" s="158"/>
      <c r="T2" s="158"/>
      <c r="U2" s="158"/>
      <c r="V2" s="158"/>
      <c r="W2" s="158"/>
      <c r="X2" s="158"/>
      <c r="Y2" s="158"/>
      <c r="Z2" s="159"/>
      <c r="AA2" s="158"/>
      <c r="AB2" s="158"/>
      <c r="AC2" s="158"/>
      <c r="AD2" s="158"/>
      <c r="AE2" s="158"/>
      <c r="AF2" s="158"/>
      <c r="AG2" s="158"/>
      <c r="AH2" s="158"/>
      <c r="AI2" s="158"/>
      <c r="AJ2" s="158"/>
      <c r="AK2" s="158"/>
      <c r="AL2" s="159"/>
      <c r="AM2" s="158"/>
      <c r="AN2" s="158"/>
      <c r="AO2" s="158"/>
      <c r="AP2" s="158"/>
      <c r="AQ2" s="158"/>
      <c r="AR2" s="158"/>
      <c r="AS2" s="158"/>
      <c r="AT2" s="158"/>
      <c r="AU2" s="158"/>
      <c r="AV2" s="158"/>
      <c r="AW2" s="160"/>
    </row>
    <row r="3" spans="1:49" ht="13.5" thickBot="1">
      <c r="A3" s="161"/>
      <c r="B3" s="162"/>
      <c r="C3" s="163"/>
      <c r="D3" s="163"/>
      <c r="E3" s="163"/>
      <c r="F3" s="163"/>
      <c r="G3" s="163"/>
      <c r="H3" s="163"/>
      <c r="I3" s="163"/>
      <c r="J3" s="163"/>
      <c r="K3" s="163"/>
      <c r="L3" s="163"/>
      <c r="M3" s="163"/>
      <c r="N3" s="162"/>
      <c r="O3" s="163"/>
      <c r="P3" s="163"/>
      <c r="Q3" s="163"/>
      <c r="R3" s="163"/>
      <c r="S3" s="163"/>
      <c r="T3" s="163"/>
      <c r="U3" s="163"/>
      <c r="V3" s="163"/>
      <c r="W3" s="163"/>
      <c r="X3" s="163"/>
      <c r="Y3" s="163"/>
      <c r="Z3" s="162"/>
      <c r="AA3" s="163"/>
      <c r="AB3" s="163"/>
      <c r="AC3" s="163"/>
      <c r="AD3" s="163"/>
      <c r="AE3" s="163"/>
      <c r="AF3" s="163"/>
      <c r="AG3" s="163"/>
      <c r="AH3" s="163"/>
      <c r="AI3" s="163"/>
      <c r="AJ3" s="163"/>
      <c r="AK3" s="163"/>
      <c r="AL3" s="162"/>
      <c r="AM3" s="163"/>
      <c r="AN3" s="163"/>
      <c r="AO3" s="163"/>
      <c r="AP3" s="163"/>
      <c r="AQ3" s="163"/>
      <c r="AR3" s="163"/>
      <c r="AS3" s="163"/>
      <c r="AT3" s="163"/>
      <c r="AU3" s="163"/>
      <c r="AV3" s="163"/>
      <c r="AW3" s="164"/>
    </row>
    <row r="4" spans="1:49" s="169" customFormat="1" ht="24.75" customHeight="1" thickBot="1">
      <c r="A4" s="165" t="s">
        <v>666</v>
      </c>
      <c r="B4" s="166">
        <v>1</v>
      </c>
      <c r="C4" s="167"/>
      <c r="D4" s="168"/>
      <c r="E4" s="166">
        <f>+B4+1</f>
        <v>2</v>
      </c>
      <c r="F4" s="167"/>
      <c r="G4" s="168"/>
      <c r="H4" s="166">
        <f>+E4+1</f>
        <v>3</v>
      </c>
      <c r="I4" s="167"/>
      <c r="J4" s="168"/>
      <c r="K4" s="166">
        <f>+H4+1</f>
        <v>4</v>
      </c>
      <c r="L4" s="167"/>
      <c r="M4" s="168"/>
      <c r="N4" s="166">
        <f>+K4+1</f>
        <v>5</v>
      </c>
      <c r="O4" s="167"/>
      <c r="P4" s="168"/>
      <c r="Q4" s="166">
        <f>+N4+1</f>
        <v>6</v>
      </c>
      <c r="R4" s="167"/>
      <c r="S4" s="168"/>
      <c r="T4" s="166">
        <f>+Q4+1</f>
        <v>7</v>
      </c>
      <c r="U4" s="167"/>
      <c r="V4" s="168"/>
      <c r="W4" s="166">
        <f>+T4+1</f>
        <v>8</v>
      </c>
      <c r="X4" s="167"/>
      <c r="Y4" s="168"/>
      <c r="Z4" s="166">
        <f>+W4+1</f>
        <v>9</v>
      </c>
      <c r="AA4" s="167"/>
      <c r="AB4" s="168"/>
      <c r="AC4" s="166">
        <f>+Z4+1</f>
        <v>10</v>
      </c>
      <c r="AD4" s="167"/>
      <c r="AE4" s="168"/>
      <c r="AF4" s="166">
        <f>+AC4+1</f>
        <v>11</v>
      </c>
      <c r="AG4" s="167"/>
      <c r="AH4" s="168"/>
      <c r="AI4" s="166">
        <f>+AF4+1</f>
        <v>12</v>
      </c>
      <c r="AJ4" s="167"/>
      <c r="AK4" s="168"/>
      <c r="AL4" s="166">
        <f>+AI4+1</f>
        <v>13</v>
      </c>
      <c r="AM4" s="167"/>
      <c r="AN4" s="168"/>
      <c r="AO4" s="166">
        <f>+AL4+1</f>
        <v>14</v>
      </c>
      <c r="AP4" s="167"/>
      <c r="AQ4" s="168"/>
      <c r="AR4" s="166">
        <f>+AO4+1</f>
        <v>15</v>
      </c>
      <c r="AS4" s="167"/>
      <c r="AT4" s="168"/>
      <c r="AU4" s="166">
        <f>+AR4+1</f>
        <v>16</v>
      </c>
      <c r="AV4" s="167"/>
      <c r="AW4" s="168"/>
    </row>
    <row r="5" spans="1:49" ht="12.75" customHeight="1">
      <c r="A5" s="170" t="s">
        <v>667</v>
      </c>
      <c r="B5" s="171" t="s">
        <v>668</v>
      </c>
      <c r="C5" s="172"/>
      <c r="D5" s="173"/>
      <c r="E5" s="171" t="s">
        <v>669</v>
      </c>
      <c r="F5" s="172"/>
      <c r="G5" s="173"/>
      <c r="H5" s="171" t="s">
        <v>670</v>
      </c>
      <c r="I5" s="172"/>
      <c r="J5" s="173"/>
      <c r="K5" s="171" t="s">
        <v>671</v>
      </c>
      <c r="L5" s="172"/>
      <c r="M5" s="173"/>
      <c r="N5" s="171" t="s">
        <v>672</v>
      </c>
      <c r="O5" s="172"/>
      <c r="P5" s="173"/>
      <c r="Q5" s="171" t="s">
        <v>673</v>
      </c>
      <c r="R5" s="172"/>
      <c r="S5" s="173"/>
      <c r="T5" s="171" t="s">
        <v>674</v>
      </c>
      <c r="U5" s="172"/>
      <c r="V5" s="173"/>
      <c r="W5" s="171" t="s">
        <v>265</v>
      </c>
      <c r="X5" s="172"/>
      <c r="Y5" s="173"/>
      <c r="Z5" s="171" t="s">
        <v>282</v>
      </c>
      <c r="AA5" s="172"/>
      <c r="AB5" s="173"/>
      <c r="AC5" s="171" t="s">
        <v>675</v>
      </c>
      <c r="AD5" s="172"/>
      <c r="AE5" s="173"/>
      <c r="AF5" s="171" t="s">
        <v>676</v>
      </c>
      <c r="AG5" s="172"/>
      <c r="AH5" s="173"/>
      <c r="AI5" s="171" t="s">
        <v>677</v>
      </c>
      <c r="AJ5" s="172"/>
      <c r="AK5" s="173"/>
      <c r="AL5" s="171" t="s">
        <v>289</v>
      </c>
      <c r="AM5" s="172"/>
      <c r="AN5" s="173"/>
      <c r="AO5" s="171" t="s">
        <v>286</v>
      </c>
      <c r="AP5" s="172"/>
      <c r="AQ5" s="173"/>
      <c r="AR5" s="171" t="s">
        <v>678</v>
      </c>
      <c r="AS5" s="172"/>
      <c r="AT5" s="173"/>
      <c r="AU5" s="171" t="s">
        <v>679</v>
      </c>
      <c r="AV5" s="172"/>
      <c r="AW5" s="173"/>
    </row>
    <row r="6" spans="1:49" ht="12.75">
      <c r="A6" s="174"/>
      <c r="B6" s="175"/>
      <c r="C6" s="176"/>
      <c r="D6" s="177"/>
      <c r="E6" s="175"/>
      <c r="F6" s="176"/>
      <c r="G6" s="177"/>
      <c r="H6" s="175"/>
      <c r="I6" s="176"/>
      <c r="J6" s="177"/>
      <c r="K6" s="175"/>
      <c r="L6" s="176"/>
      <c r="M6" s="177"/>
      <c r="N6" s="175"/>
      <c r="O6" s="176"/>
      <c r="P6" s="177"/>
      <c r="Q6" s="175"/>
      <c r="R6" s="176"/>
      <c r="S6" s="177"/>
      <c r="T6" s="175"/>
      <c r="U6" s="176"/>
      <c r="V6" s="177"/>
      <c r="W6" s="175"/>
      <c r="X6" s="176"/>
      <c r="Y6" s="177"/>
      <c r="Z6" s="175"/>
      <c r="AA6" s="176"/>
      <c r="AB6" s="177"/>
      <c r="AC6" s="175"/>
      <c r="AD6" s="176"/>
      <c r="AE6" s="177"/>
      <c r="AF6" s="175"/>
      <c r="AG6" s="176"/>
      <c r="AH6" s="177"/>
      <c r="AI6" s="175"/>
      <c r="AJ6" s="176"/>
      <c r="AK6" s="177"/>
      <c r="AL6" s="175"/>
      <c r="AM6" s="176"/>
      <c r="AN6" s="177"/>
      <c r="AO6" s="175"/>
      <c r="AP6" s="176"/>
      <c r="AQ6" s="177"/>
      <c r="AR6" s="175"/>
      <c r="AS6" s="176"/>
      <c r="AT6" s="177"/>
      <c r="AU6" s="175"/>
      <c r="AV6" s="176"/>
      <c r="AW6" s="177"/>
    </row>
    <row r="7" spans="1:49" ht="25.5" customHeight="1" thickBot="1">
      <c r="A7" s="178"/>
      <c r="B7" s="179"/>
      <c r="C7" s="180"/>
      <c r="D7" s="181"/>
      <c r="E7" s="179"/>
      <c r="F7" s="180"/>
      <c r="G7" s="181"/>
      <c r="H7" s="179"/>
      <c r="I7" s="180"/>
      <c r="J7" s="181"/>
      <c r="K7" s="179"/>
      <c r="L7" s="180"/>
      <c r="M7" s="181"/>
      <c r="N7" s="179"/>
      <c r="O7" s="180"/>
      <c r="P7" s="181"/>
      <c r="Q7" s="179"/>
      <c r="R7" s="180"/>
      <c r="S7" s="181"/>
      <c r="T7" s="179"/>
      <c r="U7" s="180"/>
      <c r="V7" s="181"/>
      <c r="W7" s="179"/>
      <c r="X7" s="180"/>
      <c r="Y7" s="181"/>
      <c r="Z7" s="179"/>
      <c r="AA7" s="180"/>
      <c r="AB7" s="181"/>
      <c r="AC7" s="179"/>
      <c r="AD7" s="180"/>
      <c r="AE7" s="181"/>
      <c r="AF7" s="179"/>
      <c r="AG7" s="180"/>
      <c r="AH7" s="181"/>
      <c r="AI7" s="179"/>
      <c r="AJ7" s="180"/>
      <c r="AK7" s="181"/>
      <c r="AL7" s="179"/>
      <c r="AM7" s="180"/>
      <c r="AN7" s="181"/>
      <c r="AO7" s="179"/>
      <c r="AP7" s="180"/>
      <c r="AQ7" s="181"/>
      <c r="AR7" s="179"/>
      <c r="AS7" s="180"/>
      <c r="AT7" s="181"/>
      <c r="AU7" s="179"/>
      <c r="AV7" s="180"/>
      <c r="AW7" s="181"/>
    </row>
    <row r="8" spans="1:49" ht="13.5" thickBot="1">
      <c r="A8" s="182" t="s">
        <v>680</v>
      </c>
      <c r="B8" s="183" t="s">
        <v>276</v>
      </c>
      <c r="C8" s="184" t="s">
        <v>681</v>
      </c>
      <c r="D8" s="184" t="s">
        <v>682</v>
      </c>
      <c r="E8" s="185" t="s">
        <v>276</v>
      </c>
      <c r="F8" s="186" t="s">
        <v>681</v>
      </c>
      <c r="G8" s="186" t="s">
        <v>682</v>
      </c>
      <c r="H8" s="185" t="s">
        <v>276</v>
      </c>
      <c r="I8" s="186" t="s">
        <v>681</v>
      </c>
      <c r="J8" s="186" t="s">
        <v>682</v>
      </c>
      <c r="K8" s="185" t="s">
        <v>276</v>
      </c>
      <c r="L8" s="186" t="s">
        <v>681</v>
      </c>
      <c r="M8" s="186" t="s">
        <v>682</v>
      </c>
      <c r="N8" s="185" t="s">
        <v>276</v>
      </c>
      <c r="O8" s="186" t="s">
        <v>681</v>
      </c>
      <c r="P8" s="186" t="s">
        <v>682</v>
      </c>
      <c r="Q8" s="185" t="s">
        <v>276</v>
      </c>
      <c r="R8" s="186" t="s">
        <v>681</v>
      </c>
      <c r="S8" s="186" t="s">
        <v>682</v>
      </c>
      <c r="T8" s="185" t="s">
        <v>276</v>
      </c>
      <c r="U8" s="186" t="s">
        <v>681</v>
      </c>
      <c r="V8" s="186" t="s">
        <v>682</v>
      </c>
      <c r="W8" s="185" t="s">
        <v>276</v>
      </c>
      <c r="X8" s="186" t="s">
        <v>681</v>
      </c>
      <c r="Y8" s="186" t="s">
        <v>682</v>
      </c>
      <c r="Z8" s="185" t="s">
        <v>276</v>
      </c>
      <c r="AA8" s="186" t="s">
        <v>681</v>
      </c>
      <c r="AB8" s="186" t="s">
        <v>682</v>
      </c>
      <c r="AC8" s="185" t="s">
        <v>276</v>
      </c>
      <c r="AD8" s="186" t="s">
        <v>681</v>
      </c>
      <c r="AE8" s="186" t="s">
        <v>682</v>
      </c>
      <c r="AF8" s="185" t="s">
        <v>276</v>
      </c>
      <c r="AG8" s="186" t="s">
        <v>681</v>
      </c>
      <c r="AH8" s="186" t="s">
        <v>682</v>
      </c>
      <c r="AI8" s="185" t="s">
        <v>276</v>
      </c>
      <c r="AJ8" s="186" t="s">
        <v>681</v>
      </c>
      <c r="AK8" s="186" t="s">
        <v>682</v>
      </c>
      <c r="AL8" s="185" t="s">
        <v>276</v>
      </c>
      <c r="AM8" s="186" t="s">
        <v>681</v>
      </c>
      <c r="AN8" s="186" t="s">
        <v>682</v>
      </c>
      <c r="AO8" s="185" t="s">
        <v>276</v>
      </c>
      <c r="AP8" s="186" t="s">
        <v>681</v>
      </c>
      <c r="AQ8" s="186" t="s">
        <v>682</v>
      </c>
      <c r="AR8" s="185" t="s">
        <v>276</v>
      </c>
      <c r="AS8" s="186" t="s">
        <v>681</v>
      </c>
      <c r="AT8" s="186" t="s">
        <v>682</v>
      </c>
      <c r="AU8" s="187" t="s">
        <v>276</v>
      </c>
      <c r="AV8" s="188" t="s">
        <v>681</v>
      </c>
      <c r="AW8" s="189" t="s">
        <v>682</v>
      </c>
    </row>
    <row r="9" spans="1:49" ht="114.75">
      <c r="A9" s="190" t="s">
        <v>683</v>
      </c>
      <c r="B9" s="191" t="s">
        <v>684</v>
      </c>
      <c r="C9" s="192"/>
      <c r="D9" s="193" t="s">
        <v>682</v>
      </c>
      <c r="E9" s="191" t="s">
        <v>685</v>
      </c>
      <c r="F9" s="194"/>
      <c r="G9" s="193" t="s">
        <v>682</v>
      </c>
      <c r="H9" s="191" t="s">
        <v>686</v>
      </c>
      <c r="I9" s="194"/>
      <c r="J9" s="193" t="s">
        <v>682</v>
      </c>
      <c r="K9" s="191" t="s">
        <v>687</v>
      </c>
      <c r="L9" s="194" t="s">
        <v>688</v>
      </c>
      <c r="M9" s="193"/>
      <c r="N9" s="191" t="s">
        <v>689</v>
      </c>
      <c r="O9" s="194"/>
      <c r="P9" s="193" t="s">
        <v>682</v>
      </c>
      <c r="Q9" s="191" t="s">
        <v>690</v>
      </c>
      <c r="R9" s="194"/>
      <c r="S9" s="193" t="s">
        <v>682</v>
      </c>
      <c r="T9" s="191" t="s">
        <v>691</v>
      </c>
      <c r="U9" s="194"/>
      <c r="V9" s="193" t="s">
        <v>682</v>
      </c>
      <c r="W9" s="191" t="s">
        <v>692</v>
      </c>
      <c r="X9" s="194"/>
      <c r="Y9" s="193" t="s">
        <v>682</v>
      </c>
      <c r="Z9" s="191" t="s">
        <v>693</v>
      </c>
      <c r="AA9" s="194"/>
      <c r="AB9" s="193" t="s">
        <v>682</v>
      </c>
      <c r="AC9" s="191" t="s">
        <v>694</v>
      </c>
      <c r="AD9" s="194" t="s">
        <v>695</v>
      </c>
      <c r="AE9" s="193" t="s">
        <v>682</v>
      </c>
      <c r="AF9" s="191" t="s">
        <v>696</v>
      </c>
      <c r="AG9" s="194" t="s">
        <v>697</v>
      </c>
      <c r="AH9" s="193"/>
      <c r="AI9" s="191" t="s">
        <v>698</v>
      </c>
      <c r="AJ9" s="194" t="s">
        <v>699</v>
      </c>
      <c r="AK9" s="193"/>
      <c r="AL9" s="191" t="s">
        <v>700</v>
      </c>
      <c r="AM9" s="194"/>
      <c r="AN9" s="193" t="s">
        <v>682</v>
      </c>
      <c r="AO9" s="191" t="s">
        <v>701</v>
      </c>
      <c r="AP9" s="194" t="s">
        <v>702</v>
      </c>
      <c r="AQ9" s="193"/>
      <c r="AR9" s="191" t="s">
        <v>703</v>
      </c>
      <c r="AS9" s="194"/>
      <c r="AT9" s="193" t="s">
        <v>682</v>
      </c>
      <c r="AU9" s="191" t="s">
        <v>704</v>
      </c>
      <c r="AV9" s="194"/>
      <c r="AW9" s="193" t="s">
        <v>682</v>
      </c>
    </row>
    <row r="10" spans="1:49" ht="47.25" customHeight="1" hidden="1">
      <c r="A10" s="195" t="s">
        <v>705</v>
      </c>
      <c r="B10" s="196"/>
      <c r="C10" s="197" t="s">
        <v>706</v>
      </c>
      <c r="D10" s="198" t="s">
        <v>682</v>
      </c>
      <c r="E10" s="196"/>
      <c r="F10" s="197" t="s">
        <v>706</v>
      </c>
      <c r="G10" s="198" t="s">
        <v>682</v>
      </c>
      <c r="H10" s="196"/>
      <c r="I10" s="197" t="s">
        <v>706</v>
      </c>
      <c r="J10" s="198" t="s">
        <v>682</v>
      </c>
      <c r="K10" s="196"/>
      <c r="L10" s="197" t="s">
        <v>706</v>
      </c>
      <c r="M10" s="198" t="s">
        <v>682</v>
      </c>
      <c r="N10" s="196"/>
      <c r="O10" s="197" t="s">
        <v>706</v>
      </c>
      <c r="P10" s="198" t="s">
        <v>682</v>
      </c>
      <c r="Q10" s="196"/>
      <c r="R10" s="197" t="s">
        <v>706</v>
      </c>
      <c r="S10" s="198" t="s">
        <v>682</v>
      </c>
      <c r="T10" s="196"/>
      <c r="U10" s="197" t="s">
        <v>706</v>
      </c>
      <c r="V10" s="198" t="s">
        <v>682</v>
      </c>
      <c r="W10" s="196"/>
      <c r="X10" s="197" t="s">
        <v>706</v>
      </c>
      <c r="Y10" s="198" t="s">
        <v>682</v>
      </c>
      <c r="Z10" s="196"/>
      <c r="AA10" s="197" t="s">
        <v>706</v>
      </c>
      <c r="AB10" s="198" t="s">
        <v>682</v>
      </c>
      <c r="AC10" s="196"/>
      <c r="AD10" s="197" t="s">
        <v>706</v>
      </c>
      <c r="AE10" s="198" t="s">
        <v>682</v>
      </c>
      <c r="AF10" s="196"/>
      <c r="AG10" s="197" t="s">
        <v>706</v>
      </c>
      <c r="AH10" s="198" t="s">
        <v>682</v>
      </c>
      <c r="AI10" s="196"/>
      <c r="AJ10" s="197" t="s">
        <v>706</v>
      </c>
      <c r="AK10" s="198" t="s">
        <v>682</v>
      </c>
      <c r="AL10" s="196"/>
      <c r="AM10" s="197" t="s">
        <v>706</v>
      </c>
      <c r="AN10" s="198" t="s">
        <v>682</v>
      </c>
      <c r="AO10" s="196"/>
      <c r="AP10" s="197" t="s">
        <v>706</v>
      </c>
      <c r="AQ10" s="198" t="s">
        <v>682</v>
      </c>
      <c r="AR10" s="196"/>
      <c r="AS10" s="197" t="s">
        <v>706</v>
      </c>
      <c r="AT10" s="198" t="s">
        <v>682</v>
      </c>
      <c r="AU10" s="196"/>
      <c r="AV10" s="197" t="s">
        <v>706</v>
      </c>
      <c r="AW10" s="198" t="s">
        <v>682</v>
      </c>
    </row>
    <row r="11" spans="1:49" ht="42" customHeight="1" hidden="1">
      <c r="A11" s="195" t="s">
        <v>707</v>
      </c>
      <c r="B11" s="196"/>
      <c r="C11" s="199" t="s">
        <v>706</v>
      </c>
      <c r="D11" s="200" t="s">
        <v>682</v>
      </c>
      <c r="E11" s="196"/>
      <c r="F11" s="199" t="s">
        <v>706</v>
      </c>
      <c r="G11" s="200" t="s">
        <v>682</v>
      </c>
      <c r="H11" s="196"/>
      <c r="I11" s="197" t="s">
        <v>706</v>
      </c>
      <c r="J11" s="200" t="s">
        <v>682</v>
      </c>
      <c r="K11" s="196"/>
      <c r="L11" s="197" t="s">
        <v>706</v>
      </c>
      <c r="M11" s="200" t="s">
        <v>682</v>
      </c>
      <c r="N11" s="196"/>
      <c r="O11" s="197" t="s">
        <v>706</v>
      </c>
      <c r="P11" s="200" t="s">
        <v>682</v>
      </c>
      <c r="Q11" s="196"/>
      <c r="R11" s="197" t="s">
        <v>706</v>
      </c>
      <c r="S11" s="200" t="s">
        <v>682</v>
      </c>
      <c r="T11" s="196"/>
      <c r="U11" s="197" t="s">
        <v>706</v>
      </c>
      <c r="V11" s="200" t="s">
        <v>682</v>
      </c>
      <c r="W11" s="196"/>
      <c r="X11" s="197" t="s">
        <v>706</v>
      </c>
      <c r="Y11" s="200" t="s">
        <v>682</v>
      </c>
      <c r="Z11" s="196"/>
      <c r="AA11" s="197" t="s">
        <v>706</v>
      </c>
      <c r="AB11" s="200" t="s">
        <v>682</v>
      </c>
      <c r="AC11" s="196"/>
      <c r="AD11" s="197" t="s">
        <v>706</v>
      </c>
      <c r="AE11" s="200" t="s">
        <v>682</v>
      </c>
      <c r="AF11" s="196"/>
      <c r="AG11" s="197" t="s">
        <v>706</v>
      </c>
      <c r="AH11" s="200" t="s">
        <v>682</v>
      </c>
      <c r="AI11" s="196"/>
      <c r="AJ11" s="197" t="s">
        <v>706</v>
      </c>
      <c r="AK11" s="200" t="s">
        <v>682</v>
      </c>
      <c r="AL11" s="196"/>
      <c r="AM11" s="197" t="s">
        <v>706</v>
      </c>
      <c r="AN11" s="200" t="s">
        <v>682</v>
      </c>
      <c r="AO11" s="196"/>
      <c r="AP11" s="197" t="s">
        <v>706</v>
      </c>
      <c r="AQ11" s="200" t="s">
        <v>682</v>
      </c>
      <c r="AR11" s="196"/>
      <c r="AS11" s="197" t="s">
        <v>706</v>
      </c>
      <c r="AT11" s="200" t="s">
        <v>682</v>
      </c>
      <c r="AU11" s="196"/>
      <c r="AV11" s="197" t="s">
        <v>706</v>
      </c>
      <c r="AW11" s="200" t="s">
        <v>682</v>
      </c>
    </row>
    <row r="12" spans="1:49" ht="216.75" customHeight="1" thickBot="1">
      <c r="A12" s="201" t="s">
        <v>708</v>
      </c>
      <c r="B12" s="202"/>
      <c r="C12" s="203" t="s">
        <v>709</v>
      </c>
      <c r="D12" s="204"/>
      <c r="E12" s="202" t="s">
        <v>710</v>
      </c>
      <c r="F12" s="203"/>
      <c r="G12" s="204" t="s">
        <v>682</v>
      </c>
      <c r="H12" s="202" t="s">
        <v>0</v>
      </c>
      <c r="I12" s="203"/>
      <c r="J12" s="204" t="s">
        <v>682</v>
      </c>
      <c r="K12" s="202" t="s">
        <v>1</v>
      </c>
      <c r="L12" s="203"/>
      <c r="M12" s="204" t="s">
        <v>682</v>
      </c>
      <c r="N12" s="202" t="s">
        <v>2</v>
      </c>
      <c r="O12" s="203"/>
      <c r="P12" s="204" t="s">
        <v>682</v>
      </c>
      <c r="Q12" s="202" t="s">
        <v>3</v>
      </c>
      <c r="R12" s="203"/>
      <c r="S12" s="204" t="s">
        <v>682</v>
      </c>
      <c r="T12" s="202" t="s">
        <v>4</v>
      </c>
      <c r="U12" s="203" t="s">
        <v>5</v>
      </c>
      <c r="V12" s="204"/>
      <c r="W12" s="202" t="s">
        <v>6</v>
      </c>
      <c r="X12" s="203"/>
      <c r="Y12" s="204" t="s">
        <v>682</v>
      </c>
      <c r="Z12" s="202" t="s">
        <v>7</v>
      </c>
      <c r="AA12" s="203"/>
      <c r="AB12" s="204" t="s">
        <v>682</v>
      </c>
      <c r="AC12" s="202" t="s">
        <v>8</v>
      </c>
      <c r="AD12" s="203"/>
      <c r="AE12" s="204" t="s">
        <v>682</v>
      </c>
      <c r="AF12" s="202" t="s">
        <v>9</v>
      </c>
      <c r="AG12" s="203"/>
      <c r="AH12" s="204" t="s">
        <v>682</v>
      </c>
      <c r="AI12" s="202" t="s">
        <v>10</v>
      </c>
      <c r="AJ12" s="203"/>
      <c r="AK12" s="204" t="s">
        <v>682</v>
      </c>
      <c r="AL12" s="202" t="s">
        <v>11</v>
      </c>
      <c r="AM12" s="203"/>
      <c r="AN12" s="204" t="s">
        <v>682</v>
      </c>
      <c r="AO12" s="202" t="s">
        <v>12</v>
      </c>
      <c r="AP12" s="203"/>
      <c r="AQ12" s="204" t="s">
        <v>682</v>
      </c>
      <c r="AR12" s="202" t="s">
        <v>13</v>
      </c>
      <c r="AS12" s="203"/>
      <c r="AT12" s="204" t="s">
        <v>682</v>
      </c>
      <c r="AU12" s="202" t="s">
        <v>8</v>
      </c>
      <c r="AV12" s="203"/>
      <c r="AW12" s="204" t="s">
        <v>682</v>
      </c>
    </row>
    <row r="13" spans="1:49" s="212" customFormat="1" ht="24.75" customHeight="1" thickBot="1">
      <c r="A13" s="205" t="s">
        <v>14</v>
      </c>
      <c r="B13" s="206" t="str">
        <f>IF(B17=0,"CUMPLE","PENDIENTE")</f>
        <v>PENDIENTE</v>
      </c>
      <c r="C13" s="207"/>
      <c r="D13" s="208"/>
      <c r="E13" s="209" t="str">
        <f>IF(E17=0,"CUMPLE","PENDIENTE")</f>
        <v>CUMPLE</v>
      </c>
      <c r="F13" s="210"/>
      <c r="G13" s="211"/>
      <c r="H13" s="209" t="str">
        <f>IF(H17=0,"CUMPLE","PENDIENTE")</f>
        <v>CUMPLE</v>
      </c>
      <c r="I13" s="210"/>
      <c r="J13" s="211"/>
      <c r="K13" s="209" t="str">
        <f>IF(K17=0,"CUMPLE","PENDIENTE")</f>
        <v>PENDIENTE</v>
      </c>
      <c r="L13" s="210"/>
      <c r="M13" s="211"/>
      <c r="N13" s="209" t="str">
        <f>IF(N17=0,"CUMPLE","PENDIENTE")</f>
        <v>CUMPLE</v>
      </c>
      <c r="O13" s="210"/>
      <c r="P13" s="211"/>
      <c r="Q13" s="209" t="str">
        <f>IF(Q17=0,"CUMPLE","PENDIENTE")</f>
        <v>CUMPLE</v>
      </c>
      <c r="R13" s="210"/>
      <c r="S13" s="211"/>
      <c r="T13" s="209" t="str">
        <f>IF(T17=0,"CUMPLE","PENDIENTE")</f>
        <v>PENDIENTE</v>
      </c>
      <c r="U13" s="210"/>
      <c r="V13" s="211"/>
      <c r="W13" s="209" t="str">
        <f>IF(W17=0,"CUMPLE","PENDIENTE")</f>
        <v>CUMPLE</v>
      </c>
      <c r="X13" s="210"/>
      <c r="Y13" s="211"/>
      <c r="Z13" s="209" t="str">
        <f>IF(Z17=0,"CUMPLE","PENDIENTE")</f>
        <v>CUMPLE</v>
      </c>
      <c r="AA13" s="210"/>
      <c r="AB13" s="211"/>
      <c r="AC13" s="209" t="str">
        <f>IF(AC17=0,"CUMPLE","PENDIENTE")</f>
        <v>CUMPLE</v>
      </c>
      <c r="AD13" s="210"/>
      <c r="AE13" s="211"/>
      <c r="AF13" s="209" t="str">
        <f>IF(AF17=0,"CUMPLE","PENDIENTE")</f>
        <v>PENDIENTE</v>
      </c>
      <c r="AG13" s="210"/>
      <c r="AH13" s="211"/>
      <c r="AI13" s="209" t="str">
        <f>IF(AI17=0,"CUMPLE","PENDIENTE")</f>
        <v>PENDIENTE</v>
      </c>
      <c r="AJ13" s="210"/>
      <c r="AK13" s="211"/>
      <c r="AL13" s="209" t="str">
        <f>IF(AL17=0,"CUMPLE","PENDIENTE")</f>
        <v>CUMPLE</v>
      </c>
      <c r="AM13" s="210"/>
      <c r="AN13" s="211"/>
      <c r="AO13" s="209" t="str">
        <f>IF(AO17=0,"CUMPLE","PENDIENTE")</f>
        <v>PENDIENTE</v>
      </c>
      <c r="AP13" s="210"/>
      <c r="AQ13" s="211"/>
      <c r="AR13" s="209" t="str">
        <f>IF(AR17=0,"CUMPLE","PENDIENTE")</f>
        <v>CUMPLE</v>
      </c>
      <c r="AS13" s="210"/>
      <c r="AT13" s="211"/>
      <c r="AU13" s="209" t="str">
        <f>IF(AU17=0,"CUMPLE","PENDIENTE")</f>
        <v>CUMPLE</v>
      </c>
      <c r="AV13" s="210"/>
      <c r="AW13" s="211"/>
    </row>
    <row r="14" s="214" customFormat="1" ht="12.75">
      <c r="A14" s="213"/>
    </row>
    <row r="16" spans="2:47" ht="12.75" hidden="1">
      <c r="B16" t="b">
        <f>AND(D9="OK",D10="OK",D11="OK",D12="OK")</f>
        <v>0</v>
      </c>
      <c r="E16" t="b">
        <f>AND(G9="OK",G10="OK",G11="OK",G12="OK")</f>
        <v>1</v>
      </c>
      <c r="H16" t="b">
        <f>AND(J9="OK",J10="OK",J11="OK",J12="OK")</f>
        <v>1</v>
      </c>
      <c r="K16" t="b">
        <f>AND(M9="OK",M10="OK",M11="OK",M12="OK")</f>
        <v>0</v>
      </c>
      <c r="N16" t="b">
        <f>AND(P9="OK",P10="OK",P11="OK",P12="OK")</f>
        <v>1</v>
      </c>
      <c r="Q16" t="b">
        <f>AND(S9="OK",S10="OK",S11="OK",S12="OK")</f>
        <v>1</v>
      </c>
      <c r="T16" t="b">
        <f>AND(V9="OK",V10="OK",V11="OK",V12="OK")</f>
        <v>0</v>
      </c>
      <c r="W16" t="b">
        <f>AND(Y9="OK",Y10="OK",Y11="OK",Y12="OK")</f>
        <v>1</v>
      </c>
      <c r="Z16" t="b">
        <f>AND(AB9="OK",AB10="OK",AB11="OK",AB12="OK")</f>
        <v>1</v>
      </c>
      <c r="AC16" t="b">
        <f>AND(AE9="OK",AE10="OK",AE11="OK",AE12="OK")</f>
        <v>1</v>
      </c>
      <c r="AF16" t="b">
        <f>AND(AH9="OK",AH10="OK",AH11="OK",AH12="OK")</f>
        <v>0</v>
      </c>
      <c r="AI16" t="b">
        <f>AND(AK9="OK",AK10="OK",AK11="OK",AK12="OK")</f>
        <v>0</v>
      </c>
      <c r="AL16" t="b">
        <f>AND(AN9="OK",AN10="OK",AN11="OK",AN12="OK")</f>
        <v>1</v>
      </c>
      <c r="AO16" t="b">
        <f>AND(AQ9="OK",AQ10="OK",AQ11="OK",AQ12="OK")</f>
        <v>0</v>
      </c>
      <c r="AR16" t="b">
        <f>AND(AT9="OK",AT10="OK",AT11="OK",AT12="OK")</f>
        <v>1</v>
      </c>
      <c r="AU16" t="b">
        <f>AND(AW9="OK",AW10="OK",AW11="OK",AW12="OK")</f>
        <v>1</v>
      </c>
    </row>
    <row r="17" spans="2:47" ht="12.75" hidden="1">
      <c r="B17">
        <f>IF(B16=FALSE,1,0)</f>
        <v>1</v>
      </c>
      <c r="E17">
        <f>IF(E16=FALSE,1,0)</f>
        <v>0</v>
      </c>
      <c r="H17">
        <f>IF(H16=FALSE,1,0)</f>
        <v>0</v>
      </c>
      <c r="K17">
        <f>IF(K16=FALSE,1,0)</f>
        <v>1</v>
      </c>
      <c r="N17">
        <f>IF(N16=FALSE,1,0)</f>
        <v>0</v>
      </c>
      <c r="Q17">
        <f>IF(Q16=FALSE,1,0)</f>
        <v>0</v>
      </c>
      <c r="T17">
        <f>IF(T16=FALSE,1,0)</f>
        <v>1</v>
      </c>
      <c r="W17">
        <f>IF(W16=FALSE,1,0)</f>
        <v>0</v>
      </c>
      <c r="Z17">
        <f>IF(Z16=FALSE,1,0)</f>
        <v>0</v>
      </c>
      <c r="AC17">
        <f>IF(AC16=FALSE,1,0)</f>
        <v>0</v>
      </c>
      <c r="AF17">
        <f>IF(AF16=FALSE,1,0)</f>
        <v>1</v>
      </c>
      <c r="AI17">
        <f>IF(AI16=FALSE,1,0)</f>
        <v>1</v>
      </c>
      <c r="AL17">
        <f>IF(AL16=FALSE,1,0)</f>
        <v>0</v>
      </c>
      <c r="AO17">
        <f>IF(AO16=FALSE,1,0)</f>
        <v>1</v>
      </c>
      <c r="AR17">
        <f>IF(AR16=FALSE,1,0)</f>
        <v>0</v>
      </c>
      <c r="AU17">
        <f>IF(AU16=FALSE,1,0)</f>
        <v>0</v>
      </c>
    </row>
  </sheetData>
  <sheetProtection password="DF42" sheet="1" objects="1" scenarios="1" selectLockedCells="1" selectUnlockedCells="1"/>
  <mergeCells count="50">
    <mergeCell ref="AO13:AQ13"/>
    <mergeCell ref="AR13:AT13"/>
    <mergeCell ref="AU13:AW13"/>
    <mergeCell ref="A2:M2"/>
    <mergeCell ref="AC13:AE13"/>
    <mergeCell ref="AF13:AH13"/>
    <mergeCell ref="AI13:AK13"/>
    <mergeCell ref="AL13:AN13"/>
    <mergeCell ref="AU5:AW7"/>
    <mergeCell ref="B13:D13"/>
    <mergeCell ref="E13:G13"/>
    <mergeCell ref="H13:J13"/>
    <mergeCell ref="K13:M13"/>
    <mergeCell ref="N13:P13"/>
    <mergeCell ref="Q13:S13"/>
    <mergeCell ref="T13:V13"/>
    <mergeCell ref="W13:Y13"/>
    <mergeCell ref="Z13:AB13"/>
    <mergeCell ref="AI5:AK7"/>
    <mergeCell ref="AL5:AN7"/>
    <mergeCell ref="AO5:AQ7"/>
    <mergeCell ref="AR5:AT7"/>
    <mergeCell ref="W5:Y7"/>
    <mergeCell ref="Z5:AB7"/>
    <mergeCell ref="AC5:AE7"/>
    <mergeCell ref="AF5:AH7"/>
    <mergeCell ref="K5:M7"/>
    <mergeCell ref="N5:P7"/>
    <mergeCell ref="Q5:S7"/>
    <mergeCell ref="T5:V7"/>
    <mergeCell ref="A5:A7"/>
    <mergeCell ref="B5:D7"/>
    <mergeCell ref="E5:G7"/>
    <mergeCell ref="H5:J7"/>
    <mergeCell ref="AL4:AN4"/>
    <mergeCell ref="AO4:AQ4"/>
    <mergeCell ref="AR4:AT4"/>
    <mergeCell ref="AU4:AW4"/>
    <mergeCell ref="Z4:AB4"/>
    <mergeCell ref="AC4:AE4"/>
    <mergeCell ref="AF4:AH4"/>
    <mergeCell ref="AI4:AK4"/>
    <mergeCell ref="N4:P4"/>
    <mergeCell ref="Q4:S4"/>
    <mergeCell ref="T4:V4"/>
    <mergeCell ref="W4:Y4"/>
    <mergeCell ref="B4:D4"/>
    <mergeCell ref="E4:G4"/>
    <mergeCell ref="H4:J4"/>
    <mergeCell ref="K4:M4"/>
  </mergeCells>
  <conditionalFormatting sqref="B13 E13 H13 K13 N13 Q13 T13 W13 Z13 AC13 AF13 AI13 AU13 AL13 AO13 AR13">
    <cfRule type="expression" priority="1" dxfId="0" stopIfTrue="1">
      <formula>B17=1</formula>
    </cfRule>
  </conditionalFormatting>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BB42"/>
  <sheetViews>
    <sheetView zoomScale="70" zoomScaleNormal="70" workbookViewId="0" topLeftCell="A7">
      <selection activeCell="C6" sqref="C6"/>
    </sheetView>
  </sheetViews>
  <sheetFormatPr defaultColWidth="11.421875" defaultRowHeight="12.75"/>
  <cols>
    <col min="1" max="1" width="7.57421875" style="217" customWidth="1"/>
    <col min="2" max="2" width="47.28125" style="215" customWidth="1"/>
    <col min="3" max="3" width="19.28125" style="215" customWidth="1"/>
    <col min="4" max="4" width="16.7109375" style="215" customWidth="1"/>
    <col min="5" max="50" width="16.140625" style="0" customWidth="1"/>
    <col min="51" max="51" width="14.8515625" style="0" customWidth="1"/>
  </cols>
  <sheetData>
    <row r="1" ht="12.75">
      <c r="A1" s="216" t="s">
        <v>15</v>
      </c>
    </row>
    <row r="4" ht="13.5" thickBot="1"/>
    <row r="5" spans="2:51" ht="54.75" customHeight="1">
      <c r="B5" s="218" t="str">
        <f>+'[1]VERIFICACION DE LOS D. FINANCIE'!A1</f>
        <v>EVALUACIÓN FINANCIERA: CONVOCATORIA PUBLICA Nº 014 DE 2008</v>
      </c>
      <c r="C5" s="219"/>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row>
    <row r="6" spans="2:51" ht="99.75" customHeight="1" thickBot="1">
      <c r="B6" s="280" t="str">
        <f>+'[1]VERIFICACION DE LOS D. FINANCIE'!A2</f>
        <v>OBJETO: ADQUIRIR PARA LOS DIFERENTES LABORATORIOS DE LA UNIVERSIDAD LOS ELEMENTOS Y EQUIPOS QUE SE RELACIONAN POR GRUPOS: 1. HERRAMIENTAS Y ACCESORIOS 2. INSTRUMENTOS MUSICALES 3. EQUIPOS DE  LUCES PROFESIONALES 4. EQUIPOS DE VIDEO Y TELEVISIÓN. </v>
      </c>
      <c r="C6" s="281"/>
      <c r="D6" s="220"/>
      <c r="E6" s="282"/>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AN6" s="283"/>
      <c r="AO6" s="283"/>
      <c r="AP6" s="283"/>
      <c r="AQ6" s="283"/>
      <c r="AR6" s="283"/>
      <c r="AS6" s="283"/>
      <c r="AT6" s="283"/>
      <c r="AU6" s="283"/>
      <c r="AV6" s="283"/>
      <c r="AW6" s="283"/>
      <c r="AX6" s="283"/>
      <c r="AY6" s="283"/>
    </row>
    <row r="8" ht="13.5" thickBot="1"/>
    <row r="9" spans="1:51" s="227" customFormat="1" ht="24.75" customHeight="1" thickBot="1">
      <c r="A9" s="221"/>
      <c r="B9" s="222" t="s">
        <v>666</v>
      </c>
      <c r="C9" s="223"/>
      <c r="D9" s="224">
        <v>1</v>
      </c>
      <c r="E9" s="225"/>
      <c r="F9" s="226"/>
      <c r="G9" s="224">
        <f>+D9+1</f>
        <v>2</v>
      </c>
      <c r="H9" s="225"/>
      <c r="I9" s="226"/>
      <c r="J9" s="224">
        <f>+G9+1</f>
        <v>3</v>
      </c>
      <c r="K9" s="225"/>
      <c r="L9" s="226"/>
      <c r="M9" s="224">
        <f>+J9+1</f>
        <v>4</v>
      </c>
      <c r="N9" s="225"/>
      <c r="O9" s="226"/>
      <c r="P9" s="224">
        <f>+M9+1</f>
        <v>5</v>
      </c>
      <c r="Q9" s="225"/>
      <c r="R9" s="226"/>
      <c r="S9" s="224">
        <f>+P9+1</f>
        <v>6</v>
      </c>
      <c r="T9" s="225"/>
      <c r="U9" s="226"/>
      <c r="V9" s="224">
        <f>+S9+1</f>
        <v>7</v>
      </c>
      <c r="W9" s="225"/>
      <c r="X9" s="226"/>
      <c r="Y9" s="224">
        <f>+V9+1</f>
        <v>8</v>
      </c>
      <c r="Z9" s="225"/>
      <c r="AA9" s="226"/>
      <c r="AB9" s="224">
        <f>+Y9+1</f>
        <v>9</v>
      </c>
      <c r="AC9" s="225"/>
      <c r="AD9" s="226"/>
      <c r="AE9" s="224">
        <f>+AB9+1</f>
        <v>10</v>
      </c>
      <c r="AF9" s="225"/>
      <c r="AG9" s="226"/>
      <c r="AH9" s="224">
        <f>+AE9+1</f>
        <v>11</v>
      </c>
      <c r="AI9" s="225"/>
      <c r="AJ9" s="226"/>
      <c r="AK9" s="224">
        <f>+AH9+1</f>
        <v>12</v>
      </c>
      <c r="AL9" s="225"/>
      <c r="AM9" s="226"/>
      <c r="AN9" s="224">
        <f>+AK9+1</f>
        <v>13</v>
      </c>
      <c r="AO9" s="225"/>
      <c r="AP9" s="226"/>
      <c r="AQ9" s="224">
        <f>+AN9+1</f>
        <v>14</v>
      </c>
      <c r="AR9" s="225"/>
      <c r="AS9" s="226"/>
      <c r="AT9" s="224">
        <f>+AQ9+1</f>
        <v>15</v>
      </c>
      <c r="AU9" s="225"/>
      <c r="AV9" s="226"/>
      <c r="AW9" s="224">
        <f>+AT9+1</f>
        <v>16</v>
      </c>
      <c r="AX9" s="225"/>
      <c r="AY9" s="226"/>
    </row>
    <row r="10" spans="2:51" ht="12.75" customHeight="1">
      <c r="B10" s="171" t="s">
        <v>667</v>
      </c>
      <c r="C10" s="228"/>
      <c r="D10" s="171" t="str">
        <f>+'[1]VERIFICACION DE LOS D. FINANCIE'!B5</f>
        <v>FERRETERIA SURAMERICANA LTDA.</v>
      </c>
      <c r="E10" s="172"/>
      <c r="F10" s="229"/>
      <c r="G10" s="171" t="str">
        <f>+'[1]VERIFICACION DE LOS D. FINANCIE'!E5</f>
        <v>COMERCIALIZADORA NACIONAL FERREINDUSTRIAL LTDA.</v>
      </c>
      <c r="H10" s="172"/>
      <c r="I10" s="229"/>
      <c r="J10" s="171" t="str">
        <f>+'[1]VERIFICACION DE LOS D. FINANCIE'!H5</f>
        <v>FISA FERRETERIA INDUSTRIAL S.A.</v>
      </c>
      <c r="K10" s="172"/>
      <c r="L10" s="229"/>
      <c r="M10" s="171" t="str">
        <f>+'[1]VERIFICACION DE LOS D. FINANCIE'!K5</f>
        <v>CONSTRUCTORA, CONSULTORA Y PROVEEDORA MEROBEL LTDA.</v>
      </c>
      <c r="N10" s="172"/>
      <c r="O10" s="229"/>
      <c r="P10" s="171" t="str">
        <f>+'[1]VERIFICACION DE LOS D. FINANCIE'!N5</f>
        <v>FERRETERIA RAMIREZ E HIJOS LTDA.</v>
      </c>
      <c r="Q10" s="172"/>
      <c r="R10" s="229"/>
      <c r="S10" s="171" t="str">
        <f>+'[1]VERIFICACION DE LOS D. FINANCIE'!Q5</f>
        <v>ORTIZO S.A.</v>
      </c>
      <c r="T10" s="172"/>
      <c r="U10" s="229"/>
      <c r="V10" s="171" t="str">
        <f>+'[1]VERIFICACION DE LOS D. FINANCIE'!T5</f>
        <v>INCOLMOTOS YAMAHA S.A.</v>
      </c>
      <c r="W10" s="172"/>
      <c r="X10" s="229"/>
      <c r="Y10" s="171" t="str">
        <f>+'[1]VERIFICACION DE LOS D. FINANCIE'!W5</f>
        <v>EL REDOBLANTE</v>
      </c>
      <c r="Z10" s="172"/>
      <c r="AA10" s="229"/>
      <c r="AB10" s="171" t="str">
        <f>+'[1]VERIFICACION DE LOS D. FINANCIE'!Z5</f>
        <v>MACRODIGITAL LTDA.</v>
      </c>
      <c r="AC10" s="172"/>
      <c r="AD10" s="229"/>
      <c r="AE10" s="171" t="str">
        <f>+'[1]VERIFICACION DE LOS D. FINANCIE'!AC5</f>
        <v>MHC SUMINISTROS E.U.</v>
      </c>
      <c r="AF10" s="172"/>
      <c r="AG10" s="229"/>
      <c r="AH10" s="171" t="str">
        <f>+'[1]VERIFICACION DE LOS D. FINANCIE'!AF5</f>
        <v>INTERNACIONAL DE CAMARAS Y LENTES LTDA.</v>
      </c>
      <c r="AI10" s="172"/>
      <c r="AJ10" s="229"/>
      <c r="AK10" s="171" t="str">
        <f>+'[1]VERIFICACION DE LOS D. FINANCIE'!AI5</f>
        <v>OFIBOD LTDA.</v>
      </c>
      <c r="AL10" s="172"/>
      <c r="AM10" s="229"/>
      <c r="AN10" s="171" t="str">
        <f>+'[1]VERIFICACION DE LOS D. FINANCIE'!AL5</f>
        <v>FF SOLUCIONES S.A.</v>
      </c>
      <c r="AO10" s="172"/>
      <c r="AP10" s="229"/>
      <c r="AQ10" s="171" t="str">
        <f>+'[1]VERIFICACION DE LOS D. FINANCIE'!AO5</f>
        <v>DISELEC COMPUTADORES Y CIA LTDA</v>
      </c>
      <c r="AR10" s="172"/>
      <c r="AS10" s="229"/>
      <c r="AT10" s="171" t="str">
        <f>+'[1]VERIFICACION DE LOS D. FINANCIE'!AR5</f>
        <v>COMERCIALIZADORA FERLAG LTDA.</v>
      </c>
      <c r="AU10" s="172"/>
      <c r="AV10" s="229"/>
      <c r="AW10" s="171" t="str">
        <f>+'[1]VERIFICACION DE LOS D. FINANCIE'!AU5</f>
        <v>JEMACOLOR Y/O JESUS M. GOMEZ</v>
      </c>
      <c r="AX10" s="172"/>
      <c r="AY10" s="229"/>
    </row>
    <row r="11" spans="2:51" ht="12.75">
      <c r="B11" s="175"/>
      <c r="C11" s="230"/>
      <c r="D11" s="175"/>
      <c r="E11" s="176"/>
      <c r="F11" s="231"/>
      <c r="G11" s="175"/>
      <c r="H11" s="176"/>
      <c r="I11" s="231"/>
      <c r="J11" s="175"/>
      <c r="K11" s="176"/>
      <c r="L11" s="231"/>
      <c r="M11" s="175"/>
      <c r="N11" s="176"/>
      <c r="O11" s="231"/>
      <c r="P11" s="175"/>
      <c r="Q11" s="176"/>
      <c r="R11" s="231"/>
      <c r="S11" s="175"/>
      <c r="T11" s="176"/>
      <c r="U11" s="231"/>
      <c r="V11" s="175"/>
      <c r="W11" s="176"/>
      <c r="X11" s="231"/>
      <c r="Y11" s="175"/>
      <c r="Z11" s="176"/>
      <c r="AA11" s="231"/>
      <c r="AB11" s="175"/>
      <c r="AC11" s="176"/>
      <c r="AD11" s="231"/>
      <c r="AE11" s="175"/>
      <c r="AF11" s="176"/>
      <c r="AG11" s="231"/>
      <c r="AH11" s="175"/>
      <c r="AI11" s="176"/>
      <c r="AJ11" s="231"/>
      <c r="AK11" s="175"/>
      <c r="AL11" s="176"/>
      <c r="AM11" s="231"/>
      <c r="AN11" s="175"/>
      <c r="AO11" s="176"/>
      <c r="AP11" s="231"/>
      <c r="AQ11" s="175"/>
      <c r="AR11" s="176"/>
      <c r="AS11" s="231"/>
      <c r="AT11" s="175"/>
      <c r="AU11" s="176"/>
      <c r="AV11" s="231"/>
      <c r="AW11" s="175"/>
      <c r="AX11" s="176"/>
      <c r="AY11" s="231"/>
    </row>
    <row r="12" spans="2:51" ht="13.5" thickBot="1">
      <c r="B12" s="179"/>
      <c r="C12" s="232"/>
      <c r="D12" s="233"/>
      <c r="E12" s="234"/>
      <c r="F12" s="235"/>
      <c r="G12" s="233"/>
      <c r="H12" s="234"/>
      <c r="I12" s="235"/>
      <c r="J12" s="233"/>
      <c r="K12" s="234"/>
      <c r="L12" s="235"/>
      <c r="M12" s="233"/>
      <c r="N12" s="234"/>
      <c r="O12" s="235"/>
      <c r="P12" s="233"/>
      <c r="Q12" s="234"/>
      <c r="R12" s="235"/>
      <c r="S12" s="233"/>
      <c r="T12" s="234"/>
      <c r="U12" s="235"/>
      <c r="V12" s="233"/>
      <c r="W12" s="234"/>
      <c r="X12" s="235"/>
      <c r="Y12" s="233"/>
      <c r="Z12" s="234"/>
      <c r="AA12" s="235"/>
      <c r="AB12" s="233"/>
      <c r="AC12" s="234"/>
      <c r="AD12" s="235"/>
      <c r="AE12" s="233"/>
      <c r="AF12" s="234"/>
      <c r="AG12" s="235"/>
      <c r="AH12" s="233"/>
      <c r="AI12" s="234"/>
      <c r="AJ12" s="235"/>
      <c r="AK12" s="233"/>
      <c r="AL12" s="234"/>
      <c r="AM12" s="235"/>
      <c r="AN12" s="233"/>
      <c r="AO12" s="234"/>
      <c r="AP12" s="235"/>
      <c r="AQ12" s="233"/>
      <c r="AR12" s="234"/>
      <c r="AS12" s="235"/>
      <c r="AT12" s="233"/>
      <c r="AU12" s="234"/>
      <c r="AV12" s="235"/>
      <c r="AW12" s="233"/>
      <c r="AX12" s="234"/>
      <c r="AY12" s="235"/>
    </row>
    <row r="13" spans="1:51" s="241" customFormat="1" ht="25.5" customHeight="1" hidden="1">
      <c r="A13" s="236"/>
      <c r="B13" s="237" t="s">
        <v>16</v>
      </c>
      <c r="C13" s="238"/>
      <c r="D13" s="239" t="s">
        <v>17</v>
      </c>
      <c r="E13" s="240"/>
      <c r="F13" s="238"/>
      <c r="G13" s="239" t="s">
        <v>17</v>
      </c>
      <c r="H13" s="240"/>
      <c r="I13" s="238"/>
      <c r="J13" s="239" t="s">
        <v>17</v>
      </c>
      <c r="K13" s="240"/>
      <c r="L13" s="238"/>
      <c r="M13" s="239" t="s">
        <v>17</v>
      </c>
      <c r="N13" s="240"/>
      <c r="O13" s="238"/>
      <c r="P13" s="239" t="s">
        <v>17</v>
      </c>
      <c r="Q13" s="240"/>
      <c r="R13" s="238"/>
      <c r="S13" s="239" t="s">
        <v>17</v>
      </c>
      <c r="T13" s="240"/>
      <c r="U13" s="238"/>
      <c r="V13" s="239" t="s">
        <v>17</v>
      </c>
      <c r="W13" s="240"/>
      <c r="X13" s="238"/>
      <c r="Y13" s="239" t="s">
        <v>17</v>
      </c>
      <c r="Z13" s="240"/>
      <c r="AA13" s="238"/>
      <c r="AB13" s="239" t="s">
        <v>17</v>
      </c>
      <c r="AC13" s="240"/>
      <c r="AD13" s="238"/>
      <c r="AE13" s="239" t="s">
        <v>17</v>
      </c>
      <c r="AF13" s="240"/>
      <c r="AG13" s="238"/>
      <c r="AH13" s="239" t="s">
        <v>17</v>
      </c>
      <c r="AI13" s="240"/>
      <c r="AJ13" s="238"/>
      <c r="AK13" s="239" t="s">
        <v>17</v>
      </c>
      <c r="AL13" s="240"/>
      <c r="AM13" s="238"/>
      <c r="AN13" s="239" t="s">
        <v>17</v>
      </c>
      <c r="AO13" s="240"/>
      <c r="AP13" s="238"/>
      <c r="AQ13" s="239" t="s">
        <v>17</v>
      </c>
      <c r="AR13" s="240"/>
      <c r="AS13" s="238"/>
      <c r="AT13" s="239" t="s">
        <v>17</v>
      </c>
      <c r="AU13" s="240"/>
      <c r="AV13" s="238"/>
      <c r="AW13" s="239" t="s">
        <v>17</v>
      </c>
      <c r="AX13" s="240"/>
      <c r="AY13" s="238"/>
    </row>
    <row r="14" spans="2:51" ht="13.5" thickBot="1">
      <c r="B14" s="242" t="s">
        <v>680</v>
      </c>
      <c r="C14" s="243" t="s">
        <v>18</v>
      </c>
      <c r="D14" s="242" t="s">
        <v>19</v>
      </c>
      <c r="E14" s="244" t="s">
        <v>20</v>
      </c>
      <c r="F14" s="245" t="s">
        <v>21</v>
      </c>
      <c r="G14" s="242" t="s">
        <v>19</v>
      </c>
      <c r="H14" s="246" t="s">
        <v>20</v>
      </c>
      <c r="I14" s="184" t="s">
        <v>21</v>
      </c>
      <c r="J14" s="242" t="s">
        <v>19</v>
      </c>
      <c r="K14" s="246" t="s">
        <v>20</v>
      </c>
      <c r="L14" s="184" t="s">
        <v>21</v>
      </c>
      <c r="M14" s="242" t="s">
        <v>19</v>
      </c>
      <c r="N14" s="246" t="s">
        <v>20</v>
      </c>
      <c r="O14" s="184" t="s">
        <v>21</v>
      </c>
      <c r="P14" s="242" t="s">
        <v>19</v>
      </c>
      <c r="Q14" s="246" t="s">
        <v>20</v>
      </c>
      <c r="R14" s="184" t="s">
        <v>21</v>
      </c>
      <c r="S14" s="242" t="s">
        <v>19</v>
      </c>
      <c r="T14" s="246" t="s">
        <v>20</v>
      </c>
      <c r="U14" s="184" t="s">
        <v>21</v>
      </c>
      <c r="V14" s="242" t="s">
        <v>19</v>
      </c>
      <c r="W14" s="246" t="s">
        <v>20</v>
      </c>
      <c r="X14" s="184" t="s">
        <v>21</v>
      </c>
      <c r="Y14" s="242" t="s">
        <v>19</v>
      </c>
      <c r="Z14" s="246" t="s">
        <v>20</v>
      </c>
      <c r="AA14" s="184" t="s">
        <v>21</v>
      </c>
      <c r="AB14" s="242" t="s">
        <v>19</v>
      </c>
      <c r="AC14" s="246" t="s">
        <v>20</v>
      </c>
      <c r="AD14" s="184" t="s">
        <v>21</v>
      </c>
      <c r="AE14" s="242" t="s">
        <v>19</v>
      </c>
      <c r="AF14" s="246" t="s">
        <v>20</v>
      </c>
      <c r="AG14" s="184" t="s">
        <v>21</v>
      </c>
      <c r="AH14" s="242" t="s">
        <v>19</v>
      </c>
      <c r="AI14" s="246" t="s">
        <v>20</v>
      </c>
      <c r="AJ14" s="184" t="s">
        <v>21</v>
      </c>
      <c r="AK14" s="242" t="s">
        <v>19</v>
      </c>
      <c r="AL14" s="246" t="s">
        <v>20</v>
      </c>
      <c r="AM14" s="184" t="s">
        <v>21</v>
      </c>
      <c r="AN14" s="242" t="s">
        <v>19</v>
      </c>
      <c r="AO14" s="246" t="s">
        <v>20</v>
      </c>
      <c r="AP14" s="184" t="s">
        <v>21</v>
      </c>
      <c r="AQ14" s="242" t="s">
        <v>19</v>
      </c>
      <c r="AR14" s="246" t="s">
        <v>20</v>
      </c>
      <c r="AS14" s="184" t="s">
        <v>21</v>
      </c>
      <c r="AT14" s="242" t="s">
        <v>19</v>
      </c>
      <c r="AU14" s="246" t="s">
        <v>20</v>
      </c>
      <c r="AV14" s="184" t="s">
        <v>21</v>
      </c>
      <c r="AW14" s="242" t="s">
        <v>19</v>
      </c>
      <c r="AX14" s="244" t="s">
        <v>20</v>
      </c>
      <c r="AY14" s="245" t="s">
        <v>21</v>
      </c>
    </row>
    <row r="15" spans="1:51" ht="31.5" customHeight="1">
      <c r="A15" s="302">
        <v>0.7</v>
      </c>
      <c r="B15" s="247" t="s">
        <v>22</v>
      </c>
      <c r="C15" s="248" t="s">
        <v>23</v>
      </c>
      <c r="D15" s="249">
        <v>866375.479</v>
      </c>
      <c r="E15" s="250">
        <f>+IF(D15="","",D15/D16)</f>
        <v>0.39343038175647654</v>
      </c>
      <c r="F15" s="251" t="str">
        <f>IF(E15&lt;=$A15,"CUMPLE","NO CUMPLE")</f>
        <v>CUMPLE</v>
      </c>
      <c r="G15" s="249">
        <v>215440</v>
      </c>
      <c r="H15" s="250">
        <f>+IF(G15="","",G15/G16)</f>
        <v>0.6272235517436139</v>
      </c>
      <c r="I15" s="251" t="str">
        <f>+IF(H15&lt;=$A15,"CUMPLE","NO CUMPLE")</f>
        <v>CUMPLE</v>
      </c>
      <c r="J15" s="249">
        <v>4215898.366</v>
      </c>
      <c r="K15" s="250">
        <f>+IF(J15="","",J15/J16)</f>
        <v>0.40570080584973456</v>
      </c>
      <c r="L15" s="251" t="str">
        <f>+IF(K15&lt;=$A15,"CUMPLE","NO CUMPLE")</f>
        <v>CUMPLE</v>
      </c>
      <c r="M15" s="249">
        <v>15800</v>
      </c>
      <c r="N15" s="250">
        <f>+IF(M15="","",M15/M16)</f>
        <v>0.03633186166298749</v>
      </c>
      <c r="O15" s="251" t="str">
        <f>+IF(N15&lt;=$A15,"CUMPLE","NO CUMPLE")</f>
        <v>CUMPLE</v>
      </c>
      <c r="P15" s="249">
        <f>287482.701+428314.67</f>
        <v>715797.371</v>
      </c>
      <c r="Q15" s="250">
        <f>+IF(P15="","",P15/P16)</f>
        <v>0.5922591128606203</v>
      </c>
      <c r="R15" s="251" t="str">
        <f>+IF(Q15&lt;=$A15,"CUMPLE","NO CUMPLE")</f>
        <v>CUMPLE</v>
      </c>
      <c r="S15" s="249">
        <v>1232305.4</v>
      </c>
      <c r="T15" s="250">
        <f>+IF(S15="","",S15/S16)</f>
        <v>0.26557812242332374</v>
      </c>
      <c r="U15" s="251" t="str">
        <f>+IF(T15&lt;=$A15,"CUMPLE","NO CUMPLE")</f>
        <v>CUMPLE</v>
      </c>
      <c r="V15" s="249">
        <v>47475252</v>
      </c>
      <c r="W15" s="250">
        <f>+IF(V15="","",V15/V16)</f>
        <v>0.24350742009974102</v>
      </c>
      <c r="X15" s="251" t="str">
        <f>+IF(W15&lt;=$A15,"CUMPLE","NO CUMPLE")</f>
        <v>CUMPLE</v>
      </c>
      <c r="Y15" s="249">
        <v>2548273.408</v>
      </c>
      <c r="Z15" s="250">
        <f>+IF(Y15="","",Y15/Y16)</f>
        <v>0.3661549873512118</v>
      </c>
      <c r="AA15" s="251" t="str">
        <f>+IF(Z15&lt;=$A15,"CUMPLE","NO CUMPLE")</f>
        <v>CUMPLE</v>
      </c>
      <c r="AB15" s="249">
        <v>426532.409</v>
      </c>
      <c r="AC15" s="250">
        <f>+IF(AB15="","",AB15/AB16)</f>
        <v>0.5339988993021905</v>
      </c>
      <c r="AD15" s="251" t="str">
        <f>+IF(AC15&lt;=$A15,"CUMPLE","NO CUMPLE")</f>
        <v>CUMPLE</v>
      </c>
      <c r="AE15" s="249">
        <v>44061.565</v>
      </c>
      <c r="AF15" s="250">
        <f>+IF(AE15="","",AE15/AE16)</f>
        <v>0.13252587278752517</v>
      </c>
      <c r="AG15" s="251" t="str">
        <f>+IF(AF15&lt;=$A15,"CUMPLE","NO CUMPLE")</f>
        <v>CUMPLE</v>
      </c>
      <c r="AH15" s="249">
        <v>291170.085</v>
      </c>
      <c r="AI15" s="250">
        <f>+IF(AH15="","",AH15/AH16)</f>
        <v>0.30677986420663056</v>
      </c>
      <c r="AJ15" s="251" t="str">
        <f>+IF(AI15&lt;=$A15,"CUMPLE","NO CUMPLE")</f>
        <v>CUMPLE</v>
      </c>
      <c r="AK15" s="249">
        <v>138986.065</v>
      </c>
      <c r="AL15" s="250">
        <f>+IF(AK15="","",AK15/AK16)</f>
        <v>0.18203033104348</v>
      </c>
      <c r="AM15" s="251" t="str">
        <f>+IF(AL15&lt;=$A15,"CUMPLE","NO CUMPLE")</f>
        <v>CUMPLE</v>
      </c>
      <c r="AN15" s="249">
        <v>5267412</v>
      </c>
      <c r="AO15" s="250">
        <f>+IF(AN15="","",AN15/AN16)</f>
        <v>0.498924228458924</v>
      </c>
      <c r="AP15" s="251" t="str">
        <f>+IF(AO15&lt;=$A15,"CUMPLE","NO CUMPLE")</f>
        <v>CUMPLE</v>
      </c>
      <c r="AQ15" s="249">
        <v>912136.983</v>
      </c>
      <c r="AR15" s="250">
        <f>+IF(AQ15="","",AQ15/AQ16)</f>
        <v>0.5495457203720984</v>
      </c>
      <c r="AS15" s="251" t="str">
        <f>+IF(AR15&lt;=$A15,"CUMPLE","NO CUMPLE")</f>
        <v>CUMPLE</v>
      </c>
      <c r="AT15" s="249">
        <v>2588412.729</v>
      </c>
      <c r="AU15" s="250">
        <f>+IF(AT15="","",AT15/AT16)</f>
        <v>0.5946473115802865</v>
      </c>
      <c r="AV15" s="251" t="str">
        <f>+IF(AU15&lt;=$A15,"CUMPLE","NO CUMPLE")</f>
        <v>CUMPLE</v>
      </c>
      <c r="AW15" s="249">
        <v>355060</v>
      </c>
      <c r="AX15" s="250">
        <f>+IF(AW15="","",AW15/AW16)</f>
        <v>0.2393006861040344</v>
      </c>
      <c r="AY15" s="252" t="str">
        <f>+IF(AX15&lt;=$A15,"CUMPLE","NO CUMPLE")</f>
        <v>CUMPLE</v>
      </c>
    </row>
    <row r="16" spans="1:51" ht="31.5" customHeight="1" thickBot="1">
      <c r="A16" s="303"/>
      <c r="B16" s="253"/>
      <c r="C16" s="254" t="s">
        <v>24</v>
      </c>
      <c r="D16" s="255">
        <v>2202106.19</v>
      </c>
      <c r="E16" s="256"/>
      <c r="F16" s="257"/>
      <c r="G16" s="255">
        <v>343482</v>
      </c>
      <c r="H16" s="256"/>
      <c r="I16" s="257"/>
      <c r="J16" s="255">
        <v>10391644.052</v>
      </c>
      <c r="K16" s="256"/>
      <c r="L16" s="257"/>
      <c r="M16" s="255">
        <v>434880</v>
      </c>
      <c r="N16" s="256"/>
      <c r="O16" s="257"/>
      <c r="P16" s="255">
        <v>1208588.193</v>
      </c>
      <c r="Q16" s="256"/>
      <c r="R16" s="257"/>
      <c r="S16" s="255">
        <v>4640086.272</v>
      </c>
      <c r="T16" s="256"/>
      <c r="U16" s="257"/>
      <c r="V16" s="255">
        <v>194964293</v>
      </c>
      <c r="W16" s="256"/>
      <c r="X16" s="257"/>
      <c r="Y16" s="255">
        <v>6959548.541</v>
      </c>
      <c r="Z16" s="256"/>
      <c r="AA16" s="257"/>
      <c r="AB16" s="255">
        <v>798751.476</v>
      </c>
      <c r="AC16" s="256"/>
      <c r="AD16" s="257"/>
      <c r="AE16" s="255">
        <v>332475.192</v>
      </c>
      <c r="AF16" s="256"/>
      <c r="AG16" s="257"/>
      <c r="AH16" s="255">
        <v>949117.328</v>
      </c>
      <c r="AI16" s="256"/>
      <c r="AJ16" s="257"/>
      <c r="AK16" s="255">
        <v>763532.452</v>
      </c>
      <c r="AL16" s="256"/>
      <c r="AM16" s="257"/>
      <c r="AN16" s="255">
        <v>10557539</v>
      </c>
      <c r="AO16" s="256"/>
      <c r="AP16" s="257"/>
      <c r="AQ16" s="255">
        <v>1659801.813</v>
      </c>
      <c r="AR16" s="256"/>
      <c r="AS16" s="257"/>
      <c r="AT16" s="255">
        <v>4352853.664</v>
      </c>
      <c r="AU16" s="256"/>
      <c r="AV16" s="257"/>
      <c r="AW16" s="255">
        <v>1483740</v>
      </c>
      <c r="AX16" s="256"/>
      <c r="AY16" s="258"/>
    </row>
    <row r="17" spans="1:51" ht="31.5" customHeight="1">
      <c r="A17" s="302">
        <v>0.4</v>
      </c>
      <c r="B17" s="259" t="s">
        <v>25</v>
      </c>
      <c r="C17" s="260" t="s">
        <v>26</v>
      </c>
      <c r="D17" s="255">
        <v>1641249.289</v>
      </c>
      <c r="E17" s="261">
        <f>+IF(D17="","",D17-D18)</f>
        <v>774873.81</v>
      </c>
      <c r="F17" s="257" t="str">
        <f>+IF(E17&gt;=D$31,"CUMPLE"," NO CUMPLE")</f>
        <v>CUMPLE</v>
      </c>
      <c r="G17" s="255">
        <v>305730</v>
      </c>
      <c r="H17" s="261">
        <f>+IF(G17="","",G17-G18)</f>
        <v>152190</v>
      </c>
      <c r="I17" s="257" t="str">
        <f>+IF(H17&gt;=G$31,"CUMPLE"," NO CUMPLE")</f>
        <v>CUMPLE</v>
      </c>
      <c r="J17" s="255">
        <v>8688858.631</v>
      </c>
      <c r="K17" s="261">
        <f>+IF(J17="","",J17-J18)</f>
        <v>4472960.262999999</v>
      </c>
      <c r="L17" s="257" t="str">
        <f>+IF(K17&gt;=J$31,"CUMPLE"," NO CUMPLE")</f>
        <v>CUMPLE</v>
      </c>
      <c r="M17" s="255">
        <v>176800</v>
      </c>
      <c r="N17" s="261">
        <f>+IF(M17="","",M17-M18)</f>
        <v>161000</v>
      </c>
      <c r="O17" s="257" t="str">
        <f>+IF(N17&gt;=M$31,"CUMPLE"," NO CUMPLE")</f>
        <v>CUMPLE</v>
      </c>
      <c r="P17" s="255">
        <v>1027346.517</v>
      </c>
      <c r="Q17" s="261">
        <f>+IF(P17="","",P17-P18)</f>
        <v>739863.816</v>
      </c>
      <c r="R17" s="257" t="str">
        <f>+IF(Q17&gt;=P$31,"CUMPLE"," NO CUMPLE")</f>
        <v>CUMPLE</v>
      </c>
      <c r="S17" s="255">
        <v>4048012.731</v>
      </c>
      <c r="T17" s="261">
        <f>+IF(S17="","",S17-S18)</f>
        <v>2815707.731</v>
      </c>
      <c r="U17" s="257" t="str">
        <f>+IF(T17&gt;=S$31,"CUMPLE"," NO CUMPLE")</f>
        <v>CUMPLE</v>
      </c>
      <c r="V17" s="255">
        <v>149388635</v>
      </c>
      <c r="W17" s="261">
        <f>+IF(V17="","",V17-V18)</f>
        <v>108713764</v>
      </c>
      <c r="X17" s="257" t="str">
        <f>+IF(W17&gt;=V$31,"CUMPLE"," NO CUMPLE")</f>
        <v>CUMPLE</v>
      </c>
      <c r="Y17" s="255">
        <v>6048495.924</v>
      </c>
      <c r="Z17" s="261">
        <f>+IF(Y17="","",Y17-Y18)</f>
        <v>3500222.516</v>
      </c>
      <c r="AA17" s="257" t="str">
        <f>+IF(Z17&gt;=Y$31,"CUMPLE"," NO CUMPLE")</f>
        <v>CUMPLE</v>
      </c>
      <c r="AB17" s="255">
        <v>661495.476</v>
      </c>
      <c r="AC17" s="261">
        <f>+IF(AB17="","",AB17-AB18)</f>
        <v>334963.06700000004</v>
      </c>
      <c r="AD17" s="257" t="str">
        <f>+IF(AC17&gt;=AB$31,"CUMPLE"," NO CUMPLE")</f>
        <v>CUMPLE</v>
      </c>
      <c r="AE17" s="255">
        <v>288127.427</v>
      </c>
      <c r="AF17" s="261">
        <f>+IF(AE17="","",AE17-AE18)</f>
        <v>244065.86200000002</v>
      </c>
      <c r="AG17" s="257" t="str">
        <f>+IF(AF17&gt;=AE$31,"CUMPLE"," NO CUMPLE")</f>
        <v>CUMPLE</v>
      </c>
      <c r="AH17" s="255">
        <v>919498.734</v>
      </c>
      <c r="AI17" s="261">
        <f>+IF(AH17="","",AH17-AH18)</f>
        <v>628328.649</v>
      </c>
      <c r="AJ17" s="257" t="str">
        <f>+IF(AI17&gt;=AH$31,"CUMPLE"," NO CUMPLE")</f>
        <v>CUMPLE</v>
      </c>
      <c r="AK17" s="255">
        <v>552574.293</v>
      </c>
      <c r="AL17" s="261">
        <f>+IF(AK17="","",AK17-AK18)</f>
        <v>413588.22799999994</v>
      </c>
      <c r="AM17" s="257" t="str">
        <f>+IF(AL17&gt;=AK$31,"CUMPLE"," NO CUMPLE")</f>
        <v>CUMPLE</v>
      </c>
      <c r="AN17" s="255">
        <v>9973572</v>
      </c>
      <c r="AO17" s="261">
        <f>+IF(AN17="","",AN17-AN18)</f>
        <v>5364475</v>
      </c>
      <c r="AP17" s="257" t="str">
        <f>+IF(AO17&gt;=AN$31,"CUMPLE"," NO CUMPLE")</f>
        <v>CUMPLE</v>
      </c>
      <c r="AQ17" s="255">
        <v>1431826.671</v>
      </c>
      <c r="AR17" s="261">
        <f>+IF(AQ17="","",AQ17-AQ18)</f>
        <v>740132.435</v>
      </c>
      <c r="AS17" s="257" t="str">
        <f>+IF(AR17&gt;=AQ$31,"CUMPLE"," NO CUMPLE")</f>
        <v>CUMPLE</v>
      </c>
      <c r="AT17" s="255">
        <v>4074685.229</v>
      </c>
      <c r="AU17" s="261">
        <f>+IF(AT17="","",AT17-AT18)</f>
        <v>3122534.1789999995</v>
      </c>
      <c r="AV17" s="257" t="str">
        <f>+IF(AU17&gt;=AT$31,"CUMPLE"," NO CUMPLE")</f>
        <v>CUMPLE</v>
      </c>
      <c r="AW17" s="255">
        <v>1013904</v>
      </c>
      <c r="AX17" s="261">
        <f>+IF(AW17="","",AW17-AW18)</f>
        <v>658844</v>
      </c>
      <c r="AY17" s="258" t="str">
        <f>+IF(AX17&gt;=AW$31,"CUMPLE"," NO CUMPLE")</f>
        <v>CUMPLE</v>
      </c>
    </row>
    <row r="18" spans="1:51" ht="31.5" customHeight="1" thickBot="1">
      <c r="A18" s="303"/>
      <c r="B18" s="253"/>
      <c r="C18" s="262" t="s">
        <v>27</v>
      </c>
      <c r="D18" s="255">
        <v>866375.479</v>
      </c>
      <c r="E18" s="261"/>
      <c r="F18" s="257"/>
      <c r="G18" s="255">
        <v>153540</v>
      </c>
      <c r="H18" s="261"/>
      <c r="I18" s="257"/>
      <c r="J18" s="255">
        <v>4215898.368</v>
      </c>
      <c r="K18" s="261"/>
      <c r="L18" s="257"/>
      <c r="M18" s="255">
        <v>15800</v>
      </c>
      <c r="N18" s="261"/>
      <c r="O18" s="257"/>
      <c r="P18" s="255">
        <v>287482.701</v>
      </c>
      <c r="Q18" s="261"/>
      <c r="R18" s="257"/>
      <c r="S18" s="255">
        <v>1232305</v>
      </c>
      <c r="T18" s="261"/>
      <c r="U18" s="257"/>
      <c r="V18" s="255">
        <v>40674871</v>
      </c>
      <c r="W18" s="261"/>
      <c r="X18" s="257"/>
      <c r="Y18" s="255">
        <v>2548273.408</v>
      </c>
      <c r="Z18" s="261"/>
      <c r="AA18" s="257"/>
      <c r="AB18" s="255">
        <v>326532.409</v>
      </c>
      <c r="AC18" s="261"/>
      <c r="AD18" s="257"/>
      <c r="AE18" s="255">
        <v>44061.565</v>
      </c>
      <c r="AF18" s="261"/>
      <c r="AG18" s="257"/>
      <c r="AH18" s="255">
        <v>291170.085</v>
      </c>
      <c r="AI18" s="261"/>
      <c r="AJ18" s="257"/>
      <c r="AK18" s="255">
        <v>138986.065</v>
      </c>
      <c r="AL18" s="261"/>
      <c r="AM18" s="257"/>
      <c r="AN18" s="255">
        <v>4609097</v>
      </c>
      <c r="AO18" s="261"/>
      <c r="AP18" s="257"/>
      <c r="AQ18" s="263">
        <v>691694.236</v>
      </c>
      <c r="AR18" s="261"/>
      <c r="AS18" s="257"/>
      <c r="AT18" s="264">
        <v>952151.05</v>
      </c>
      <c r="AU18" s="261"/>
      <c r="AV18" s="257"/>
      <c r="AW18" s="255">
        <v>355060</v>
      </c>
      <c r="AX18" s="261"/>
      <c r="AY18" s="258"/>
    </row>
    <row r="19" spans="1:51" ht="31.5" customHeight="1">
      <c r="A19" s="303">
        <v>1.4</v>
      </c>
      <c r="B19" s="265" t="s">
        <v>28</v>
      </c>
      <c r="C19" s="260" t="s">
        <v>26</v>
      </c>
      <c r="D19" s="255">
        <f>+D17</f>
        <v>1641249.289</v>
      </c>
      <c r="E19" s="266">
        <f>+IF(D19="","",D19/D20)</f>
        <v>1.8943856662406762</v>
      </c>
      <c r="F19" s="257" t="str">
        <f>+IF(E19&gt;=1,"CUMPLE","NO CUMPLE")</f>
        <v>CUMPLE</v>
      </c>
      <c r="G19" s="255">
        <f>+G17</f>
        <v>305730</v>
      </c>
      <c r="H19" s="266">
        <f>+IF(G19="","",G19/G20)</f>
        <v>1.9912075029308323</v>
      </c>
      <c r="I19" s="257" t="str">
        <f>+IF(H19&gt;=1,"CUMPLE","NO CUMPLE")</f>
        <v>CUMPLE</v>
      </c>
      <c r="J19" s="255">
        <f>+J17</f>
        <v>8688858.631</v>
      </c>
      <c r="K19" s="266">
        <f>+IF(J19="","",J19/J20)</f>
        <v>2.0609744051116556</v>
      </c>
      <c r="L19" s="257" t="str">
        <f>+IF(K19&gt;=1,"CUMPLE","NO CUMPLE")</f>
        <v>CUMPLE</v>
      </c>
      <c r="M19" s="255">
        <f>+M17</f>
        <v>176800</v>
      </c>
      <c r="N19" s="266">
        <f>+IF(M19="","",M19/M20)</f>
        <v>11.189873417721518</v>
      </c>
      <c r="O19" s="257" t="str">
        <f>+IF(N19&gt;=1,"CUMPLE","NO CUMPLE")</f>
        <v>CUMPLE</v>
      </c>
      <c r="P19" s="255">
        <f>+P17</f>
        <v>1027346.517</v>
      </c>
      <c r="Q19" s="266">
        <f>+IF(P19="","",P19/P20)</f>
        <v>3.5735942142828274</v>
      </c>
      <c r="R19" s="257" t="str">
        <f>+IF(Q19&gt;=1,"CUMPLE","NO CUMPLE")</f>
        <v>CUMPLE</v>
      </c>
      <c r="S19" s="255">
        <f>+S17</f>
        <v>4048012.731</v>
      </c>
      <c r="T19" s="266">
        <f>+IF(S19="","",S19/S20)</f>
        <v>3.2849113904431126</v>
      </c>
      <c r="U19" s="257" t="str">
        <f>+IF(T19&gt;=1,"CUMPLE","NO CUMPLE")</f>
        <v>CUMPLE</v>
      </c>
      <c r="V19" s="255">
        <f>+V17</f>
        <v>149388635</v>
      </c>
      <c r="W19" s="266">
        <f>+IF(V19="","",V19/V20)</f>
        <v>3.6727500623173457</v>
      </c>
      <c r="X19" s="257" t="str">
        <f>+IF(W19&gt;=1,"CUMPLE","NO CUMPLE")</f>
        <v>CUMPLE</v>
      </c>
      <c r="Y19" s="255">
        <f>+Y17</f>
        <v>6048495.924</v>
      </c>
      <c r="Z19" s="266">
        <f>+IF(Y19="","",Y19/Y20)</f>
        <v>2.3735663155340667</v>
      </c>
      <c r="AA19" s="257" t="str">
        <f>+IF(Z19&gt;=1,"CUMPLE","NO CUMPLE")</f>
        <v>CUMPLE</v>
      </c>
      <c r="AB19" s="255">
        <f>+AB17</f>
        <v>661495.476</v>
      </c>
      <c r="AC19" s="266">
        <f>+IF(AB19="","",AB19/AB20)</f>
        <v>2.0258187480557255</v>
      </c>
      <c r="AD19" s="257" t="str">
        <f>+IF(AC19&gt;=1,"CUMPLE","NO CUMPLE")</f>
        <v>CUMPLE</v>
      </c>
      <c r="AE19" s="255">
        <f>+AE17</f>
        <v>288127.427</v>
      </c>
      <c r="AF19" s="266">
        <f>+IF(AE19="","",AE19/AE20)</f>
        <v>6.539200933965918</v>
      </c>
      <c r="AG19" s="257" t="str">
        <f>+IF(AF19&gt;=1,"CUMPLE","NO CUMPLE")</f>
        <v>CUMPLE</v>
      </c>
      <c r="AH19" s="255">
        <f>+AH17</f>
        <v>919498.734</v>
      </c>
      <c r="AI19" s="266">
        <f>+IF(AH19="","",AH19/AH20)</f>
        <v>3.1579436946621766</v>
      </c>
      <c r="AJ19" s="257" t="str">
        <f>+IF(AI19&gt;=1,"CUMPLE","NO CUMPLE")</f>
        <v>CUMPLE</v>
      </c>
      <c r="AK19" s="255">
        <f>+AK17</f>
        <v>552574.293</v>
      </c>
      <c r="AL19" s="266">
        <f>+IF(AK19="","",AK19/AK20)</f>
        <v>3.975753202308447</v>
      </c>
      <c r="AM19" s="257" t="str">
        <f>+IF(AL19&gt;=1,"CUMPLE","NO CUMPLE")</f>
        <v>CUMPLE</v>
      </c>
      <c r="AN19" s="255">
        <f>+AN17</f>
        <v>9973572</v>
      </c>
      <c r="AO19" s="266">
        <f>+IF(AN19="","",AN19/AN20)</f>
        <v>2.163888501370225</v>
      </c>
      <c r="AP19" s="257" t="str">
        <f>+IF(AO19&gt;=1,"CUMPLE","NO CUMPLE")</f>
        <v>CUMPLE</v>
      </c>
      <c r="AQ19" s="255">
        <f>+AQ17</f>
        <v>1431826.671</v>
      </c>
      <c r="AR19" s="266">
        <f>+IF(AQ19="","",AQ19/AQ20)</f>
        <v>2.0700283398053356</v>
      </c>
      <c r="AS19" s="257" t="str">
        <f>+IF(AR19&gt;=1,"CUMPLE","NO CUMPLE")</f>
        <v>CUMPLE</v>
      </c>
      <c r="AT19" s="255">
        <f>+AT17</f>
        <v>4074685.229</v>
      </c>
      <c r="AU19" s="266">
        <f>+IF(AT19="","",AT19/AT20)</f>
        <v>4.279452539594426</v>
      </c>
      <c r="AV19" s="257" t="str">
        <f>+IF(AU19&gt;=1,"CUMPLE","NO CUMPLE")</f>
        <v>CUMPLE</v>
      </c>
      <c r="AW19" s="255">
        <f>+AW17</f>
        <v>1013904</v>
      </c>
      <c r="AX19" s="266">
        <f>+IF(AW19="","",AW19/AW20)</f>
        <v>2.8555849715541037</v>
      </c>
      <c r="AY19" s="258" t="str">
        <f>+IF(AX19&gt;=1,"CUMPLE","NO CUMPLE")</f>
        <v>CUMPLE</v>
      </c>
    </row>
    <row r="20" spans="2:51" ht="31.5" customHeight="1" thickBot="1">
      <c r="B20" s="253"/>
      <c r="C20" s="262" t="s">
        <v>27</v>
      </c>
      <c r="D20" s="255">
        <f>+D18</f>
        <v>866375.479</v>
      </c>
      <c r="E20" s="266"/>
      <c r="F20" s="257"/>
      <c r="G20" s="255">
        <f>+G18</f>
        <v>153540</v>
      </c>
      <c r="H20" s="266"/>
      <c r="I20" s="257"/>
      <c r="J20" s="255">
        <f>+J18</f>
        <v>4215898.368</v>
      </c>
      <c r="K20" s="266"/>
      <c r="L20" s="257"/>
      <c r="M20" s="263">
        <f>+M18</f>
        <v>15800</v>
      </c>
      <c r="N20" s="266"/>
      <c r="O20" s="257"/>
      <c r="P20" s="255">
        <f>+P18</f>
        <v>287482.701</v>
      </c>
      <c r="Q20" s="266"/>
      <c r="R20" s="257"/>
      <c r="S20" s="255">
        <f>+S18</f>
        <v>1232305</v>
      </c>
      <c r="T20" s="266"/>
      <c r="U20" s="257"/>
      <c r="V20" s="255">
        <f>+V18</f>
        <v>40674871</v>
      </c>
      <c r="W20" s="266"/>
      <c r="X20" s="257"/>
      <c r="Y20" s="255">
        <f>+Y18</f>
        <v>2548273.408</v>
      </c>
      <c r="Z20" s="266"/>
      <c r="AA20" s="257"/>
      <c r="AB20" s="255">
        <f>+AB18</f>
        <v>326532.409</v>
      </c>
      <c r="AC20" s="266"/>
      <c r="AD20" s="257"/>
      <c r="AE20" s="255">
        <f>+AE18</f>
        <v>44061.565</v>
      </c>
      <c r="AF20" s="266"/>
      <c r="AG20" s="257"/>
      <c r="AH20" s="255">
        <f>+AH18</f>
        <v>291170.085</v>
      </c>
      <c r="AI20" s="266"/>
      <c r="AJ20" s="257"/>
      <c r="AK20" s="255">
        <f>+AK18</f>
        <v>138986.065</v>
      </c>
      <c r="AL20" s="266"/>
      <c r="AM20" s="257"/>
      <c r="AN20" s="255">
        <f>+AN18</f>
        <v>4609097</v>
      </c>
      <c r="AO20" s="266"/>
      <c r="AP20" s="257"/>
      <c r="AQ20" s="255">
        <f>+AQ18</f>
        <v>691694.236</v>
      </c>
      <c r="AR20" s="266"/>
      <c r="AS20" s="257"/>
      <c r="AT20" s="255">
        <f>+AT18</f>
        <v>952151.05</v>
      </c>
      <c r="AU20" s="266"/>
      <c r="AV20" s="257"/>
      <c r="AW20" s="255">
        <f>+AW18</f>
        <v>355060</v>
      </c>
      <c r="AX20" s="266"/>
      <c r="AY20" s="258"/>
    </row>
    <row r="21" spans="2:51" ht="27" customHeight="1" thickBot="1">
      <c r="B21" s="267" t="s">
        <v>14</v>
      </c>
      <c r="C21" s="267"/>
      <c r="D21" s="237" t="str">
        <f>IF(F34=TRUE,"CUMPLE","NO CUMPLE")</f>
        <v>CUMPLE</v>
      </c>
      <c r="E21" s="268"/>
      <c r="F21" s="269"/>
      <c r="G21" s="237" t="str">
        <f>IF(I34=TRUE,"CUMPLE","NO CUMPLE")</f>
        <v>CUMPLE</v>
      </c>
      <c r="H21" s="268"/>
      <c r="I21" s="269"/>
      <c r="J21" s="237" t="str">
        <f>IF(L34=TRUE,"CUMPLE","NO CUMPLE")</f>
        <v>CUMPLE</v>
      </c>
      <c r="K21" s="268"/>
      <c r="L21" s="269"/>
      <c r="M21" s="237" t="str">
        <f>IF(O34=TRUE,"CUMPLE","NO CUMPLE")</f>
        <v>CUMPLE</v>
      </c>
      <c r="N21" s="268"/>
      <c r="O21" s="269"/>
      <c r="P21" s="237" t="str">
        <f>IF(R34=TRUE,"CUMPLE","NO CUMPLE")</f>
        <v>CUMPLE</v>
      </c>
      <c r="Q21" s="268"/>
      <c r="R21" s="269"/>
      <c r="S21" s="237" t="str">
        <f>IF(U34=TRUE,"CUMPLE","NO CUMPLE")</f>
        <v>CUMPLE</v>
      </c>
      <c r="T21" s="268"/>
      <c r="U21" s="269"/>
      <c r="V21" s="237" t="str">
        <f>IF(X34=TRUE,"CUMPLE","NO CUMPLE")</f>
        <v>CUMPLE</v>
      </c>
      <c r="W21" s="268"/>
      <c r="X21" s="269"/>
      <c r="Y21" s="237" t="str">
        <f>IF(AA34=TRUE,"CUMPLE","NO CUMPLE")</f>
        <v>CUMPLE</v>
      </c>
      <c r="Z21" s="268"/>
      <c r="AA21" s="269"/>
      <c r="AB21" s="237" t="str">
        <f>IF(AD34=TRUE,"CUMPLE","NO CUMPLE")</f>
        <v>CUMPLE</v>
      </c>
      <c r="AC21" s="268"/>
      <c r="AD21" s="269"/>
      <c r="AE21" s="237" t="str">
        <f>IF(AG34=TRUE,"CUMPLE","NO CUMPLE")</f>
        <v>CUMPLE</v>
      </c>
      <c r="AF21" s="268"/>
      <c r="AG21" s="269"/>
      <c r="AH21" s="237" t="str">
        <f>IF(AJ34=TRUE,"CUMPLE","NO CUMPLE")</f>
        <v>CUMPLE</v>
      </c>
      <c r="AI21" s="268"/>
      <c r="AJ21" s="269"/>
      <c r="AK21" s="237" t="str">
        <f>IF(AM34=TRUE,"CUMPLE","NO CUMPLE")</f>
        <v>CUMPLE</v>
      </c>
      <c r="AL21" s="268"/>
      <c r="AM21" s="269"/>
      <c r="AN21" s="237" t="str">
        <f>IF(AP34=TRUE,"CUMPLE","NO CUMPLE")</f>
        <v>CUMPLE</v>
      </c>
      <c r="AO21" s="268"/>
      <c r="AP21" s="269"/>
      <c r="AQ21" s="237" t="str">
        <f>IF(AS34=TRUE,"CUMPLE","NO CUMPLE")</f>
        <v>CUMPLE</v>
      </c>
      <c r="AR21" s="268"/>
      <c r="AS21" s="269"/>
      <c r="AT21" s="237" t="str">
        <f>IF(AV34=TRUE,"CUMPLE","NO CUMPLE")</f>
        <v>CUMPLE</v>
      </c>
      <c r="AU21" s="268"/>
      <c r="AV21" s="269"/>
      <c r="AW21" s="237" t="str">
        <f>IF(AY34=TRUE,"CUMPLE","NO CUMPLE")</f>
        <v>CUMPLE</v>
      </c>
      <c r="AX21" s="268"/>
      <c r="AY21" s="269"/>
    </row>
    <row r="23" spans="2:54" ht="16.5">
      <c r="B23" s="270" t="s">
        <v>29</v>
      </c>
      <c r="C23" s="271">
        <v>376057782</v>
      </c>
      <c r="D23" s="284">
        <v>376057782</v>
      </c>
      <c r="E23" s="285"/>
      <c r="F23" s="285"/>
      <c r="G23" s="286">
        <v>376057782</v>
      </c>
      <c r="H23" s="285"/>
      <c r="I23" s="285"/>
      <c r="J23" s="287">
        <v>376057782</v>
      </c>
      <c r="K23" s="285"/>
      <c r="L23" s="285"/>
      <c r="M23" s="288">
        <v>376057782</v>
      </c>
      <c r="N23" s="285"/>
      <c r="O23" s="285"/>
      <c r="P23" s="289">
        <v>376057782</v>
      </c>
      <c r="Q23" s="285"/>
      <c r="R23" s="285"/>
      <c r="S23" s="290"/>
      <c r="T23" s="285"/>
      <c r="U23" s="285"/>
      <c r="V23" s="290"/>
      <c r="W23" s="285"/>
      <c r="X23" s="285"/>
      <c r="Y23" s="290"/>
      <c r="Z23" s="285"/>
      <c r="AA23" s="285"/>
      <c r="AB23" s="291"/>
      <c r="AC23" s="285"/>
      <c r="AD23" s="285"/>
      <c r="AE23" s="292"/>
      <c r="AF23" s="285"/>
      <c r="AG23" s="285"/>
      <c r="AH23" s="293"/>
      <c r="AI23" s="285"/>
      <c r="AJ23" s="285"/>
      <c r="AK23" s="294"/>
      <c r="AL23" s="285"/>
      <c r="AM23" s="285"/>
      <c r="AN23" s="294"/>
      <c r="AO23" s="285"/>
      <c r="AP23" s="285"/>
      <c r="AQ23" s="294"/>
      <c r="AR23" s="285"/>
      <c r="AS23" s="285"/>
      <c r="AT23" s="294"/>
      <c r="AU23" s="285"/>
      <c r="AV23" s="285"/>
      <c r="AW23" s="294"/>
      <c r="AX23" s="285"/>
      <c r="AY23" s="285"/>
      <c r="AZ23" s="295"/>
      <c r="BA23" s="295"/>
      <c r="BB23" s="295"/>
    </row>
    <row r="24" spans="2:54" ht="16.5">
      <c r="B24" s="270" t="s">
        <v>30</v>
      </c>
      <c r="C24" s="271">
        <v>620707847</v>
      </c>
      <c r="D24" s="284"/>
      <c r="E24" s="285"/>
      <c r="F24" s="285"/>
      <c r="G24" s="286"/>
      <c r="H24" s="285"/>
      <c r="I24" s="285"/>
      <c r="J24" s="287"/>
      <c r="K24" s="285"/>
      <c r="L24" s="285"/>
      <c r="M24" s="288"/>
      <c r="N24" s="285"/>
      <c r="O24" s="285"/>
      <c r="P24" s="289"/>
      <c r="Q24" s="285"/>
      <c r="R24" s="285"/>
      <c r="S24" s="290">
        <v>620707847</v>
      </c>
      <c r="T24" s="285"/>
      <c r="U24" s="285"/>
      <c r="V24" s="290">
        <v>620707847</v>
      </c>
      <c r="W24" s="285"/>
      <c r="X24" s="285"/>
      <c r="Y24" s="290">
        <v>620707847</v>
      </c>
      <c r="Z24" s="285"/>
      <c r="AA24" s="285"/>
      <c r="AB24" s="291"/>
      <c r="AC24" s="285"/>
      <c r="AD24" s="285"/>
      <c r="AE24" s="292"/>
      <c r="AF24" s="285"/>
      <c r="AG24" s="285"/>
      <c r="AH24" s="293"/>
      <c r="AI24" s="285"/>
      <c r="AJ24" s="285"/>
      <c r="AK24" s="294"/>
      <c r="AL24" s="285"/>
      <c r="AM24" s="285"/>
      <c r="AN24" s="294"/>
      <c r="AO24" s="285"/>
      <c r="AP24" s="285"/>
      <c r="AQ24" s="294"/>
      <c r="AR24" s="285"/>
      <c r="AS24" s="285"/>
      <c r="AT24" s="294"/>
      <c r="AU24" s="285"/>
      <c r="AV24" s="285"/>
      <c r="AW24" s="294"/>
      <c r="AX24" s="285"/>
      <c r="AY24" s="285"/>
      <c r="AZ24" s="295"/>
      <c r="BA24" s="295"/>
      <c r="BB24" s="295"/>
    </row>
    <row r="25" spans="2:54" ht="16.5">
      <c r="B25" s="270" t="s">
        <v>31</v>
      </c>
      <c r="C25" s="271">
        <v>150771410</v>
      </c>
      <c r="D25" s="284"/>
      <c r="E25" s="285"/>
      <c r="F25" s="285"/>
      <c r="G25" s="286"/>
      <c r="H25" s="285"/>
      <c r="I25" s="285"/>
      <c r="J25" s="287"/>
      <c r="K25" s="285"/>
      <c r="L25" s="285"/>
      <c r="M25" s="288"/>
      <c r="N25" s="285"/>
      <c r="O25" s="285"/>
      <c r="P25" s="289"/>
      <c r="Q25" s="285"/>
      <c r="R25" s="285"/>
      <c r="S25" s="290"/>
      <c r="T25" s="285"/>
      <c r="U25" s="285"/>
      <c r="V25" s="290"/>
      <c r="W25" s="285"/>
      <c r="X25" s="285"/>
      <c r="Y25" s="290"/>
      <c r="Z25" s="285"/>
      <c r="AA25" s="285"/>
      <c r="AB25" s="291"/>
      <c r="AC25" s="285"/>
      <c r="AD25" s="285"/>
      <c r="AE25" s="292"/>
      <c r="AF25" s="285"/>
      <c r="AG25" s="285"/>
      <c r="AH25" s="293"/>
      <c r="AI25" s="285"/>
      <c r="AJ25" s="285"/>
      <c r="AK25" s="294"/>
      <c r="AL25" s="285"/>
      <c r="AM25" s="285"/>
      <c r="AN25" s="294"/>
      <c r="AO25" s="285"/>
      <c r="AP25" s="285"/>
      <c r="AQ25" s="294"/>
      <c r="AR25" s="285"/>
      <c r="AS25" s="285"/>
      <c r="AT25" s="294"/>
      <c r="AU25" s="285"/>
      <c r="AV25" s="285"/>
      <c r="AW25" s="294"/>
      <c r="AX25" s="285"/>
      <c r="AY25" s="285"/>
      <c r="AZ25" s="295"/>
      <c r="BA25" s="295"/>
      <c r="BB25" s="295"/>
    </row>
    <row r="26" spans="2:54" ht="16.5">
      <c r="B26" s="270" t="s">
        <v>32</v>
      </c>
      <c r="C26" s="271">
        <v>597073970</v>
      </c>
      <c r="D26" s="284"/>
      <c r="E26" s="285"/>
      <c r="F26" s="285"/>
      <c r="G26" s="286"/>
      <c r="H26" s="285"/>
      <c r="I26" s="285"/>
      <c r="J26" s="287"/>
      <c r="K26" s="285"/>
      <c r="L26" s="285"/>
      <c r="M26" s="288"/>
      <c r="N26" s="285"/>
      <c r="O26" s="285"/>
      <c r="P26" s="289"/>
      <c r="Q26" s="285"/>
      <c r="R26" s="285"/>
      <c r="S26" s="290"/>
      <c r="T26" s="285"/>
      <c r="U26" s="285"/>
      <c r="V26" s="290"/>
      <c r="W26" s="285"/>
      <c r="X26" s="285"/>
      <c r="Y26" s="290"/>
      <c r="Z26" s="285"/>
      <c r="AA26" s="285"/>
      <c r="AB26" s="291">
        <f>+$C$26</f>
        <v>597073970</v>
      </c>
      <c r="AC26" s="285"/>
      <c r="AD26" s="285"/>
      <c r="AE26" s="291">
        <f>+$C$26</f>
        <v>597073970</v>
      </c>
      <c r="AF26" s="285"/>
      <c r="AG26" s="285"/>
      <c r="AH26" s="291">
        <f>+$C$26</f>
        <v>597073970</v>
      </c>
      <c r="AI26" s="285"/>
      <c r="AJ26" s="285"/>
      <c r="AK26" s="291">
        <f>+$C$26</f>
        <v>597073970</v>
      </c>
      <c r="AL26" s="285"/>
      <c r="AM26" s="285"/>
      <c r="AN26" s="291">
        <f>+$C$26</f>
        <v>597073970</v>
      </c>
      <c r="AO26" s="285"/>
      <c r="AP26" s="285"/>
      <c r="AQ26" s="291">
        <f>+$C$26</f>
        <v>597073970</v>
      </c>
      <c r="AR26" s="285"/>
      <c r="AS26" s="285"/>
      <c r="AT26" s="291">
        <f>+$C$26</f>
        <v>597073970</v>
      </c>
      <c r="AU26" s="285"/>
      <c r="AV26" s="285"/>
      <c r="AW26" s="291">
        <f>+$C$26</f>
        <v>597073970</v>
      </c>
      <c r="AX26" s="285"/>
      <c r="AY26" s="285"/>
      <c r="AZ26" s="295"/>
      <c r="BA26" s="295"/>
      <c r="BB26" s="295"/>
    </row>
    <row r="27" spans="2:54" ht="12.75">
      <c r="B27" s="273" t="s">
        <v>33</v>
      </c>
      <c r="C27" s="274">
        <f>SUM(C23:C26)</f>
        <v>1744611009</v>
      </c>
      <c r="D27" s="296"/>
      <c r="E27" s="285"/>
      <c r="F27" s="285"/>
      <c r="G27" s="296"/>
      <c r="H27" s="285"/>
      <c r="I27" s="285"/>
      <c r="J27" s="296"/>
      <c r="K27" s="285"/>
      <c r="L27" s="285"/>
      <c r="M27" s="296"/>
      <c r="N27" s="285"/>
      <c r="O27" s="285"/>
      <c r="P27" s="296"/>
      <c r="Q27" s="285"/>
      <c r="R27" s="285"/>
      <c r="S27" s="296"/>
      <c r="T27" s="285"/>
      <c r="U27" s="285"/>
      <c r="V27" s="296"/>
      <c r="W27" s="285"/>
      <c r="X27" s="285"/>
      <c r="Y27" s="296"/>
      <c r="Z27" s="285"/>
      <c r="AA27" s="285"/>
      <c r="AB27" s="296"/>
      <c r="AC27" s="285"/>
      <c r="AD27" s="285"/>
      <c r="AE27" s="296"/>
      <c r="AF27" s="285"/>
      <c r="AG27" s="285"/>
      <c r="AH27" s="296"/>
      <c r="AI27" s="285"/>
      <c r="AJ27" s="285"/>
      <c r="AK27" s="296"/>
      <c r="AL27" s="285"/>
      <c r="AM27" s="285"/>
      <c r="AN27" s="296"/>
      <c r="AO27" s="285"/>
      <c r="AP27" s="285"/>
      <c r="AQ27" s="296"/>
      <c r="AR27" s="285"/>
      <c r="AS27" s="285"/>
      <c r="AT27" s="296"/>
      <c r="AU27" s="285"/>
      <c r="AV27" s="285"/>
      <c r="AW27" s="296"/>
      <c r="AX27" s="285"/>
      <c r="AY27" s="285"/>
      <c r="AZ27" s="295"/>
      <c r="BA27" s="295"/>
      <c r="BB27" s="295"/>
    </row>
    <row r="28" spans="2:54" ht="12.75">
      <c r="B28" s="275"/>
      <c r="C28" s="275"/>
      <c r="D28" s="296"/>
      <c r="E28" s="285"/>
      <c r="F28" s="285"/>
      <c r="G28" s="296"/>
      <c r="H28" s="285"/>
      <c r="I28" s="285"/>
      <c r="J28" s="296"/>
      <c r="K28" s="285"/>
      <c r="L28" s="285"/>
      <c r="M28" s="296"/>
      <c r="N28" s="285"/>
      <c r="O28" s="285"/>
      <c r="P28" s="296"/>
      <c r="Q28" s="285"/>
      <c r="R28" s="285"/>
      <c r="S28" s="296"/>
      <c r="T28" s="285"/>
      <c r="U28" s="285"/>
      <c r="V28" s="296"/>
      <c r="W28" s="285"/>
      <c r="X28" s="285"/>
      <c r="Y28" s="296"/>
      <c r="Z28" s="285"/>
      <c r="AA28" s="285"/>
      <c r="AB28" s="296"/>
      <c r="AC28" s="285"/>
      <c r="AD28" s="285"/>
      <c r="AE28" s="296"/>
      <c r="AF28" s="285"/>
      <c r="AG28" s="285"/>
      <c r="AH28" s="296"/>
      <c r="AI28" s="285"/>
      <c r="AJ28" s="285"/>
      <c r="AK28" s="296"/>
      <c r="AL28" s="285"/>
      <c r="AM28" s="285"/>
      <c r="AN28" s="296"/>
      <c r="AO28" s="285"/>
      <c r="AP28" s="285"/>
      <c r="AQ28" s="296"/>
      <c r="AR28" s="285"/>
      <c r="AS28" s="285"/>
      <c r="AT28" s="296"/>
      <c r="AU28" s="285"/>
      <c r="AV28" s="285"/>
      <c r="AW28" s="296"/>
      <c r="AX28" s="285"/>
      <c r="AY28" s="285"/>
      <c r="AZ28" s="295"/>
      <c r="BA28" s="295"/>
      <c r="BB28" s="295"/>
    </row>
    <row r="29" spans="2:54" ht="12.75">
      <c r="B29" s="296"/>
      <c r="C29" s="296"/>
      <c r="D29" s="297">
        <f>SUM(D23:D26)</f>
        <v>376057782</v>
      </c>
      <c r="E29" s="285"/>
      <c r="F29" s="298"/>
      <c r="G29" s="297">
        <f>SUM(G23:G26)</f>
        <v>376057782</v>
      </c>
      <c r="H29" s="298"/>
      <c r="I29" s="298"/>
      <c r="J29" s="297">
        <f>SUM(J23:J26)</f>
        <v>376057782</v>
      </c>
      <c r="K29" s="298"/>
      <c r="L29" s="298"/>
      <c r="M29" s="297">
        <f>SUM(M23:M26)</f>
        <v>376057782</v>
      </c>
      <c r="N29" s="298"/>
      <c r="O29" s="298"/>
      <c r="P29" s="297">
        <f>SUM(P23:P26)</f>
        <v>376057782</v>
      </c>
      <c r="Q29" s="298"/>
      <c r="R29" s="298"/>
      <c r="S29" s="297">
        <f>SUM(S23:S26)</f>
        <v>620707847</v>
      </c>
      <c r="T29" s="298"/>
      <c r="U29" s="298"/>
      <c r="V29" s="297">
        <f>SUM(V23:V26)</f>
        <v>620707847</v>
      </c>
      <c r="W29" s="298"/>
      <c r="X29" s="298"/>
      <c r="Y29" s="297">
        <f>SUM(Y23:Y26)</f>
        <v>620707847</v>
      </c>
      <c r="Z29" s="298"/>
      <c r="AA29" s="298"/>
      <c r="AB29" s="297">
        <f>SUM(AB23:AB26)</f>
        <v>597073970</v>
      </c>
      <c r="AC29" s="298"/>
      <c r="AD29" s="298"/>
      <c r="AE29" s="297">
        <f>SUM(AE23:AE26)</f>
        <v>597073970</v>
      </c>
      <c r="AF29" s="298"/>
      <c r="AG29" s="298"/>
      <c r="AH29" s="297">
        <f>SUM(AH23:AH26)</f>
        <v>597073970</v>
      </c>
      <c r="AI29" s="298"/>
      <c r="AJ29" s="298"/>
      <c r="AK29" s="297">
        <f>SUM(AK23:AK26)</f>
        <v>597073970</v>
      </c>
      <c r="AL29" s="298"/>
      <c r="AM29" s="298"/>
      <c r="AN29" s="297">
        <f>SUM(AN23:AN26)</f>
        <v>597073970</v>
      </c>
      <c r="AO29" s="298"/>
      <c r="AP29" s="298"/>
      <c r="AQ29" s="297">
        <f>SUM(AQ23:AQ26)</f>
        <v>597073970</v>
      </c>
      <c r="AR29" s="298"/>
      <c r="AS29" s="298"/>
      <c r="AT29" s="297">
        <f>SUM(AT23:AT26)</f>
        <v>597073970</v>
      </c>
      <c r="AU29" s="298"/>
      <c r="AV29" s="298"/>
      <c r="AW29" s="297">
        <f>SUM(AW23:AW26)</f>
        <v>597073970</v>
      </c>
      <c r="AX29" s="298"/>
      <c r="AY29" s="298"/>
      <c r="AZ29" s="295"/>
      <c r="BA29" s="295"/>
      <c r="BB29" s="295"/>
    </row>
    <row r="30" spans="2:54" ht="12.75">
      <c r="B30" s="299">
        <f>+A17</f>
        <v>0.4</v>
      </c>
      <c r="C30" s="296"/>
      <c r="D30" s="298">
        <f>+D29*$B$30</f>
        <v>150423112.8</v>
      </c>
      <c r="E30" s="285"/>
      <c r="F30" s="298"/>
      <c r="G30" s="298">
        <f>+G29*$B$30</f>
        <v>150423112.8</v>
      </c>
      <c r="H30" s="298"/>
      <c r="I30" s="298"/>
      <c r="J30" s="298">
        <f>+J29*$B$30</f>
        <v>150423112.8</v>
      </c>
      <c r="K30" s="298"/>
      <c r="L30" s="298"/>
      <c r="M30" s="298">
        <f>+M29*$B$30</f>
        <v>150423112.8</v>
      </c>
      <c r="N30" s="298"/>
      <c r="O30" s="298"/>
      <c r="P30" s="298">
        <f>+P29*$B$30</f>
        <v>150423112.8</v>
      </c>
      <c r="Q30" s="298"/>
      <c r="R30" s="298"/>
      <c r="S30" s="298">
        <f>+S29*$B$30</f>
        <v>248283138.8</v>
      </c>
      <c r="T30" s="298"/>
      <c r="U30" s="298"/>
      <c r="V30" s="298">
        <f>+V29*$B$30</f>
        <v>248283138.8</v>
      </c>
      <c r="W30" s="298"/>
      <c r="X30" s="298"/>
      <c r="Y30" s="298">
        <f>+Y29*$B$30</f>
        <v>248283138.8</v>
      </c>
      <c r="Z30" s="298"/>
      <c r="AA30" s="298"/>
      <c r="AB30" s="298">
        <f>+AB29*$B$30</f>
        <v>238829588</v>
      </c>
      <c r="AC30" s="298"/>
      <c r="AD30" s="298"/>
      <c r="AE30" s="298">
        <f>+AE29*$B$30</f>
        <v>238829588</v>
      </c>
      <c r="AF30" s="298"/>
      <c r="AG30" s="298"/>
      <c r="AH30" s="298">
        <f>+AH29*$B$30</f>
        <v>238829588</v>
      </c>
      <c r="AI30" s="298"/>
      <c r="AJ30" s="298"/>
      <c r="AK30" s="298">
        <f>+AK29*$B$30</f>
        <v>238829588</v>
      </c>
      <c r="AL30" s="298"/>
      <c r="AM30" s="298"/>
      <c r="AN30" s="298">
        <f>+AN29*$B$30</f>
        <v>238829588</v>
      </c>
      <c r="AO30" s="298"/>
      <c r="AP30" s="298"/>
      <c r="AQ30" s="298">
        <f>+AQ29*$B$30</f>
        <v>238829588</v>
      </c>
      <c r="AR30" s="298"/>
      <c r="AS30" s="298"/>
      <c r="AT30" s="298">
        <f>+AT29*$B$30</f>
        <v>238829588</v>
      </c>
      <c r="AU30" s="298"/>
      <c r="AV30" s="298"/>
      <c r="AW30" s="298">
        <f>+AW29*$B$30</f>
        <v>238829588</v>
      </c>
      <c r="AX30" s="298"/>
      <c r="AY30" s="298"/>
      <c r="AZ30" s="295"/>
      <c r="BA30" s="295"/>
      <c r="BB30" s="295"/>
    </row>
    <row r="31" spans="2:54" ht="18" customHeight="1">
      <c r="B31" s="300" t="s">
        <v>34</v>
      </c>
      <c r="C31" s="296"/>
      <c r="D31" s="298">
        <f>+D30/1000</f>
        <v>150423.1128</v>
      </c>
      <c r="E31" s="285"/>
      <c r="F31" s="296"/>
      <c r="G31" s="298">
        <f>+G30/1000</f>
        <v>150423.1128</v>
      </c>
      <c r="H31" s="296"/>
      <c r="I31" s="296"/>
      <c r="J31" s="298">
        <f>+J30/1000</f>
        <v>150423.1128</v>
      </c>
      <c r="K31" s="296"/>
      <c r="L31" s="296"/>
      <c r="M31" s="298">
        <f>+M30/1000</f>
        <v>150423.1128</v>
      </c>
      <c r="N31" s="296"/>
      <c r="O31" s="296"/>
      <c r="P31" s="298">
        <f>+P30/1000</f>
        <v>150423.1128</v>
      </c>
      <c r="Q31" s="296"/>
      <c r="R31" s="296"/>
      <c r="S31" s="298">
        <f>+S30/1000</f>
        <v>248283.13880000002</v>
      </c>
      <c r="T31" s="296"/>
      <c r="U31" s="296"/>
      <c r="V31" s="298">
        <f>+V30/1000</f>
        <v>248283.13880000002</v>
      </c>
      <c r="W31" s="296"/>
      <c r="X31" s="296"/>
      <c r="Y31" s="298">
        <f>+Y30/1000</f>
        <v>248283.13880000002</v>
      </c>
      <c r="Z31" s="296"/>
      <c r="AA31" s="296"/>
      <c r="AB31" s="298">
        <f>+AB30/1000</f>
        <v>238829.588</v>
      </c>
      <c r="AC31" s="296"/>
      <c r="AD31" s="296"/>
      <c r="AE31" s="298">
        <f>+AE30/1000</f>
        <v>238829.588</v>
      </c>
      <c r="AF31" s="296"/>
      <c r="AG31" s="296"/>
      <c r="AH31" s="298">
        <f>+AH30/1000</f>
        <v>238829.588</v>
      </c>
      <c r="AI31" s="296"/>
      <c r="AJ31" s="296"/>
      <c r="AK31" s="298">
        <f>+AK30/1000</f>
        <v>238829.588</v>
      </c>
      <c r="AL31" s="296"/>
      <c r="AM31" s="296"/>
      <c r="AN31" s="298">
        <f>+AN30/1000</f>
        <v>238829.588</v>
      </c>
      <c r="AO31" s="296"/>
      <c r="AP31" s="296"/>
      <c r="AQ31" s="298">
        <f>+AQ30/1000</f>
        <v>238829.588</v>
      </c>
      <c r="AR31" s="296"/>
      <c r="AS31" s="296"/>
      <c r="AT31" s="298">
        <f>+AT30/1000</f>
        <v>238829.588</v>
      </c>
      <c r="AU31" s="296"/>
      <c r="AV31" s="296"/>
      <c r="AW31" s="298">
        <f>+AW30/1000</f>
        <v>238829.588</v>
      </c>
      <c r="AX31" s="296"/>
      <c r="AY31" s="296"/>
      <c r="AZ31" s="295"/>
      <c r="BA31" s="295"/>
      <c r="BB31" s="295"/>
    </row>
    <row r="32" spans="2:51" ht="12.75">
      <c r="B32" s="296"/>
      <c r="C32" s="296"/>
      <c r="D32" s="275"/>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2"/>
    </row>
    <row r="33" spans="2:51" ht="12.75" hidden="1">
      <c r="B33" s="296"/>
      <c r="C33" s="296"/>
      <c r="D33" s="275"/>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2"/>
    </row>
    <row r="34" spans="2:51" ht="12.75" customHeight="1" hidden="1">
      <c r="B34" s="296"/>
      <c r="C34" s="296"/>
      <c r="D34" s="275"/>
      <c r="E34" s="272"/>
      <c r="F34" s="272" t="b">
        <f>AND(F15="CUMPLE",F17="CUMPLE",F19="CUMPLE")</f>
        <v>1</v>
      </c>
      <c r="G34" s="272"/>
      <c r="H34" s="272"/>
      <c r="I34" s="272" t="b">
        <f>AND(I15="CUMPLE",I17="CUMPLE",I19="CUMPLE")</f>
        <v>1</v>
      </c>
      <c r="J34" s="272"/>
      <c r="K34" s="272"/>
      <c r="L34" s="272" t="b">
        <f>AND(L15="CUMPLE",L17="CUMPLE",L19="CUMPLE")</f>
        <v>1</v>
      </c>
      <c r="M34" s="272"/>
      <c r="N34" s="272"/>
      <c r="O34" s="272" t="b">
        <f>AND(O15="CUMPLE",O17="CUMPLE",O19="CUMPLE")</f>
        <v>1</v>
      </c>
      <c r="P34" s="272"/>
      <c r="Q34" s="272"/>
      <c r="R34" s="272" t="b">
        <f>AND(R15="CUMPLE",R17="CUMPLE",R19="CUMPLE")</f>
        <v>1</v>
      </c>
      <c r="S34" s="272"/>
      <c r="T34" s="272"/>
      <c r="U34" s="272" t="b">
        <f>AND(U15="CUMPLE",U17="CUMPLE",U19="CUMPLE")</f>
        <v>1</v>
      </c>
      <c r="V34" s="272"/>
      <c r="W34" s="272"/>
      <c r="X34" s="272" t="b">
        <f>AND(X15="CUMPLE",X17="CUMPLE",X19="CUMPLE")</f>
        <v>1</v>
      </c>
      <c r="Y34" s="272"/>
      <c r="Z34" s="272"/>
      <c r="AA34" s="272" t="b">
        <f>AND(AA15="CUMPLE",AA17="CUMPLE",AA19="CUMPLE")</f>
        <v>1</v>
      </c>
      <c r="AB34" s="272"/>
      <c r="AC34" s="272"/>
      <c r="AD34" s="272" t="b">
        <f>AND(AD15="CUMPLE",AD17="CUMPLE",AD19="CUMPLE")</f>
        <v>1</v>
      </c>
      <c r="AE34" s="272"/>
      <c r="AF34" s="272"/>
      <c r="AG34" s="272" t="b">
        <f>AND(AG15="CUMPLE",AG17="CUMPLE",AG19="CUMPLE")</f>
        <v>1</v>
      </c>
      <c r="AH34" s="272"/>
      <c r="AI34" s="272"/>
      <c r="AJ34" s="272" t="b">
        <f>AND(AJ15="CUMPLE",AJ17="CUMPLE",AJ19="CUMPLE")</f>
        <v>1</v>
      </c>
      <c r="AK34" s="272"/>
      <c r="AL34" s="272"/>
      <c r="AM34" s="272" t="b">
        <f>AND(AM15="CUMPLE",AM17="CUMPLE",AM19="CUMPLE")</f>
        <v>1</v>
      </c>
      <c r="AN34" s="272"/>
      <c r="AO34" s="272"/>
      <c r="AP34" s="272" t="b">
        <f>AND(AP15="CUMPLE",AP17="CUMPLE",AP19="CUMPLE")</f>
        <v>1</v>
      </c>
      <c r="AQ34" s="272"/>
      <c r="AR34" s="272"/>
      <c r="AS34" s="272" t="b">
        <f>AND(AS15="CUMPLE",AS17="CUMPLE",AS19="CUMPLE")</f>
        <v>1</v>
      </c>
      <c r="AT34" s="272"/>
      <c r="AU34" s="272"/>
      <c r="AV34" s="272" t="b">
        <f>AND(AV15="CUMPLE",AV17="CUMPLE",AV19="CUMPLE")</f>
        <v>1</v>
      </c>
      <c r="AW34" s="272"/>
      <c r="AX34" s="272"/>
      <c r="AY34" s="272" t="b">
        <f>AND(AY15="CUMPLE",AY17="CUMPLE",AY19="CUMPLE")</f>
        <v>1</v>
      </c>
    </row>
    <row r="35" spans="2:51" ht="12.75" customHeight="1" hidden="1">
      <c r="B35" s="296"/>
      <c r="C35" s="296"/>
      <c r="D35" s="275"/>
      <c r="E35" s="272"/>
      <c r="F35" s="272">
        <f>IF(F34=TRUE,1,0)</f>
        <v>1</v>
      </c>
      <c r="G35" s="272"/>
      <c r="H35" s="272"/>
      <c r="I35" s="272">
        <f>IF(I34=TRUE,1,0)</f>
        <v>1</v>
      </c>
      <c r="J35" s="272"/>
      <c r="K35" s="272"/>
      <c r="L35" s="272">
        <f>IF(L34=TRUE,1,0)</f>
        <v>1</v>
      </c>
      <c r="M35" s="272"/>
      <c r="N35" s="272"/>
      <c r="O35" s="272">
        <f>IF(O34=TRUE,1,0)</f>
        <v>1</v>
      </c>
      <c r="P35" s="272"/>
      <c r="Q35" s="272"/>
      <c r="R35" s="272">
        <f>IF(R34=TRUE,1,0)</f>
        <v>1</v>
      </c>
      <c r="S35" s="272"/>
      <c r="T35" s="272"/>
      <c r="U35" s="272">
        <f>IF(U34=TRUE,1,0)</f>
        <v>1</v>
      </c>
      <c r="V35" s="272"/>
      <c r="W35" s="272"/>
      <c r="X35" s="272">
        <f>IF(X34=TRUE,1,0)</f>
        <v>1</v>
      </c>
      <c r="Y35" s="272"/>
      <c r="Z35" s="272"/>
      <c r="AA35" s="272">
        <f>IF(AA34=TRUE,1,0)</f>
        <v>1</v>
      </c>
      <c r="AB35" s="272"/>
      <c r="AC35" s="272"/>
      <c r="AD35" s="272">
        <f>IF(AD34=TRUE,1,0)</f>
        <v>1</v>
      </c>
      <c r="AE35" s="272"/>
      <c r="AF35" s="272"/>
      <c r="AG35" s="272">
        <f>IF(AG34=TRUE,1,0)</f>
        <v>1</v>
      </c>
      <c r="AH35" s="272"/>
      <c r="AI35" s="272"/>
      <c r="AJ35" s="272">
        <f>IF(AJ34=TRUE,1,0)</f>
        <v>1</v>
      </c>
      <c r="AK35" s="272"/>
      <c r="AL35" s="272"/>
      <c r="AM35" s="272">
        <f>IF(AM34=TRUE,1,0)</f>
        <v>1</v>
      </c>
      <c r="AN35" s="272"/>
      <c r="AO35" s="272"/>
      <c r="AP35" s="272">
        <f>IF(AP34=TRUE,1,0)</f>
        <v>1</v>
      </c>
      <c r="AQ35" s="272"/>
      <c r="AR35" s="272"/>
      <c r="AS35" s="272">
        <f>IF(AS34=TRUE,1,0)</f>
        <v>1</v>
      </c>
      <c r="AT35" s="272"/>
      <c r="AU35" s="272"/>
      <c r="AV35" s="272">
        <f>IF(AV34=TRUE,1,0)</f>
        <v>1</v>
      </c>
      <c r="AW35" s="272"/>
      <c r="AX35" s="272"/>
      <c r="AY35" s="272">
        <f>IF(AY34=TRUE,1,0)</f>
        <v>1</v>
      </c>
    </row>
    <row r="36" spans="2:51" ht="12.75" customHeight="1" hidden="1">
      <c r="B36" s="296"/>
      <c r="C36" s="296"/>
      <c r="D36" s="275"/>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2"/>
      <c r="AY36" s="272"/>
    </row>
    <row r="37" spans="2:51" ht="12.75" hidden="1">
      <c r="B37" s="296"/>
      <c r="C37" s="296"/>
      <c r="D37" s="275"/>
      <c r="E37" s="272"/>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272"/>
      <c r="AL37" s="272"/>
      <c r="AM37" s="272"/>
      <c r="AN37" s="272"/>
      <c r="AO37" s="272"/>
      <c r="AP37" s="272"/>
      <c r="AQ37" s="272"/>
      <c r="AR37" s="272"/>
      <c r="AS37" s="272"/>
      <c r="AT37" s="272"/>
      <c r="AU37" s="272"/>
      <c r="AV37" s="272"/>
      <c r="AW37" s="272"/>
      <c r="AX37" s="272"/>
      <c r="AY37" s="272"/>
    </row>
    <row r="38" spans="2:51" ht="12.75" hidden="1">
      <c r="B38" s="296"/>
      <c r="C38" s="296"/>
      <c r="D38" s="275"/>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2"/>
      <c r="AO38" s="272"/>
      <c r="AP38" s="272"/>
      <c r="AQ38" s="272"/>
      <c r="AR38" s="272"/>
      <c r="AS38" s="272"/>
      <c r="AT38" s="272"/>
      <c r="AU38" s="272"/>
      <c r="AV38" s="272"/>
      <c r="AW38" s="272"/>
      <c r="AX38" s="272"/>
      <c r="AY38" s="272"/>
    </row>
    <row r="39" spans="2:3" ht="12.75" hidden="1">
      <c r="B39" s="301"/>
      <c r="C39" s="301"/>
    </row>
    <row r="40" spans="2:3" ht="12.75" hidden="1">
      <c r="B40" s="301"/>
      <c r="C40" s="301"/>
    </row>
    <row r="41" spans="2:3" ht="12.75" hidden="1">
      <c r="B41" s="301"/>
      <c r="C41" s="301"/>
    </row>
    <row r="42" spans="2:4" ht="12.75">
      <c r="B42" s="301"/>
      <c r="C42" s="301"/>
      <c r="D42" s="276"/>
    </row>
  </sheetData>
  <sheetProtection password="DF42" sheet="1" objects="1" scenarios="1" selectLockedCells="1" selectUnlockedCells="1"/>
  <mergeCells count="167">
    <mergeCell ref="AQ21:AS21"/>
    <mergeCell ref="AT21:AV21"/>
    <mergeCell ref="AW21:AY21"/>
    <mergeCell ref="AE21:AG21"/>
    <mergeCell ref="AH21:AJ21"/>
    <mergeCell ref="AK21:AM21"/>
    <mergeCell ref="AN21:AP21"/>
    <mergeCell ref="AY19:AY20"/>
    <mergeCell ref="D21:F21"/>
    <mergeCell ref="G21:I21"/>
    <mergeCell ref="J21:L21"/>
    <mergeCell ref="M21:O21"/>
    <mergeCell ref="P21:R21"/>
    <mergeCell ref="S21:U21"/>
    <mergeCell ref="V21:X21"/>
    <mergeCell ref="Y21:AA21"/>
    <mergeCell ref="AB21:AD21"/>
    <mergeCell ref="AS19:AS20"/>
    <mergeCell ref="AU19:AU20"/>
    <mergeCell ref="AV19:AV20"/>
    <mergeCell ref="AX19:AX20"/>
    <mergeCell ref="AM19:AM20"/>
    <mergeCell ref="AO19:AO20"/>
    <mergeCell ref="AP19:AP20"/>
    <mergeCell ref="AR19:AR20"/>
    <mergeCell ref="AG19:AG20"/>
    <mergeCell ref="AI19:AI20"/>
    <mergeCell ref="AJ19:AJ20"/>
    <mergeCell ref="AL19:AL20"/>
    <mergeCell ref="AA19:AA20"/>
    <mergeCell ref="AC19:AC20"/>
    <mergeCell ref="AD19:AD20"/>
    <mergeCell ref="AF19:AF20"/>
    <mergeCell ref="U19:U20"/>
    <mergeCell ref="W19:W20"/>
    <mergeCell ref="X19:X20"/>
    <mergeCell ref="Z19:Z20"/>
    <mergeCell ref="O19:O20"/>
    <mergeCell ref="Q19:Q20"/>
    <mergeCell ref="R19:R20"/>
    <mergeCell ref="T19:T20"/>
    <mergeCell ref="I19:I20"/>
    <mergeCell ref="K19:K20"/>
    <mergeCell ref="L19:L20"/>
    <mergeCell ref="N19:N20"/>
    <mergeCell ref="B19:B20"/>
    <mergeCell ref="E19:E20"/>
    <mergeCell ref="F19:F20"/>
    <mergeCell ref="H19:H20"/>
    <mergeCell ref="AU17:AU18"/>
    <mergeCell ref="AV17:AV18"/>
    <mergeCell ref="AX17:AX18"/>
    <mergeCell ref="AY17:AY18"/>
    <mergeCell ref="AO17:AO18"/>
    <mergeCell ref="AP17:AP18"/>
    <mergeCell ref="AR17:AR18"/>
    <mergeCell ref="AS17:AS18"/>
    <mergeCell ref="AI17:AI18"/>
    <mergeCell ref="AJ17:AJ18"/>
    <mergeCell ref="AL17:AL18"/>
    <mergeCell ref="AM17:AM18"/>
    <mergeCell ref="AC17:AC18"/>
    <mergeCell ref="AD17:AD18"/>
    <mergeCell ref="AF17:AF18"/>
    <mergeCell ref="AG17:AG18"/>
    <mergeCell ref="W17:W18"/>
    <mergeCell ref="X17:X18"/>
    <mergeCell ref="Z17:Z18"/>
    <mergeCell ref="AA17:AA18"/>
    <mergeCell ref="Q17:Q18"/>
    <mergeCell ref="R17:R18"/>
    <mergeCell ref="T17:T18"/>
    <mergeCell ref="U17:U18"/>
    <mergeCell ref="AY15:AY16"/>
    <mergeCell ref="B17:B18"/>
    <mergeCell ref="E17:E18"/>
    <mergeCell ref="F17:F18"/>
    <mergeCell ref="H17:H18"/>
    <mergeCell ref="I17:I18"/>
    <mergeCell ref="K17:K18"/>
    <mergeCell ref="L17:L18"/>
    <mergeCell ref="N17:N18"/>
    <mergeCell ref="O17:O18"/>
    <mergeCell ref="AS15:AS16"/>
    <mergeCell ref="AU15:AU16"/>
    <mergeCell ref="AV15:AV16"/>
    <mergeCell ref="AX15:AX16"/>
    <mergeCell ref="AM15:AM16"/>
    <mergeCell ref="AO15:AO16"/>
    <mergeCell ref="AP15:AP16"/>
    <mergeCell ref="AR15:AR16"/>
    <mergeCell ref="AG15:AG16"/>
    <mergeCell ref="AI15:AI16"/>
    <mergeCell ref="AJ15:AJ16"/>
    <mergeCell ref="AL15:AL16"/>
    <mergeCell ref="AA15:AA16"/>
    <mergeCell ref="AC15:AC16"/>
    <mergeCell ref="AD15:AD16"/>
    <mergeCell ref="AF15:AF16"/>
    <mergeCell ref="U15:U16"/>
    <mergeCell ref="W15:W16"/>
    <mergeCell ref="X15:X16"/>
    <mergeCell ref="Z15:Z16"/>
    <mergeCell ref="O15:O16"/>
    <mergeCell ref="Q15:Q16"/>
    <mergeCell ref="R15:R16"/>
    <mergeCell ref="T15:T16"/>
    <mergeCell ref="I15:I16"/>
    <mergeCell ref="K15:K16"/>
    <mergeCell ref="L15:L16"/>
    <mergeCell ref="N15:N16"/>
    <mergeCell ref="B15:B16"/>
    <mergeCell ref="E15:E16"/>
    <mergeCell ref="F15:F16"/>
    <mergeCell ref="H15:H16"/>
    <mergeCell ref="AN13:AP13"/>
    <mergeCell ref="AQ13:AS13"/>
    <mergeCell ref="AT13:AV13"/>
    <mergeCell ref="AW13:AY13"/>
    <mergeCell ref="AB13:AD13"/>
    <mergeCell ref="AE13:AG13"/>
    <mergeCell ref="AH13:AJ13"/>
    <mergeCell ref="AK13:AM13"/>
    <mergeCell ref="AW10:AY12"/>
    <mergeCell ref="B13:C13"/>
    <mergeCell ref="D13:F13"/>
    <mergeCell ref="G13:I13"/>
    <mergeCell ref="J13:L13"/>
    <mergeCell ref="M13:O13"/>
    <mergeCell ref="P13:R13"/>
    <mergeCell ref="S13:U13"/>
    <mergeCell ref="V13:X13"/>
    <mergeCell ref="Y13:AA13"/>
    <mergeCell ref="AK10:AM12"/>
    <mergeCell ref="AN10:AP12"/>
    <mergeCell ref="AQ10:AS12"/>
    <mergeCell ref="AT10:AV12"/>
    <mergeCell ref="Y10:AA12"/>
    <mergeCell ref="AB10:AD12"/>
    <mergeCell ref="AE10:AG12"/>
    <mergeCell ref="AH10:AJ12"/>
    <mergeCell ref="AT9:AV9"/>
    <mergeCell ref="AW9:AY9"/>
    <mergeCell ref="B10:C12"/>
    <mergeCell ref="D10:F12"/>
    <mergeCell ref="G10:I12"/>
    <mergeCell ref="J10:L12"/>
    <mergeCell ref="M10:O12"/>
    <mergeCell ref="P10:R12"/>
    <mergeCell ref="S10:U12"/>
    <mergeCell ref="V10:X12"/>
    <mergeCell ref="AH9:AJ9"/>
    <mergeCell ref="AK9:AM9"/>
    <mergeCell ref="AN9:AP9"/>
    <mergeCell ref="AQ9:AS9"/>
    <mergeCell ref="V9:X9"/>
    <mergeCell ref="Y9:AA9"/>
    <mergeCell ref="AB9:AD9"/>
    <mergeCell ref="AE9:AG9"/>
    <mergeCell ref="B5:C5"/>
    <mergeCell ref="B9:C9"/>
    <mergeCell ref="D9:F9"/>
    <mergeCell ref="G9:I9"/>
    <mergeCell ref="J9:L9"/>
    <mergeCell ref="M9:O9"/>
    <mergeCell ref="P9:R9"/>
    <mergeCell ref="S9:U9"/>
  </mergeCells>
  <conditionalFormatting sqref="AQ21 AT21 AW21 G21:AN21">
    <cfRule type="expression" priority="1" dxfId="0" stopIfTrue="1">
      <formula>I35=0</formula>
    </cfRule>
  </conditionalFormatting>
  <hyperlinks>
    <hyperlink ref="A1" location="Hoja1!A1" display="VOLVER AL MENU"/>
  </hyperlinks>
  <printOptions/>
  <pageMargins left="0.75" right="0.75" top="1" bottom="1" header="0" footer="0"/>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O171"/>
  <sheetViews>
    <sheetView showGridLines="0" zoomScale="75" zoomScaleNormal="75" workbookViewId="0" topLeftCell="A1">
      <selection activeCell="A1" sqref="A1:IV16384"/>
    </sheetView>
  </sheetViews>
  <sheetFormatPr defaultColWidth="11.421875" defaultRowHeight="12.75"/>
  <cols>
    <col min="1" max="1" width="6.00390625" style="5" customWidth="1"/>
    <col min="2" max="2" width="15.8515625" style="5" customWidth="1"/>
    <col min="3" max="3" width="28.8515625" style="5" customWidth="1"/>
    <col min="4" max="4" width="11.57421875" style="100" bestFit="1" customWidth="1"/>
    <col min="5" max="5" width="0" style="5" hidden="1" customWidth="1"/>
    <col min="6" max="6" width="19.28125" style="5" hidden="1" customWidth="1"/>
    <col min="7" max="7" width="15.140625" style="101" hidden="1" customWidth="1"/>
    <col min="8" max="8" width="14.8515625" style="101" hidden="1" customWidth="1"/>
    <col min="9" max="9" width="13.421875" style="101" hidden="1" customWidth="1"/>
    <col min="10" max="10" width="19.8515625" style="101" hidden="1" customWidth="1"/>
    <col min="11" max="11" width="25.8515625" style="5" customWidth="1"/>
    <col min="12" max="15" width="19.140625" style="5" customWidth="1"/>
    <col min="16" max="16384" width="11.421875" style="5" customWidth="1"/>
  </cols>
  <sheetData>
    <row r="1" spans="1:15" s="6" customFormat="1" ht="54" customHeight="1">
      <c r="A1" s="107" t="s">
        <v>281</v>
      </c>
      <c r="B1" s="112" t="s">
        <v>83</v>
      </c>
      <c r="C1" s="112" t="s">
        <v>84</v>
      </c>
      <c r="D1" s="113" t="s">
        <v>85</v>
      </c>
      <c r="E1" s="114" t="s">
        <v>353</v>
      </c>
      <c r="F1" s="114" t="s">
        <v>354</v>
      </c>
      <c r="G1" s="61" t="s">
        <v>355</v>
      </c>
      <c r="H1" s="62" t="s">
        <v>356</v>
      </c>
      <c r="I1" s="62" t="s">
        <v>357</v>
      </c>
      <c r="J1" s="62" t="s">
        <v>358</v>
      </c>
      <c r="K1" s="106" t="s">
        <v>359</v>
      </c>
      <c r="L1" s="106" t="s">
        <v>360</v>
      </c>
      <c r="M1" s="106" t="s">
        <v>361</v>
      </c>
      <c r="N1" s="106" t="s">
        <v>362</v>
      </c>
      <c r="O1" s="106" t="s">
        <v>363</v>
      </c>
    </row>
    <row r="2" spans="1:15" s="6" customFormat="1" ht="12.75">
      <c r="A2" s="108"/>
      <c r="B2" s="112"/>
      <c r="C2" s="112"/>
      <c r="D2" s="113"/>
      <c r="E2" s="114"/>
      <c r="F2" s="114"/>
      <c r="G2" s="61" t="s">
        <v>364</v>
      </c>
      <c r="H2" s="62" t="s">
        <v>365</v>
      </c>
      <c r="I2" s="62" t="s">
        <v>366</v>
      </c>
      <c r="J2" s="62" t="s">
        <v>367</v>
      </c>
      <c r="K2" s="106"/>
      <c r="L2" s="106"/>
      <c r="M2" s="106"/>
      <c r="N2" s="106"/>
      <c r="O2" s="106"/>
    </row>
    <row r="3" spans="1:15" s="6" customFormat="1" ht="21">
      <c r="A3" s="109"/>
      <c r="B3" s="115" t="s">
        <v>368</v>
      </c>
      <c r="C3" s="116"/>
      <c r="D3" s="117"/>
      <c r="E3" s="63"/>
      <c r="F3" s="18"/>
      <c r="G3" s="64"/>
      <c r="H3" s="65"/>
      <c r="I3" s="65"/>
      <c r="J3" s="65"/>
      <c r="K3" s="19" t="s">
        <v>276</v>
      </c>
      <c r="L3" s="19" t="s">
        <v>276</v>
      </c>
      <c r="M3" s="19" t="s">
        <v>276</v>
      </c>
      <c r="N3" s="19" t="s">
        <v>276</v>
      </c>
      <c r="O3" s="19" t="s">
        <v>369</v>
      </c>
    </row>
    <row r="4" spans="1:15" s="6" customFormat="1" ht="12.75">
      <c r="A4" s="109"/>
      <c r="B4" s="115" t="s">
        <v>272</v>
      </c>
      <c r="C4" s="118"/>
      <c r="D4" s="118"/>
      <c r="E4" s="118"/>
      <c r="F4" s="119"/>
      <c r="G4" s="64"/>
      <c r="H4" s="65"/>
      <c r="I4" s="65"/>
      <c r="J4" s="65"/>
      <c r="K4" s="19" t="s">
        <v>276</v>
      </c>
      <c r="L4" s="19" t="s">
        <v>276</v>
      </c>
      <c r="M4" s="19" t="s">
        <v>276</v>
      </c>
      <c r="N4" s="19" t="s">
        <v>276</v>
      </c>
      <c r="O4" s="19" t="s">
        <v>370</v>
      </c>
    </row>
    <row r="5" spans="1:15" s="6" customFormat="1" ht="12.75">
      <c r="A5" s="109"/>
      <c r="B5" s="115" t="s">
        <v>371</v>
      </c>
      <c r="C5" s="118"/>
      <c r="D5" s="119"/>
      <c r="E5" s="63"/>
      <c r="F5" s="18"/>
      <c r="G5" s="64"/>
      <c r="H5" s="65"/>
      <c r="I5" s="65"/>
      <c r="J5" s="65"/>
      <c r="K5" s="19" t="s">
        <v>276</v>
      </c>
      <c r="L5" s="19" t="s">
        <v>276</v>
      </c>
      <c r="M5" s="19" t="s">
        <v>276</v>
      </c>
      <c r="N5" s="19" t="s">
        <v>276</v>
      </c>
      <c r="O5" s="19" t="s">
        <v>370</v>
      </c>
    </row>
    <row r="6" spans="1:15" s="6" customFormat="1" ht="13.5" thickBot="1">
      <c r="A6" s="109"/>
      <c r="B6" s="120" t="s">
        <v>372</v>
      </c>
      <c r="C6" s="121"/>
      <c r="D6" s="122"/>
      <c r="E6" s="66"/>
      <c r="F6" s="67"/>
      <c r="G6" s="68"/>
      <c r="H6" s="69"/>
      <c r="I6" s="69"/>
      <c r="J6" s="69"/>
      <c r="K6" s="70"/>
      <c r="L6" s="70"/>
      <c r="M6" s="70"/>
      <c r="N6" s="70"/>
      <c r="O6" s="70"/>
    </row>
    <row r="7" spans="1:15" ht="12.75">
      <c r="A7" s="36">
        <v>1</v>
      </c>
      <c r="B7" s="71" t="s">
        <v>373</v>
      </c>
      <c r="C7" s="71" t="s">
        <v>374</v>
      </c>
      <c r="D7" s="72">
        <v>2</v>
      </c>
      <c r="E7" s="73"/>
      <c r="F7" s="73"/>
      <c r="G7" s="74"/>
      <c r="H7" s="75">
        <f aca="true" t="shared" si="0" ref="H7:H38">+IF(G7="","",(G7*0.16))</f>
      </c>
      <c r="I7" s="75">
        <f aca="true" t="shared" si="1" ref="I7:I38">+IF(H7="","",H7*D7)</f>
      </c>
      <c r="J7" s="75">
        <f aca="true" t="shared" si="2" ref="J7:J38">+IF(H7="","",(I7+(G7*D7)))</f>
      </c>
      <c r="K7" s="14" t="s">
        <v>276</v>
      </c>
      <c r="L7" s="14" t="s">
        <v>276</v>
      </c>
      <c r="M7" s="14" t="s">
        <v>276</v>
      </c>
      <c r="N7" s="14" t="s">
        <v>276</v>
      </c>
      <c r="O7" s="20" t="s">
        <v>276</v>
      </c>
    </row>
    <row r="8" spans="1:15" ht="21">
      <c r="A8" s="43">
        <v>2</v>
      </c>
      <c r="B8" s="76" t="s">
        <v>375</v>
      </c>
      <c r="C8" s="76" t="s">
        <v>376</v>
      </c>
      <c r="D8" s="77">
        <v>4</v>
      </c>
      <c r="E8" s="78"/>
      <c r="F8" s="78"/>
      <c r="G8" s="79"/>
      <c r="H8" s="80">
        <f t="shared" si="0"/>
      </c>
      <c r="I8" s="80">
        <f t="shared" si="1"/>
      </c>
      <c r="J8" s="80">
        <f t="shared" si="2"/>
      </c>
      <c r="K8" s="19" t="s">
        <v>276</v>
      </c>
      <c r="L8" s="19" t="s">
        <v>276</v>
      </c>
      <c r="M8" s="19" t="s">
        <v>276</v>
      </c>
      <c r="N8" s="19" t="s">
        <v>276</v>
      </c>
      <c r="O8" s="34" t="s">
        <v>276</v>
      </c>
    </row>
    <row r="9" spans="1:15" ht="21">
      <c r="A9" s="43">
        <v>3</v>
      </c>
      <c r="B9" s="76" t="s">
        <v>377</v>
      </c>
      <c r="C9" s="76" t="s">
        <v>378</v>
      </c>
      <c r="D9" s="77">
        <v>2</v>
      </c>
      <c r="E9" s="78"/>
      <c r="F9" s="78"/>
      <c r="G9" s="79"/>
      <c r="H9" s="80">
        <f t="shared" si="0"/>
      </c>
      <c r="I9" s="80">
        <f t="shared" si="1"/>
      </c>
      <c r="J9" s="80">
        <f t="shared" si="2"/>
      </c>
      <c r="K9" s="19" t="s">
        <v>276</v>
      </c>
      <c r="L9" s="19" t="s">
        <v>276</v>
      </c>
      <c r="M9" s="19" t="s">
        <v>276</v>
      </c>
      <c r="N9" s="19" t="s">
        <v>276</v>
      </c>
      <c r="O9" s="34" t="s">
        <v>276</v>
      </c>
    </row>
    <row r="10" spans="1:15" ht="43.5" customHeight="1">
      <c r="A10" s="43">
        <v>4</v>
      </c>
      <c r="B10" s="76" t="s">
        <v>377</v>
      </c>
      <c r="C10" s="76" t="s">
        <v>379</v>
      </c>
      <c r="D10" s="77">
        <v>2</v>
      </c>
      <c r="E10" s="78"/>
      <c r="F10" s="78"/>
      <c r="G10" s="79"/>
      <c r="H10" s="80">
        <f t="shared" si="0"/>
      </c>
      <c r="I10" s="80">
        <f t="shared" si="1"/>
      </c>
      <c r="J10" s="80">
        <f t="shared" si="2"/>
      </c>
      <c r="K10" s="19" t="s">
        <v>276</v>
      </c>
      <c r="L10" s="19" t="s">
        <v>276</v>
      </c>
      <c r="M10" s="19" t="s">
        <v>276</v>
      </c>
      <c r="N10" s="19" t="s">
        <v>276</v>
      </c>
      <c r="O10" s="34" t="s">
        <v>276</v>
      </c>
    </row>
    <row r="11" spans="1:15" ht="12.75">
      <c r="A11" s="43">
        <v>5</v>
      </c>
      <c r="B11" s="76" t="s">
        <v>380</v>
      </c>
      <c r="C11" s="76" t="s">
        <v>379</v>
      </c>
      <c r="D11" s="77">
        <v>1</v>
      </c>
      <c r="E11" s="78"/>
      <c r="F11" s="78"/>
      <c r="G11" s="79"/>
      <c r="H11" s="80">
        <f t="shared" si="0"/>
      </c>
      <c r="I11" s="80">
        <f t="shared" si="1"/>
      </c>
      <c r="J11" s="80">
        <f t="shared" si="2"/>
      </c>
      <c r="K11" s="19" t="s">
        <v>276</v>
      </c>
      <c r="L11" s="19" t="s">
        <v>276</v>
      </c>
      <c r="M11" s="19" t="s">
        <v>276</v>
      </c>
      <c r="N11" s="19" t="s">
        <v>276</v>
      </c>
      <c r="O11" s="34" t="s">
        <v>276</v>
      </c>
    </row>
    <row r="12" spans="1:15" ht="21">
      <c r="A12" s="43">
        <v>6</v>
      </c>
      <c r="B12" s="76" t="s">
        <v>381</v>
      </c>
      <c r="C12" s="76" t="s">
        <v>382</v>
      </c>
      <c r="D12" s="77">
        <v>1</v>
      </c>
      <c r="E12" s="78"/>
      <c r="F12" s="78"/>
      <c r="G12" s="79"/>
      <c r="H12" s="80">
        <f t="shared" si="0"/>
      </c>
      <c r="I12" s="80">
        <f t="shared" si="1"/>
      </c>
      <c r="J12" s="80">
        <f t="shared" si="2"/>
      </c>
      <c r="K12" s="19" t="s">
        <v>276</v>
      </c>
      <c r="L12" s="19" t="s">
        <v>276</v>
      </c>
      <c r="M12" s="19" t="s">
        <v>276</v>
      </c>
      <c r="N12" s="19" t="s">
        <v>276</v>
      </c>
      <c r="O12" s="34" t="s">
        <v>276</v>
      </c>
    </row>
    <row r="13" spans="1:15" ht="12.75">
      <c r="A13" s="43">
        <v>7</v>
      </c>
      <c r="B13" s="76" t="s">
        <v>383</v>
      </c>
      <c r="C13" s="76" t="s">
        <v>384</v>
      </c>
      <c r="D13" s="77">
        <v>6</v>
      </c>
      <c r="E13" s="78"/>
      <c r="F13" s="78"/>
      <c r="G13" s="79"/>
      <c r="H13" s="80">
        <f t="shared" si="0"/>
      </c>
      <c r="I13" s="80">
        <f t="shared" si="1"/>
      </c>
      <c r="J13" s="80">
        <f t="shared" si="2"/>
      </c>
      <c r="K13" s="19" t="s">
        <v>276</v>
      </c>
      <c r="L13" s="19" t="s">
        <v>276</v>
      </c>
      <c r="M13" s="19" t="s">
        <v>276</v>
      </c>
      <c r="N13" s="19" t="s">
        <v>276</v>
      </c>
      <c r="O13" s="34" t="s">
        <v>276</v>
      </c>
    </row>
    <row r="14" spans="1:15" ht="12.75">
      <c r="A14" s="43">
        <v>8</v>
      </c>
      <c r="B14" s="76" t="s">
        <v>385</v>
      </c>
      <c r="C14" s="76" t="s">
        <v>386</v>
      </c>
      <c r="D14" s="77">
        <v>20</v>
      </c>
      <c r="E14" s="78"/>
      <c r="F14" s="78"/>
      <c r="G14" s="79"/>
      <c r="H14" s="80">
        <f t="shared" si="0"/>
      </c>
      <c r="I14" s="80">
        <f t="shared" si="1"/>
      </c>
      <c r="J14" s="80">
        <f t="shared" si="2"/>
      </c>
      <c r="K14" s="19" t="s">
        <v>276</v>
      </c>
      <c r="L14" s="19" t="s">
        <v>276</v>
      </c>
      <c r="M14" s="19" t="s">
        <v>276</v>
      </c>
      <c r="N14" s="19" t="s">
        <v>276</v>
      </c>
      <c r="O14" s="34" t="s">
        <v>276</v>
      </c>
    </row>
    <row r="15" spans="1:15" ht="21">
      <c r="A15" s="43">
        <v>9</v>
      </c>
      <c r="B15" s="76" t="s">
        <v>385</v>
      </c>
      <c r="C15" s="76" t="s">
        <v>387</v>
      </c>
      <c r="D15" s="77">
        <v>20</v>
      </c>
      <c r="E15" s="78"/>
      <c r="F15" s="78"/>
      <c r="G15" s="79"/>
      <c r="H15" s="80">
        <f t="shared" si="0"/>
      </c>
      <c r="I15" s="80">
        <f t="shared" si="1"/>
      </c>
      <c r="J15" s="80">
        <f t="shared" si="2"/>
      </c>
      <c r="K15" s="19" t="s">
        <v>276</v>
      </c>
      <c r="L15" s="19" t="s">
        <v>276</v>
      </c>
      <c r="M15" s="19" t="s">
        <v>276</v>
      </c>
      <c r="N15" s="19" t="s">
        <v>276</v>
      </c>
      <c r="O15" s="34" t="s">
        <v>276</v>
      </c>
    </row>
    <row r="16" spans="1:15" ht="12.75">
      <c r="A16" s="43">
        <v>10</v>
      </c>
      <c r="B16" s="76" t="s">
        <v>388</v>
      </c>
      <c r="C16" s="76" t="s">
        <v>389</v>
      </c>
      <c r="D16" s="77">
        <v>8</v>
      </c>
      <c r="E16" s="78"/>
      <c r="F16" s="78"/>
      <c r="G16" s="79"/>
      <c r="H16" s="80">
        <f t="shared" si="0"/>
      </c>
      <c r="I16" s="80">
        <f t="shared" si="1"/>
      </c>
      <c r="J16" s="80">
        <f t="shared" si="2"/>
      </c>
      <c r="K16" s="19" t="s">
        <v>276</v>
      </c>
      <c r="L16" s="19" t="s">
        <v>276</v>
      </c>
      <c r="M16" s="19" t="s">
        <v>276</v>
      </c>
      <c r="N16" s="19" t="s">
        <v>276</v>
      </c>
      <c r="O16" s="34" t="s">
        <v>276</v>
      </c>
    </row>
    <row r="17" spans="1:15" ht="42" customHeight="1">
      <c r="A17" s="43">
        <v>11</v>
      </c>
      <c r="B17" s="76" t="s">
        <v>390</v>
      </c>
      <c r="C17" s="76" t="s">
        <v>391</v>
      </c>
      <c r="D17" s="77">
        <v>4</v>
      </c>
      <c r="E17" s="78"/>
      <c r="F17" s="78"/>
      <c r="G17" s="79"/>
      <c r="H17" s="80">
        <f t="shared" si="0"/>
      </c>
      <c r="I17" s="80">
        <f t="shared" si="1"/>
      </c>
      <c r="J17" s="80">
        <f t="shared" si="2"/>
      </c>
      <c r="K17" s="19" t="s">
        <v>276</v>
      </c>
      <c r="L17" s="19" t="s">
        <v>276</v>
      </c>
      <c r="M17" s="19" t="s">
        <v>276</v>
      </c>
      <c r="N17" s="19" t="s">
        <v>276</v>
      </c>
      <c r="O17" s="34" t="s">
        <v>276</v>
      </c>
    </row>
    <row r="18" spans="1:15" ht="12.75">
      <c r="A18" s="43">
        <v>12</v>
      </c>
      <c r="B18" s="76" t="s">
        <v>392</v>
      </c>
      <c r="C18" s="76" t="s">
        <v>393</v>
      </c>
      <c r="D18" s="77">
        <v>4</v>
      </c>
      <c r="E18" s="78"/>
      <c r="F18" s="78"/>
      <c r="G18" s="79"/>
      <c r="H18" s="80">
        <f t="shared" si="0"/>
      </c>
      <c r="I18" s="80">
        <f t="shared" si="1"/>
      </c>
      <c r="J18" s="80">
        <f t="shared" si="2"/>
      </c>
      <c r="K18" s="19" t="s">
        <v>276</v>
      </c>
      <c r="L18" s="19" t="s">
        <v>276</v>
      </c>
      <c r="M18" s="19" t="s">
        <v>276</v>
      </c>
      <c r="N18" s="19" t="s">
        <v>276</v>
      </c>
      <c r="O18" s="34" t="s">
        <v>276</v>
      </c>
    </row>
    <row r="19" spans="1:15" ht="12.75">
      <c r="A19" s="43">
        <v>13</v>
      </c>
      <c r="B19" s="76" t="s">
        <v>392</v>
      </c>
      <c r="C19" s="76" t="s">
        <v>394</v>
      </c>
      <c r="D19" s="77">
        <v>1</v>
      </c>
      <c r="E19" s="78"/>
      <c r="F19" s="78"/>
      <c r="G19" s="79"/>
      <c r="H19" s="80">
        <f t="shared" si="0"/>
      </c>
      <c r="I19" s="80">
        <f t="shared" si="1"/>
      </c>
      <c r="J19" s="80">
        <f t="shared" si="2"/>
      </c>
      <c r="K19" s="19" t="s">
        <v>276</v>
      </c>
      <c r="L19" s="19" t="s">
        <v>276</v>
      </c>
      <c r="M19" s="19" t="s">
        <v>276</v>
      </c>
      <c r="N19" s="19" t="s">
        <v>276</v>
      </c>
      <c r="O19" s="34" t="s">
        <v>276</v>
      </c>
    </row>
    <row r="20" spans="1:15" ht="12.75">
      <c r="A20" s="43">
        <v>14</v>
      </c>
      <c r="B20" s="76" t="s">
        <v>395</v>
      </c>
      <c r="C20" s="76" t="s">
        <v>396</v>
      </c>
      <c r="D20" s="77">
        <v>1</v>
      </c>
      <c r="E20" s="78"/>
      <c r="F20" s="78"/>
      <c r="G20" s="79"/>
      <c r="H20" s="80">
        <f t="shared" si="0"/>
      </c>
      <c r="I20" s="80">
        <f t="shared" si="1"/>
      </c>
      <c r="J20" s="80">
        <f t="shared" si="2"/>
      </c>
      <c r="K20" s="19" t="s">
        <v>276</v>
      </c>
      <c r="L20" s="19" t="s">
        <v>276</v>
      </c>
      <c r="M20" s="19" t="s">
        <v>276</v>
      </c>
      <c r="N20" s="19" t="s">
        <v>276</v>
      </c>
      <c r="O20" s="34" t="s">
        <v>276</v>
      </c>
    </row>
    <row r="21" spans="1:15" ht="12.75">
      <c r="A21" s="43">
        <v>15</v>
      </c>
      <c r="B21" s="76" t="s">
        <v>395</v>
      </c>
      <c r="C21" s="76" t="s">
        <v>397</v>
      </c>
      <c r="D21" s="77">
        <v>3</v>
      </c>
      <c r="E21" s="78"/>
      <c r="F21" s="78"/>
      <c r="G21" s="79"/>
      <c r="H21" s="80">
        <f t="shared" si="0"/>
      </c>
      <c r="I21" s="80">
        <f t="shared" si="1"/>
      </c>
      <c r="J21" s="80">
        <f t="shared" si="2"/>
      </c>
      <c r="K21" s="19" t="s">
        <v>276</v>
      </c>
      <c r="L21" s="19" t="s">
        <v>276</v>
      </c>
      <c r="M21" s="19" t="s">
        <v>276</v>
      </c>
      <c r="N21" s="19" t="s">
        <v>276</v>
      </c>
      <c r="O21" s="34" t="s">
        <v>276</v>
      </c>
    </row>
    <row r="22" spans="1:15" ht="12.75">
      <c r="A22" s="43">
        <v>16</v>
      </c>
      <c r="B22" s="76" t="s">
        <v>395</v>
      </c>
      <c r="C22" s="76" t="s">
        <v>398</v>
      </c>
      <c r="D22" s="77">
        <v>3</v>
      </c>
      <c r="E22" s="78"/>
      <c r="F22" s="78"/>
      <c r="G22" s="79"/>
      <c r="H22" s="80">
        <f t="shared" si="0"/>
      </c>
      <c r="I22" s="80">
        <f t="shared" si="1"/>
      </c>
      <c r="J22" s="80">
        <f t="shared" si="2"/>
      </c>
      <c r="K22" s="19" t="s">
        <v>276</v>
      </c>
      <c r="L22" s="19" t="s">
        <v>276</v>
      </c>
      <c r="M22" s="19" t="s">
        <v>276</v>
      </c>
      <c r="N22" s="19" t="s">
        <v>276</v>
      </c>
      <c r="O22" s="34" t="s">
        <v>276</v>
      </c>
    </row>
    <row r="23" spans="1:15" ht="12.75">
      <c r="A23" s="43">
        <v>17</v>
      </c>
      <c r="B23" s="76" t="s">
        <v>399</v>
      </c>
      <c r="C23" s="76" t="s">
        <v>400</v>
      </c>
      <c r="D23" s="77">
        <v>3</v>
      </c>
      <c r="E23" s="78"/>
      <c r="F23" s="78"/>
      <c r="G23" s="79"/>
      <c r="H23" s="80">
        <f t="shared" si="0"/>
      </c>
      <c r="I23" s="80">
        <f t="shared" si="1"/>
      </c>
      <c r="J23" s="80">
        <f t="shared" si="2"/>
      </c>
      <c r="K23" s="19" t="s">
        <v>276</v>
      </c>
      <c r="L23" s="19" t="s">
        <v>276</v>
      </c>
      <c r="M23" s="19" t="s">
        <v>276</v>
      </c>
      <c r="N23" s="19" t="s">
        <v>276</v>
      </c>
      <c r="O23" s="34" t="s">
        <v>276</v>
      </c>
    </row>
    <row r="24" spans="1:15" ht="31.5">
      <c r="A24" s="43">
        <v>18</v>
      </c>
      <c r="B24" s="76" t="s">
        <v>401</v>
      </c>
      <c r="C24" s="76" t="s">
        <v>402</v>
      </c>
      <c r="D24" s="77">
        <v>1</v>
      </c>
      <c r="E24" s="78"/>
      <c r="F24" s="78"/>
      <c r="G24" s="79"/>
      <c r="H24" s="80">
        <f t="shared" si="0"/>
      </c>
      <c r="I24" s="80">
        <f t="shared" si="1"/>
      </c>
      <c r="J24" s="80">
        <f t="shared" si="2"/>
      </c>
      <c r="K24" s="19" t="s">
        <v>276</v>
      </c>
      <c r="L24" s="19" t="s">
        <v>276</v>
      </c>
      <c r="M24" s="19" t="s">
        <v>276</v>
      </c>
      <c r="N24" s="19" t="s">
        <v>276</v>
      </c>
      <c r="O24" s="34" t="s">
        <v>276</v>
      </c>
    </row>
    <row r="25" spans="1:15" ht="12.75">
      <c r="A25" s="43">
        <v>19</v>
      </c>
      <c r="B25" s="76" t="s">
        <v>403</v>
      </c>
      <c r="C25" s="76" t="s">
        <v>404</v>
      </c>
      <c r="D25" s="77">
        <v>1</v>
      </c>
      <c r="E25" s="78"/>
      <c r="F25" s="78"/>
      <c r="G25" s="79"/>
      <c r="H25" s="80">
        <f t="shared" si="0"/>
      </c>
      <c r="I25" s="80">
        <f t="shared" si="1"/>
      </c>
      <c r="J25" s="80">
        <f t="shared" si="2"/>
      </c>
      <c r="K25" s="19" t="s">
        <v>276</v>
      </c>
      <c r="L25" s="19" t="s">
        <v>276</v>
      </c>
      <c r="M25" s="19" t="s">
        <v>276</v>
      </c>
      <c r="N25" s="19" t="s">
        <v>276</v>
      </c>
      <c r="O25" s="34" t="s">
        <v>276</v>
      </c>
    </row>
    <row r="26" spans="1:15" ht="54.75" customHeight="1">
      <c r="A26" s="43">
        <v>20</v>
      </c>
      <c r="B26" s="76" t="s">
        <v>405</v>
      </c>
      <c r="C26" s="76" t="s">
        <v>406</v>
      </c>
      <c r="D26" s="77">
        <v>1</v>
      </c>
      <c r="E26" s="78"/>
      <c r="F26" s="78"/>
      <c r="G26" s="79"/>
      <c r="H26" s="80">
        <f t="shared" si="0"/>
      </c>
      <c r="I26" s="80">
        <f t="shared" si="1"/>
      </c>
      <c r="J26" s="80">
        <f t="shared" si="2"/>
      </c>
      <c r="K26" s="19" t="s">
        <v>276</v>
      </c>
      <c r="L26" s="19" t="s">
        <v>276</v>
      </c>
      <c r="M26" s="19" t="s">
        <v>276</v>
      </c>
      <c r="N26" s="19" t="s">
        <v>276</v>
      </c>
      <c r="O26" s="34" t="s">
        <v>276</v>
      </c>
    </row>
    <row r="27" spans="1:15" ht="21">
      <c r="A27" s="43">
        <v>21</v>
      </c>
      <c r="B27" s="76" t="s">
        <v>407</v>
      </c>
      <c r="C27" s="76" t="s">
        <v>408</v>
      </c>
      <c r="D27" s="77">
        <v>4</v>
      </c>
      <c r="E27" s="78"/>
      <c r="F27" s="78"/>
      <c r="G27" s="79"/>
      <c r="H27" s="80">
        <f t="shared" si="0"/>
      </c>
      <c r="I27" s="80">
        <f t="shared" si="1"/>
      </c>
      <c r="J27" s="80">
        <f t="shared" si="2"/>
      </c>
      <c r="K27" s="19" t="s">
        <v>276</v>
      </c>
      <c r="L27" s="19" t="s">
        <v>276</v>
      </c>
      <c r="M27" s="19" t="s">
        <v>276</v>
      </c>
      <c r="N27" s="19" t="s">
        <v>276</v>
      </c>
      <c r="O27" s="34" t="s">
        <v>276</v>
      </c>
    </row>
    <row r="28" spans="1:15" ht="21">
      <c r="A28" s="43">
        <v>22</v>
      </c>
      <c r="B28" s="76" t="s">
        <v>409</v>
      </c>
      <c r="C28" s="76" t="s">
        <v>410</v>
      </c>
      <c r="D28" s="77">
        <v>1</v>
      </c>
      <c r="E28" s="78"/>
      <c r="F28" s="78"/>
      <c r="G28" s="79"/>
      <c r="H28" s="80">
        <f t="shared" si="0"/>
      </c>
      <c r="I28" s="80">
        <f t="shared" si="1"/>
      </c>
      <c r="J28" s="80">
        <f t="shared" si="2"/>
      </c>
      <c r="K28" s="19" t="s">
        <v>276</v>
      </c>
      <c r="L28" s="19" t="s">
        <v>276</v>
      </c>
      <c r="M28" s="19" t="s">
        <v>276</v>
      </c>
      <c r="N28" s="19" t="s">
        <v>276</v>
      </c>
      <c r="O28" s="34" t="s">
        <v>276</v>
      </c>
    </row>
    <row r="29" spans="1:15" ht="21">
      <c r="A29" s="43">
        <v>23</v>
      </c>
      <c r="B29" s="76" t="s">
        <v>411</v>
      </c>
      <c r="C29" s="76" t="s">
        <v>412</v>
      </c>
      <c r="D29" s="77">
        <v>2</v>
      </c>
      <c r="E29" s="78"/>
      <c r="F29" s="78"/>
      <c r="G29" s="79"/>
      <c r="H29" s="80">
        <f t="shared" si="0"/>
      </c>
      <c r="I29" s="80">
        <f t="shared" si="1"/>
      </c>
      <c r="J29" s="80">
        <f t="shared" si="2"/>
      </c>
      <c r="K29" s="19" t="s">
        <v>276</v>
      </c>
      <c r="L29" s="19" t="s">
        <v>276</v>
      </c>
      <c r="M29" s="19" t="s">
        <v>276</v>
      </c>
      <c r="N29" s="19" t="s">
        <v>276</v>
      </c>
      <c r="O29" s="34" t="s">
        <v>276</v>
      </c>
    </row>
    <row r="30" spans="1:15" ht="21">
      <c r="A30" s="43">
        <v>24</v>
      </c>
      <c r="B30" s="76" t="s">
        <v>411</v>
      </c>
      <c r="C30" s="76" t="s">
        <v>413</v>
      </c>
      <c r="D30" s="77">
        <v>2</v>
      </c>
      <c r="E30" s="78"/>
      <c r="F30" s="78"/>
      <c r="G30" s="79"/>
      <c r="H30" s="80">
        <f t="shared" si="0"/>
      </c>
      <c r="I30" s="80">
        <f t="shared" si="1"/>
      </c>
      <c r="J30" s="80">
        <f t="shared" si="2"/>
      </c>
      <c r="K30" s="19" t="s">
        <v>276</v>
      </c>
      <c r="L30" s="19" t="s">
        <v>276</v>
      </c>
      <c r="M30" s="19" t="s">
        <v>276</v>
      </c>
      <c r="N30" s="19" t="s">
        <v>276</v>
      </c>
      <c r="O30" s="34" t="s">
        <v>276</v>
      </c>
    </row>
    <row r="31" spans="1:15" ht="21">
      <c r="A31" s="43">
        <v>25</v>
      </c>
      <c r="B31" s="76" t="s">
        <v>411</v>
      </c>
      <c r="C31" s="76" t="s">
        <v>414</v>
      </c>
      <c r="D31" s="77">
        <v>2</v>
      </c>
      <c r="E31" s="78"/>
      <c r="F31" s="78"/>
      <c r="G31" s="79"/>
      <c r="H31" s="80">
        <f t="shared" si="0"/>
      </c>
      <c r="I31" s="80">
        <f t="shared" si="1"/>
      </c>
      <c r="J31" s="80">
        <f t="shared" si="2"/>
      </c>
      <c r="K31" s="19" t="s">
        <v>276</v>
      </c>
      <c r="L31" s="19" t="s">
        <v>276</v>
      </c>
      <c r="M31" s="19" t="s">
        <v>276</v>
      </c>
      <c r="N31" s="19" t="s">
        <v>276</v>
      </c>
      <c r="O31" s="34" t="s">
        <v>276</v>
      </c>
    </row>
    <row r="32" spans="1:15" ht="45.75" customHeight="1">
      <c r="A32" s="43">
        <v>26</v>
      </c>
      <c r="B32" s="76" t="s">
        <v>415</v>
      </c>
      <c r="C32" s="76" t="s">
        <v>416</v>
      </c>
      <c r="D32" s="77">
        <v>10</v>
      </c>
      <c r="E32" s="78"/>
      <c r="F32" s="78"/>
      <c r="G32" s="79"/>
      <c r="H32" s="80">
        <f t="shared" si="0"/>
      </c>
      <c r="I32" s="80">
        <f t="shared" si="1"/>
      </c>
      <c r="J32" s="80">
        <f t="shared" si="2"/>
      </c>
      <c r="K32" s="19" t="s">
        <v>276</v>
      </c>
      <c r="L32" s="19" t="s">
        <v>276</v>
      </c>
      <c r="M32" s="19" t="s">
        <v>276</v>
      </c>
      <c r="N32" s="19" t="s">
        <v>276</v>
      </c>
      <c r="O32" s="34" t="s">
        <v>276</v>
      </c>
    </row>
    <row r="33" spans="1:15" ht="12.75">
      <c r="A33" s="43">
        <v>27</v>
      </c>
      <c r="B33" s="76" t="s">
        <v>417</v>
      </c>
      <c r="C33" s="76" t="s">
        <v>418</v>
      </c>
      <c r="D33" s="77">
        <v>10</v>
      </c>
      <c r="E33" s="78"/>
      <c r="F33" s="78"/>
      <c r="G33" s="79"/>
      <c r="H33" s="80">
        <f t="shared" si="0"/>
      </c>
      <c r="I33" s="80">
        <f t="shared" si="1"/>
      </c>
      <c r="J33" s="80">
        <f t="shared" si="2"/>
      </c>
      <c r="K33" s="19" t="s">
        <v>276</v>
      </c>
      <c r="L33" s="19" t="s">
        <v>276</v>
      </c>
      <c r="M33" s="19" t="s">
        <v>276</v>
      </c>
      <c r="N33" s="19" t="s">
        <v>276</v>
      </c>
      <c r="O33" s="34" t="s">
        <v>276</v>
      </c>
    </row>
    <row r="34" spans="1:15" ht="12.75">
      <c r="A34" s="43">
        <v>28</v>
      </c>
      <c r="B34" s="76" t="s">
        <v>419</v>
      </c>
      <c r="C34" s="76" t="s">
        <v>420</v>
      </c>
      <c r="D34" s="77">
        <v>10</v>
      </c>
      <c r="E34" s="78"/>
      <c r="F34" s="78"/>
      <c r="G34" s="79"/>
      <c r="H34" s="80">
        <f t="shared" si="0"/>
      </c>
      <c r="I34" s="80">
        <f t="shared" si="1"/>
      </c>
      <c r="J34" s="80">
        <f t="shared" si="2"/>
      </c>
      <c r="K34" s="19" t="s">
        <v>276</v>
      </c>
      <c r="L34" s="19" t="s">
        <v>276</v>
      </c>
      <c r="M34" s="19" t="s">
        <v>276</v>
      </c>
      <c r="N34" s="19" t="s">
        <v>276</v>
      </c>
      <c r="O34" s="34" t="s">
        <v>276</v>
      </c>
    </row>
    <row r="35" spans="1:15" ht="31.5">
      <c r="A35" s="43">
        <v>29</v>
      </c>
      <c r="B35" s="76" t="s">
        <v>421</v>
      </c>
      <c r="C35" s="76" t="s">
        <v>422</v>
      </c>
      <c r="D35" s="77">
        <v>1</v>
      </c>
      <c r="E35" s="78"/>
      <c r="F35" s="78"/>
      <c r="G35" s="79"/>
      <c r="H35" s="80">
        <f t="shared" si="0"/>
      </c>
      <c r="I35" s="80">
        <f t="shared" si="1"/>
      </c>
      <c r="J35" s="80">
        <f t="shared" si="2"/>
      </c>
      <c r="K35" s="19" t="s">
        <v>276</v>
      </c>
      <c r="L35" s="19" t="s">
        <v>276</v>
      </c>
      <c r="M35" s="19" t="s">
        <v>276</v>
      </c>
      <c r="N35" s="19" t="s">
        <v>276</v>
      </c>
      <c r="O35" s="34" t="s">
        <v>276</v>
      </c>
    </row>
    <row r="36" spans="1:15" ht="21">
      <c r="A36" s="43">
        <v>30</v>
      </c>
      <c r="B36" s="76" t="s">
        <v>423</v>
      </c>
      <c r="C36" s="76" t="s">
        <v>424</v>
      </c>
      <c r="D36" s="77">
        <v>2</v>
      </c>
      <c r="E36" s="78"/>
      <c r="F36" s="78"/>
      <c r="G36" s="79"/>
      <c r="H36" s="80">
        <f t="shared" si="0"/>
      </c>
      <c r="I36" s="80">
        <f t="shared" si="1"/>
      </c>
      <c r="J36" s="80">
        <f t="shared" si="2"/>
      </c>
      <c r="K36" s="19" t="s">
        <v>276</v>
      </c>
      <c r="L36" s="19" t="s">
        <v>276</v>
      </c>
      <c r="M36" s="19" t="s">
        <v>276</v>
      </c>
      <c r="N36" s="19" t="s">
        <v>276</v>
      </c>
      <c r="O36" s="34" t="s">
        <v>276</v>
      </c>
    </row>
    <row r="37" spans="1:15" ht="12.75">
      <c r="A37" s="43">
        <v>31</v>
      </c>
      <c r="B37" s="76" t="s">
        <v>425</v>
      </c>
      <c r="C37" s="76" t="s">
        <v>426</v>
      </c>
      <c r="D37" s="77">
        <v>3</v>
      </c>
      <c r="E37" s="78"/>
      <c r="F37" s="78"/>
      <c r="G37" s="79"/>
      <c r="H37" s="80">
        <f t="shared" si="0"/>
      </c>
      <c r="I37" s="80">
        <f t="shared" si="1"/>
      </c>
      <c r="J37" s="80">
        <f t="shared" si="2"/>
      </c>
      <c r="K37" s="19" t="s">
        <v>276</v>
      </c>
      <c r="L37" s="19" t="s">
        <v>276</v>
      </c>
      <c r="M37" s="19" t="s">
        <v>276</v>
      </c>
      <c r="N37" s="19" t="s">
        <v>276</v>
      </c>
      <c r="O37" s="34" t="s">
        <v>276</v>
      </c>
    </row>
    <row r="38" spans="1:15" ht="84" customHeight="1">
      <c r="A38" s="43">
        <v>32</v>
      </c>
      <c r="B38" s="76" t="s">
        <v>427</v>
      </c>
      <c r="C38" s="76" t="s">
        <v>428</v>
      </c>
      <c r="D38" s="77">
        <v>6</v>
      </c>
      <c r="E38" s="78"/>
      <c r="F38" s="78"/>
      <c r="G38" s="79"/>
      <c r="H38" s="80">
        <f t="shared" si="0"/>
      </c>
      <c r="I38" s="80">
        <f t="shared" si="1"/>
      </c>
      <c r="J38" s="80">
        <f t="shared" si="2"/>
      </c>
      <c r="K38" s="19" t="s">
        <v>276</v>
      </c>
      <c r="L38" s="19" t="s">
        <v>276</v>
      </c>
      <c r="M38" s="19" t="s">
        <v>276</v>
      </c>
      <c r="N38" s="19" t="s">
        <v>276</v>
      </c>
      <c r="O38" s="34" t="s">
        <v>276</v>
      </c>
    </row>
    <row r="39" spans="1:15" ht="12.75">
      <c r="A39" s="43">
        <v>33</v>
      </c>
      <c r="B39" s="76" t="s">
        <v>427</v>
      </c>
      <c r="C39" s="76" t="s">
        <v>429</v>
      </c>
      <c r="D39" s="77">
        <v>6</v>
      </c>
      <c r="E39" s="78"/>
      <c r="F39" s="78"/>
      <c r="G39" s="79"/>
      <c r="H39" s="80">
        <f aca="true" t="shared" si="3" ref="H39:H70">+IF(G39="","",(G39*0.16))</f>
      </c>
      <c r="I39" s="80">
        <f aca="true" t="shared" si="4" ref="I39:I70">+IF(H39="","",H39*D39)</f>
      </c>
      <c r="J39" s="80">
        <f aca="true" t="shared" si="5" ref="J39:J70">+IF(H39="","",(I39+(G39*D39)))</f>
      </c>
      <c r="K39" s="19" t="s">
        <v>276</v>
      </c>
      <c r="L39" s="19" t="s">
        <v>276</v>
      </c>
      <c r="M39" s="19" t="s">
        <v>276</v>
      </c>
      <c r="N39" s="19" t="s">
        <v>276</v>
      </c>
      <c r="O39" s="34" t="s">
        <v>276</v>
      </c>
    </row>
    <row r="40" spans="1:15" ht="21">
      <c r="A40" s="43">
        <v>34</v>
      </c>
      <c r="B40" s="76" t="s">
        <v>430</v>
      </c>
      <c r="C40" s="76" t="s">
        <v>431</v>
      </c>
      <c r="D40" s="77">
        <v>1</v>
      </c>
      <c r="E40" s="78"/>
      <c r="F40" s="78"/>
      <c r="G40" s="79"/>
      <c r="H40" s="80">
        <f t="shared" si="3"/>
      </c>
      <c r="I40" s="80">
        <f t="shared" si="4"/>
      </c>
      <c r="J40" s="80">
        <f t="shared" si="5"/>
      </c>
      <c r="K40" s="19" t="s">
        <v>276</v>
      </c>
      <c r="L40" s="19" t="s">
        <v>276</v>
      </c>
      <c r="M40" s="19" t="s">
        <v>276</v>
      </c>
      <c r="N40" s="19" t="s">
        <v>276</v>
      </c>
      <c r="O40" s="34" t="s">
        <v>276</v>
      </c>
    </row>
    <row r="41" spans="1:15" ht="21">
      <c r="A41" s="43">
        <v>35</v>
      </c>
      <c r="B41" s="76" t="s">
        <v>432</v>
      </c>
      <c r="C41" s="76" t="s">
        <v>433</v>
      </c>
      <c r="D41" s="77">
        <v>1</v>
      </c>
      <c r="E41" s="78"/>
      <c r="F41" s="78"/>
      <c r="G41" s="79"/>
      <c r="H41" s="80">
        <f t="shared" si="3"/>
      </c>
      <c r="I41" s="80">
        <f t="shared" si="4"/>
      </c>
      <c r="J41" s="80">
        <f t="shared" si="5"/>
      </c>
      <c r="K41" s="19" t="s">
        <v>276</v>
      </c>
      <c r="L41" s="19" t="s">
        <v>276</v>
      </c>
      <c r="M41" s="19" t="s">
        <v>276</v>
      </c>
      <c r="N41" s="19" t="s">
        <v>276</v>
      </c>
      <c r="O41" s="34" t="s">
        <v>276</v>
      </c>
    </row>
    <row r="42" spans="1:15" ht="105" customHeight="1">
      <c r="A42" s="43">
        <v>36</v>
      </c>
      <c r="B42" s="76" t="s">
        <v>434</v>
      </c>
      <c r="C42" s="76" t="s">
        <v>435</v>
      </c>
      <c r="D42" s="77">
        <v>1</v>
      </c>
      <c r="E42" s="78"/>
      <c r="F42" s="78"/>
      <c r="G42" s="79"/>
      <c r="H42" s="80">
        <f t="shared" si="3"/>
      </c>
      <c r="I42" s="80">
        <f t="shared" si="4"/>
      </c>
      <c r="J42" s="80">
        <f t="shared" si="5"/>
      </c>
      <c r="K42" s="19" t="s">
        <v>276</v>
      </c>
      <c r="L42" s="19" t="s">
        <v>276</v>
      </c>
      <c r="M42" s="19" t="s">
        <v>276</v>
      </c>
      <c r="N42" s="19" t="s">
        <v>276</v>
      </c>
      <c r="O42" s="34" t="s">
        <v>276</v>
      </c>
    </row>
    <row r="43" spans="1:15" ht="43.5" customHeight="1">
      <c r="A43" s="43">
        <v>37</v>
      </c>
      <c r="B43" s="76" t="s">
        <v>436</v>
      </c>
      <c r="C43" s="76" t="s">
        <v>437</v>
      </c>
      <c r="D43" s="77">
        <v>1</v>
      </c>
      <c r="E43" s="78"/>
      <c r="F43" s="78"/>
      <c r="G43" s="79"/>
      <c r="H43" s="80">
        <f t="shared" si="3"/>
      </c>
      <c r="I43" s="80">
        <f t="shared" si="4"/>
      </c>
      <c r="J43" s="80">
        <f t="shared" si="5"/>
      </c>
      <c r="K43" s="19" t="s">
        <v>276</v>
      </c>
      <c r="L43" s="19" t="s">
        <v>276</v>
      </c>
      <c r="M43" s="19" t="s">
        <v>276</v>
      </c>
      <c r="N43" s="19" t="s">
        <v>276</v>
      </c>
      <c r="O43" s="34" t="s">
        <v>276</v>
      </c>
    </row>
    <row r="44" spans="1:15" ht="34.5" customHeight="1">
      <c r="A44" s="43">
        <v>38</v>
      </c>
      <c r="B44" s="76" t="s">
        <v>438</v>
      </c>
      <c r="C44" s="76" t="s">
        <v>439</v>
      </c>
      <c r="D44" s="77">
        <v>3</v>
      </c>
      <c r="E44" s="78"/>
      <c r="F44" s="78"/>
      <c r="G44" s="79"/>
      <c r="H44" s="80">
        <f t="shared" si="3"/>
      </c>
      <c r="I44" s="80">
        <f t="shared" si="4"/>
      </c>
      <c r="J44" s="80">
        <f t="shared" si="5"/>
      </c>
      <c r="K44" s="19" t="s">
        <v>276</v>
      </c>
      <c r="L44" s="19" t="s">
        <v>276</v>
      </c>
      <c r="M44" s="19" t="s">
        <v>276</v>
      </c>
      <c r="N44" s="19" t="s">
        <v>276</v>
      </c>
      <c r="O44" s="34" t="s">
        <v>276</v>
      </c>
    </row>
    <row r="45" spans="1:15" ht="108" customHeight="1">
      <c r="A45" s="43">
        <v>39</v>
      </c>
      <c r="B45" s="76" t="s">
        <v>440</v>
      </c>
      <c r="C45" s="76" t="s">
        <v>441</v>
      </c>
      <c r="D45" s="77">
        <v>1</v>
      </c>
      <c r="E45" s="78"/>
      <c r="F45" s="78"/>
      <c r="G45" s="79"/>
      <c r="H45" s="80">
        <f t="shared" si="3"/>
      </c>
      <c r="I45" s="80">
        <f t="shared" si="4"/>
      </c>
      <c r="J45" s="80">
        <f t="shared" si="5"/>
      </c>
      <c r="K45" s="19" t="s">
        <v>276</v>
      </c>
      <c r="L45" s="19" t="s">
        <v>276</v>
      </c>
      <c r="M45" s="19" t="s">
        <v>276</v>
      </c>
      <c r="N45" s="19" t="s">
        <v>276</v>
      </c>
      <c r="O45" s="34" t="s">
        <v>276</v>
      </c>
    </row>
    <row r="46" spans="1:15" ht="12.75">
      <c r="A46" s="43">
        <v>40</v>
      </c>
      <c r="B46" s="76" t="s">
        <v>442</v>
      </c>
      <c r="C46" s="76" t="s">
        <v>443</v>
      </c>
      <c r="D46" s="77">
        <v>3</v>
      </c>
      <c r="E46" s="78"/>
      <c r="F46" s="78"/>
      <c r="G46" s="79"/>
      <c r="H46" s="80">
        <f t="shared" si="3"/>
      </c>
      <c r="I46" s="80">
        <f t="shared" si="4"/>
      </c>
      <c r="J46" s="80">
        <f t="shared" si="5"/>
      </c>
      <c r="K46" s="19" t="s">
        <v>276</v>
      </c>
      <c r="L46" s="19" t="s">
        <v>276</v>
      </c>
      <c r="M46" s="19" t="s">
        <v>276</v>
      </c>
      <c r="N46" s="19" t="s">
        <v>276</v>
      </c>
      <c r="O46" s="34" t="s">
        <v>276</v>
      </c>
    </row>
    <row r="47" spans="1:15" ht="105">
      <c r="A47" s="43">
        <v>41</v>
      </c>
      <c r="B47" s="76" t="s">
        <v>444</v>
      </c>
      <c r="C47" s="76" t="s">
        <v>445</v>
      </c>
      <c r="D47" s="77">
        <v>1</v>
      </c>
      <c r="E47" s="78"/>
      <c r="F47" s="78"/>
      <c r="G47" s="79"/>
      <c r="H47" s="80">
        <f t="shared" si="3"/>
      </c>
      <c r="I47" s="80">
        <f t="shared" si="4"/>
      </c>
      <c r="J47" s="80">
        <f t="shared" si="5"/>
      </c>
      <c r="K47" s="19" t="s">
        <v>276</v>
      </c>
      <c r="L47" s="19" t="s">
        <v>276</v>
      </c>
      <c r="M47" s="19" t="s">
        <v>276</v>
      </c>
      <c r="N47" s="19" t="s">
        <v>276</v>
      </c>
      <c r="O47" s="34" t="s">
        <v>276</v>
      </c>
    </row>
    <row r="48" spans="1:15" ht="21">
      <c r="A48" s="43">
        <v>42</v>
      </c>
      <c r="B48" s="76" t="s">
        <v>446</v>
      </c>
      <c r="C48" s="76" t="s">
        <v>447</v>
      </c>
      <c r="D48" s="77">
        <v>6</v>
      </c>
      <c r="E48" s="78"/>
      <c r="F48" s="78"/>
      <c r="G48" s="79"/>
      <c r="H48" s="80">
        <f t="shared" si="3"/>
      </c>
      <c r="I48" s="80">
        <f t="shared" si="4"/>
      </c>
      <c r="J48" s="80">
        <f t="shared" si="5"/>
      </c>
      <c r="K48" s="19" t="s">
        <v>276</v>
      </c>
      <c r="L48" s="19" t="s">
        <v>276</v>
      </c>
      <c r="M48" s="19" t="s">
        <v>276</v>
      </c>
      <c r="N48" s="19" t="s">
        <v>276</v>
      </c>
      <c r="O48" s="34" t="s">
        <v>276</v>
      </c>
    </row>
    <row r="49" spans="1:15" ht="12.75">
      <c r="A49" s="43">
        <v>43</v>
      </c>
      <c r="B49" s="76" t="s">
        <v>448</v>
      </c>
      <c r="C49" s="76" t="s">
        <v>449</v>
      </c>
      <c r="D49" s="77">
        <v>3</v>
      </c>
      <c r="E49" s="78"/>
      <c r="F49" s="78"/>
      <c r="G49" s="79"/>
      <c r="H49" s="80">
        <f t="shared" si="3"/>
      </c>
      <c r="I49" s="80">
        <f t="shared" si="4"/>
      </c>
      <c r="J49" s="80">
        <f t="shared" si="5"/>
      </c>
      <c r="K49" s="19" t="s">
        <v>276</v>
      </c>
      <c r="L49" s="19" t="s">
        <v>276</v>
      </c>
      <c r="M49" s="19" t="s">
        <v>276</v>
      </c>
      <c r="N49" s="19" t="s">
        <v>276</v>
      </c>
      <c r="O49" s="34" t="s">
        <v>276</v>
      </c>
    </row>
    <row r="50" spans="1:15" ht="12.75">
      <c r="A50" s="43">
        <v>44</v>
      </c>
      <c r="B50" s="76" t="s">
        <v>450</v>
      </c>
      <c r="C50" s="76" t="s">
        <v>451</v>
      </c>
      <c r="D50" s="77">
        <v>2</v>
      </c>
      <c r="E50" s="78"/>
      <c r="F50" s="78"/>
      <c r="G50" s="79"/>
      <c r="H50" s="80">
        <f t="shared" si="3"/>
      </c>
      <c r="I50" s="80">
        <f t="shared" si="4"/>
      </c>
      <c r="J50" s="80">
        <f t="shared" si="5"/>
      </c>
      <c r="K50" s="19" t="s">
        <v>276</v>
      </c>
      <c r="L50" s="19" t="s">
        <v>276</v>
      </c>
      <c r="M50" s="19" t="s">
        <v>276</v>
      </c>
      <c r="N50" s="19" t="s">
        <v>276</v>
      </c>
      <c r="O50" s="34" t="s">
        <v>276</v>
      </c>
    </row>
    <row r="51" spans="1:15" ht="21">
      <c r="A51" s="43">
        <v>45</v>
      </c>
      <c r="B51" s="76" t="s">
        <v>452</v>
      </c>
      <c r="C51" s="76" t="s">
        <v>453</v>
      </c>
      <c r="D51" s="77">
        <v>1</v>
      </c>
      <c r="E51" s="78"/>
      <c r="F51" s="78"/>
      <c r="G51" s="79"/>
      <c r="H51" s="80">
        <f t="shared" si="3"/>
      </c>
      <c r="I51" s="80">
        <f t="shared" si="4"/>
      </c>
      <c r="J51" s="80">
        <f t="shared" si="5"/>
      </c>
      <c r="K51" s="19" t="s">
        <v>276</v>
      </c>
      <c r="L51" s="19" t="s">
        <v>276</v>
      </c>
      <c r="M51" s="19" t="s">
        <v>276</v>
      </c>
      <c r="N51" s="19" t="s">
        <v>276</v>
      </c>
      <c r="O51" s="34" t="s">
        <v>276</v>
      </c>
    </row>
    <row r="52" spans="1:15" ht="21">
      <c r="A52" s="43">
        <v>46</v>
      </c>
      <c r="B52" s="76" t="s">
        <v>452</v>
      </c>
      <c r="C52" s="76" t="s">
        <v>454</v>
      </c>
      <c r="D52" s="77">
        <v>1</v>
      </c>
      <c r="E52" s="78"/>
      <c r="F52" s="78"/>
      <c r="G52" s="79"/>
      <c r="H52" s="80">
        <f t="shared" si="3"/>
      </c>
      <c r="I52" s="80">
        <f t="shared" si="4"/>
      </c>
      <c r="J52" s="80">
        <f t="shared" si="5"/>
      </c>
      <c r="K52" s="19" t="s">
        <v>276</v>
      </c>
      <c r="L52" s="19" t="s">
        <v>276</v>
      </c>
      <c r="M52" s="19" t="s">
        <v>276</v>
      </c>
      <c r="N52" s="19" t="s">
        <v>276</v>
      </c>
      <c r="O52" s="34" t="s">
        <v>276</v>
      </c>
    </row>
    <row r="53" spans="1:15" ht="12.75">
      <c r="A53" s="43">
        <v>47</v>
      </c>
      <c r="B53" s="76" t="s">
        <v>455</v>
      </c>
      <c r="C53" s="76" t="s">
        <v>456</v>
      </c>
      <c r="D53" s="77">
        <v>40</v>
      </c>
      <c r="E53" s="78"/>
      <c r="F53" s="78"/>
      <c r="G53" s="79"/>
      <c r="H53" s="80">
        <f t="shared" si="3"/>
      </c>
      <c r="I53" s="80">
        <f t="shared" si="4"/>
      </c>
      <c r="J53" s="80">
        <f t="shared" si="5"/>
      </c>
      <c r="K53" s="19" t="s">
        <v>276</v>
      </c>
      <c r="L53" s="19" t="s">
        <v>276</v>
      </c>
      <c r="M53" s="19" t="s">
        <v>276</v>
      </c>
      <c r="N53" s="19" t="s">
        <v>276</v>
      </c>
      <c r="O53" s="34" t="s">
        <v>276</v>
      </c>
    </row>
    <row r="54" spans="1:15" ht="12.75">
      <c r="A54" s="43">
        <v>48</v>
      </c>
      <c r="B54" s="76" t="s">
        <v>457</v>
      </c>
      <c r="C54" s="76" t="s">
        <v>458</v>
      </c>
      <c r="D54" s="77">
        <v>2</v>
      </c>
      <c r="E54" s="78"/>
      <c r="F54" s="78"/>
      <c r="G54" s="79"/>
      <c r="H54" s="80">
        <f t="shared" si="3"/>
      </c>
      <c r="I54" s="80">
        <f t="shared" si="4"/>
      </c>
      <c r="J54" s="80">
        <f t="shared" si="5"/>
      </c>
      <c r="K54" s="19" t="s">
        <v>276</v>
      </c>
      <c r="L54" s="19" t="s">
        <v>276</v>
      </c>
      <c r="M54" s="19" t="s">
        <v>276</v>
      </c>
      <c r="N54" s="19" t="s">
        <v>276</v>
      </c>
      <c r="O54" s="34" t="s">
        <v>276</v>
      </c>
    </row>
    <row r="55" spans="1:15" ht="12.75">
      <c r="A55" s="43">
        <v>49</v>
      </c>
      <c r="B55" s="76" t="s">
        <v>459</v>
      </c>
      <c r="C55" s="76" t="s">
        <v>460</v>
      </c>
      <c r="D55" s="77">
        <v>6</v>
      </c>
      <c r="E55" s="78"/>
      <c r="F55" s="78"/>
      <c r="G55" s="79"/>
      <c r="H55" s="80">
        <f t="shared" si="3"/>
      </c>
      <c r="I55" s="80">
        <f t="shared" si="4"/>
      </c>
      <c r="J55" s="80">
        <f t="shared" si="5"/>
      </c>
      <c r="K55" s="19" t="s">
        <v>276</v>
      </c>
      <c r="L55" s="19" t="s">
        <v>276</v>
      </c>
      <c r="M55" s="19" t="s">
        <v>276</v>
      </c>
      <c r="N55" s="19" t="s">
        <v>276</v>
      </c>
      <c r="O55" s="34" t="s">
        <v>276</v>
      </c>
    </row>
    <row r="56" spans="1:15" ht="31.5">
      <c r="A56" s="43">
        <v>50</v>
      </c>
      <c r="B56" s="76" t="s">
        <v>461</v>
      </c>
      <c r="C56" s="76" t="s">
        <v>462</v>
      </c>
      <c r="D56" s="77">
        <v>15</v>
      </c>
      <c r="E56" s="78"/>
      <c r="F56" s="78"/>
      <c r="G56" s="79"/>
      <c r="H56" s="80">
        <f t="shared" si="3"/>
      </c>
      <c r="I56" s="80">
        <f t="shared" si="4"/>
      </c>
      <c r="J56" s="80">
        <f t="shared" si="5"/>
      </c>
      <c r="K56" s="19" t="s">
        <v>276</v>
      </c>
      <c r="L56" s="19" t="s">
        <v>276</v>
      </c>
      <c r="M56" s="19" t="s">
        <v>276</v>
      </c>
      <c r="N56" s="19" t="s">
        <v>276</v>
      </c>
      <c r="O56" s="34" t="s">
        <v>276</v>
      </c>
    </row>
    <row r="57" spans="1:15" ht="31.5">
      <c r="A57" s="43">
        <v>51</v>
      </c>
      <c r="B57" s="76" t="s">
        <v>463</v>
      </c>
      <c r="C57" s="76" t="s">
        <v>462</v>
      </c>
      <c r="D57" s="77">
        <v>10</v>
      </c>
      <c r="E57" s="78"/>
      <c r="F57" s="78"/>
      <c r="G57" s="79"/>
      <c r="H57" s="80">
        <f t="shared" si="3"/>
      </c>
      <c r="I57" s="80">
        <f t="shared" si="4"/>
      </c>
      <c r="J57" s="80">
        <f t="shared" si="5"/>
      </c>
      <c r="K57" s="19" t="s">
        <v>276</v>
      </c>
      <c r="L57" s="19" t="s">
        <v>276</v>
      </c>
      <c r="M57" s="19" t="s">
        <v>276</v>
      </c>
      <c r="N57" s="19" t="s">
        <v>276</v>
      </c>
      <c r="O57" s="34" t="s">
        <v>276</v>
      </c>
    </row>
    <row r="58" spans="1:15" ht="12.75">
      <c r="A58" s="43">
        <v>52</v>
      </c>
      <c r="B58" s="76" t="s">
        <v>464</v>
      </c>
      <c r="C58" s="76" t="s">
        <v>465</v>
      </c>
      <c r="D58" s="77">
        <v>1</v>
      </c>
      <c r="E58" s="78"/>
      <c r="F58" s="78"/>
      <c r="G58" s="79"/>
      <c r="H58" s="80">
        <f t="shared" si="3"/>
      </c>
      <c r="I58" s="80">
        <f t="shared" si="4"/>
      </c>
      <c r="J58" s="80">
        <f t="shared" si="5"/>
      </c>
      <c r="K58" s="19" t="s">
        <v>276</v>
      </c>
      <c r="L58" s="19" t="s">
        <v>276</v>
      </c>
      <c r="M58" s="19" t="s">
        <v>276</v>
      </c>
      <c r="N58" s="19" t="s">
        <v>276</v>
      </c>
      <c r="O58" s="34" t="s">
        <v>276</v>
      </c>
    </row>
    <row r="59" spans="1:15" ht="12.75">
      <c r="A59" s="43">
        <v>53</v>
      </c>
      <c r="B59" s="76" t="s">
        <v>464</v>
      </c>
      <c r="C59" s="76" t="s">
        <v>466</v>
      </c>
      <c r="D59" s="77">
        <v>3</v>
      </c>
      <c r="E59" s="78"/>
      <c r="F59" s="78"/>
      <c r="G59" s="79"/>
      <c r="H59" s="80">
        <f t="shared" si="3"/>
      </c>
      <c r="I59" s="80">
        <f t="shared" si="4"/>
      </c>
      <c r="J59" s="80">
        <f t="shared" si="5"/>
      </c>
      <c r="K59" s="19" t="s">
        <v>276</v>
      </c>
      <c r="L59" s="19" t="s">
        <v>276</v>
      </c>
      <c r="M59" s="19" t="s">
        <v>276</v>
      </c>
      <c r="N59" s="19" t="s">
        <v>276</v>
      </c>
      <c r="O59" s="34" t="s">
        <v>276</v>
      </c>
    </row>
    <row r="60" spans="1:15" ht="31.5">
      <c r="A60" s="43">
        <v>54</v>
      </c>
      <c r="B60" s="76" t="s">
        <v>467</v>
      </c>
      <c r="C60" s="76" t="s">
        <v>433</v>
      </c>
      <c r="D60" s="77">
        <v>15</v>
      </c>
      <c r="E60" s="78"/>
      <c r="F60" s="78"/>
      <c r="G60" s="79"/>
      <c r="H60" s="80">
        <f t="shared" si="3"/>
      </c>
      <c r="I60" s="80">
        <f t="shared" si="4"/>
      </c>
      <c r="J60" s="80">
        <f t="shared" si="5"/>
      </c>
      <c r="K60" s="19" t="s">
        <v>276</v>
      </c>
      <c r="L60" s="19" t="s">
        <v>276</v>
      </c>
      <c r="M60" s="19" t="s">
        <v>276</v>
      </c>
      <c r="N60" s="19" t="s">
        <v>276</v>
      </c>
      <c r="O60" s="34" t="s">
        <v>276</v>
      </c>
    </row>
    <row r="61" spans="1:15" ht="31.5">
      <c r="A61" s="43">
        <v>55</v>
      </c>
      <c r="B61" s="76" t="s">
        <v>468</v>
      </c>
      <c r="C61" s="76" t="s">
        <v>469</v>
      </c>
      <c r="D61" s="77">
        <v>15</v>
      </c>
      <c r="E61" s="78"/>
      <c r="F61" s="78"/>
      <c r="G61" s="79"/>
      <c r="H61" s="80">
        <f t="shared" si="3"/>
      </c>
      <c r="I61" s="80">
        <f t="shared" si="4"/>
      </c>
      <c r="J61" s="80">
        <f t="shared" si="5"/>
      </c>
      <c r="K61" s="19" t="s">
        <v>276</v>
      </c>
      <c r="L61" s="19" t="s">
        <v>276</v>
      </c>
      <c r="M61" s="19" t="s">
        <v>276</v>
      </c>
      <c r="N61" s="19" t="s">
        <v>276</v>
      </c>
      <c r="O61" s="34" t="s">
        <v>276</v>
      </c>
    </row>
    <row r="62" spans="1:15" ht="31.5">
      <c r="A62" s="43">
        <v>56</v>
      </c>
      <c r="B62" s="76" t="s">
        <v>470</v>
      </c>
      <c r="C62" s="76" t="s">
        <v>470</v>
      </c>
      <c r="D62" s="77">
        <v>15</v>
      </c>
      <c r="E62" s="78"/>
      <c r="F62" s="78"/>
      <c r="G62" s="79"/>
      <c r="H62" s="80">
        <f t="shared" si="3"/>
      </c>
      <c r="I62" s="80">
        <f t="shared" si="4"/>
      </c>
      <c r="J62" s="80">
        <f t="shared" si="5"/>
      </c>
      <c r="K62" s="19" t="s">
        <v>276</v>
      </c>
      <c r="L62" s="19" t="s">
        <v>276</v>
      </c>
      <c r="M62" s="19" t="s">
        <v>276</v>
      </c>
      <c r="N62" s="19" t="s">
        <v>276</v>
      </c>
      <c r="O62" s="34" t="s">
        <v>276</v>
      </c>
    </row>
    <row r="63" spans="1:15" ht="12.75">
      <c r="A63" s="43">
        <v>57</v>
      </c>
      <c r="B63" s="76" t="s">
        <v>471</v>
      </c>
      <c r="C63" s="76" t="s">
        <v>472</v>
      </c>
      <c r="D63" s="77">
        <v>1</v>
      </c>
      <c r="E63" s="78"/>
      <c r="F63" s="78"/>
      <c r="G63" s="79"/>
      <c r="H63" s="80">
        <f t="shared" si="3"/>
      </c>
      <c r="I63" s="80">
        <f t="shared" si="4"/>
      </c>
      <c r="J63" s="80">
        <f t="shared" si="5"/>
      </c>
      <c r="K63" s="19" t="s">
        <v>276</v>
      </c>
      <c r="L63" s="19" t="s">
        <v>276</v>
      </c>
      <c r="M63" s="19" t="s">
        <v>276</v>
      </c>
      <c r="N63" s="19" t="s">
        <v>276</v>
      </c>
      <c r="O63" s="34" t="s">
        <v>276</v>
      </c>
    </row>
    <row r="64" spans="1:15" ht="12.75">
      <c r="A64" s="43">
        <v>58</v>
      </c>
      <c r="B64" s="76" t="s">
        <v>471</v>
      </c>
      <c r="C64" s="76" t="s">
        <v>473</v>
      </c>
      <c r="D64" s="77">
        <v>1</v>
      </c>
      <c r="E64" s="78"/>
      <c r="F64" s="78"/>
      <c r="G64" s="79"/>
      <c r="H64" s="80">
        <f t="shared" si="3"/>
      </c>
      <c r="I64" s="80">
        <f t="shared" si="4"/>
      </c>
      <c r="J64" s="80">
        <f t="shared" si="5"/>
      </c>
      <c r="K64" s="19" t="s">
        <v>276</v>
      </c>
      <c r="L64" s="19" t="s">
        <v>276</v>
      </c>
      <c r="M64" s="19" t="s">
        <v>276</v>
      </c>
      <c r="N64" s="19" t="s">
        <v>276</v>
      </c>
      <c r="O64" s="34" t="s">
        <v>276</v>
      </c>
    </row>
    <row r="65" spans="1:15" ht="12.75">
      <c r="A65" s="43">
        <v>59</v>
      </c>
      <c r="B65" s="76" t="s">
        <v>471</v>
      </c>
      <c r="C65" s="76" t="s">
        <v>474</v>
      </c>
      <c r="D65" s="77">
        <v>1</v>
      </c>
      <c r="E65" s="78"/>
      <c r="F65" s="78"/>
      <c r="G65" s="79"/>
      <c r="H65" s="80">
        <f t="shared" si="3"/>
      </c>
      <c r="I65" s="80">
        <f t="shared" si="4"/>
      </c>
      <c r="J65" s="80">
        <f t="shared" si="5"/>
      </c>
      <c r="K65" s="19" t="s">
        <v>276</v>
      </c>
      <c r="L65" s="19" t="s">
        <v>276</v>
      </c>
      <c r="M65" s="19" t="s">
        <v>276</v>
      </c>
      <c r="N65" s="19" t="s">
        <v>276</v>
      </c>
      <c r="O65" s="34" t="s">
        <v>276</v>
      </c>
    </row>
    <row r="66" spans="1:15" ht="21">
      <c r="A66" s="43">
        <v>60</v>
      </c>
      <c r="B66" s="76" t="s">
        <v>475</v>
      </c>
      <c r="C66" s="76" t="s">
        <v>433</v>
      </c>
      <c r="D66" s="77">
        <v>1</v>
      </c>
      <c r="E66" s="78"/>
      <c r="F66" s="78"/>
      <c r="G66" s="79"/>
      <c r="H66" s="80">
        <f t="shared" si="3"/>
      </c>
      <c r="I66" s="80">
        <f t="shared" si="4"/>
      </c>
      <c r="J66" s="80">
        <f t="shared" si="5"/>
      </c>
      <c r="K66" s="19" t="s">
        <v>276</v>
      </c>
      <c r="L66" s="19" t="s">
        <v>276</v>
      </c>
      <c r="M66" s="19" t="s">
        <v>276</v>
      </c>
      <c r="N66" s="19" t="s">
        <v>276</v>
      </c>
      <c r="O66" s="34" t="s">
        <v>276</v>
      </c>
    </row>
    <row r="67" spans="1:15" ht="21">
      <c r="A67" s="43">
        <v>61</v>
      </c>
      <c r="B67" s="76" t="s">
        <v>476</v>
      </c>
      <c r="C67" s="76" t="s">
        <v>477</v>
      </c>
      <c r="D67" s="77">
        <v>2</v>
      </c>
      <c r="E67" s="78"/>
      <c r="F67" s="78"/>
      <c r="G67" s="79"/>
      <c r="H67" s="80">
        <f t="shared" si="3"/>
      </c>
      <c r="I67" s="80">
        <f t="shared" si="4"/>
      </c>
      <c r="J67" s="80">
        <f t="shared" si="5"/>
      </c>
      <c r="K67" s="19" t="s">
        <v>276</v>
      </c>
      <c r="L67" s="19" t="s">
        <v>276</v>
      </c>
      <c r="M67" s="19" t="s">
        <v>276</v>
      </c>
      <c r="N67" s="19" t="s">
        <v>276</v>
      </c>
      <c r="O67" s="34" t="s">
        <v>276</v>
      </c>
    </row>
    <row r="68" spans="1:15" ht="12.75">
      <c r="A68" s="43">
        <v>62</v>
      </c>
      <c r="B68" s="76" t="s">
        <v>478</v>
      </c>
      <c r="C68" s="76" t="s">
        <v>479</v>
      </c>
      <c r="D68" s="77">
        <v>1</v>
      </c>
      <c r="E68" s="78"/>
      <c r="F68" s="78"/>
      <c r="G68" s="79"/>
      <c r="H68" s="80">
        <f t="shared" si="3"/>
      </c>
      <c r="I68" s="80">
        <f t="shared" si="4"/>
      </c>
      <c r="J68" s="80">
        <f t="shared" si="5"/>
      </c>
      <c r="K68" s="19" t="s">
        <v>276</v>
      </c>
      <c r="L68" s="19" t="s">
        <v>276</v>
      </c>
      <c r="M68" s="19" t="s">
        <v>276</v>
      </c>
      <c r="N68" s="19" t="s">
        <v>276</v>
      </c>
      <c r="O68" s="34" t="s">
        <v>276</v>
      </c>
    </row>
    <row r="69" spans="1:15" ht="12.75">
      <c r="A69" s="43">
        <v>63</v>
      </c>
      <c r="B69" s="76" t="s">
        <v>480</v>
      </c>
      <c r="C69" s="76" t="s">
        <v>480</v>
      </c>
      <c r="D69" s="77">
        <v>1</v>
      </c>
      <c r="E69" s="78"/>
      <c r="F69" s="78"/>
      <c r="G69" s="79"/>
      <c r="H69" s="80">
        <f t="shared" si="3"/>
      </c>
      <c r="I69" s="80">
        <f t="shared" si="4"/>
      </c>
      <c r="J69" s="80">
        <f t="shared" si="5"/>
      </c>
      <c r="K69" s="19" t="s">
        <v>276</v>
      </c>
      <c r="L69" s="19" t="s">
        <v>276</v>
      </c>
      <c r="M69" s="19" t="s">
        <v>276</v>
      </c>
      <c r="N69" s="19" t="s">
        <v>276</v>
      </c>
      <c r="O69" s="34" t="s">
        <v>276</v>
      </c>
    </row>
    <row r="70" spans="1:15" ht="12.75">
      <c r="A70" s="43">
        <v>64</v>
      </c>
      <c r="B70" s="76" t="s">
        <v>481</v>
      </c>
      <c r="C70" s="76" t="s">
        <v>482</v>
      </c>
      <c r="D70" s="77">
        <v>1</v>
      </c>
      <c r="E70" s="78"/>
      <c r="F70" s="78"/>
      <c r="G70" s="79"/>
      <c r="H70" s="80">
        <f t="shared" si="3"/>
      </c>
      <c r="I70" s="80">
        <f t="shared" si="4"/>
      </c>
      <c r="J70" s="80">
        <f t="shared" si="5"/>
      </c>
      <c r="K70" s="19" t="s">
        <v>276</v>
      </c>
      <c r="L70" s="19" t="s">
        <v>276</v>
      </c>
      <c r="M70" s="19" t="s">
        <v>276</v>
      </c>
      <c r="N70" s="19" t="s">
        <v>276</v>
      </c>
      <c r="O70" s="34" t="s">
        <v>276</v>
      </c>
    </row>
    <row r="71" spans="1:15" ht="12.75">
      <c r="A71" s="43">
        <v>65</v>
      </c>
      <c r="B71" s="76" t="s">
        <v>483</v>
      </c>
      <c r="C71" s="76" t="s">
        <v>484</v>
      </c>
      <c r="D71" s="77">
        <v>4</v>
      </c>
      <c r="E71" s="78"/>
      <c r="F71" s="78"/>
      <c r="G71" s="79"/>
      <c r="H71" s="80">
        <f aca="true" t="shared" si="6" ref="H71:H102">+IF(G71="","",(G71*0.16))</f>
      </c>
      <c r="I71" s="80">
        <f aca="true" t="shared" si="7" ref="I71:I102">+IF(H71="","",H71*D71)</f>
      </c>
      <c r="J71" s="80">
        <f aca="true" t="shared" si="8" ref="J71:J102">+IF(H71="","",(I71+(G71*D71)))</f>
      </c>
      <c r="K71" s="19" t="s">
        <v>276</v>
      </c>
      <c r="L71" s="19" t="s">
        <v>276</v>
      </c>
      <c r="M71" s="19" t="s">
        <v>276</v>
      </c>
      <c r="N71" s="19" t="s">
        <v>276</v>
      </c>
      <c r="O71" s="34" t="s">
        <v>276</v>
      </c>
    </row>
    <row r="72" spans="1:15" ht="21">
      <c r="A72" s="43">
        <v>66</v>
      </c>
      <c r="B72" s="76" t="s">
        <v>485</v>
      </c>
      <c r="C72" s="76" t="s">
        <v>486</v>
      </c>
      <c r="D72" s="77">
        <v>3</v>
      </c>
      <c r="E72" s="78"/>
      <c r="F72" s="78"/>
      <c r="G72" s="79"/>
      <c r="H72" s="80">
        <f t="shared" si="6"/>
      </c>
      <c r="I72" s="80">
        <f t="shared" si="7"/>
      </c>
      <c r="J72" s="80">
        <f t="shared" si="8"/>
      </c>
      <c r="K72" s="19" t="s">
        <v>276</v>
      </c>
      <c r="L72" s="19" t="s">
        <v>276</v>
      </c>
      <c r="M72" s="19" t="s">
        <v>276</v>
      </c>
      <c r="N72" s="19" t="s">
        <v>276</v>
      </c>
      <c r="O72" s="34" t="s">
        <v>276</v>
      </c>
    </row>
    <row r="73" spans="1:15" ht="52.5">
      <c r="A73" s="43">
        <v>67</v>
      </c>
      <c r="B73" s="76" t="s">
        <v>487</v>
      </c>
      <c r="C73" s="76" t="s">
        <v>488</v>
      </c>
      <c r="D73" s="77">
        <v>6</v>
      </c>
      <c r="E73" s="78"/>
      <c r="F73" s="78"/>
      <c r="G73" s="79"/>
      <c r="H73" s="80">
        <f t="shared" si="6"/>
      </c>
      <c r="I73" s="80">
        <f t="shared" si="7"/>
      </c>
      <c r="J73" s="80">
        <f t="shared" si="8"/>
      </c>
      <c r="K73" s="19" t="s">
        <v>276</v>
      </c>
      <c r="L73" s="19" t="s">
        <v>276</v>
      </c>
      <c r="M73" s="19" t="s">
        <v>276</v>
      </c>
      <c r="N73" s="19" t="s">
        <v>276</v>
      </c>
      <c r="O73" s="34" t="s">
        <v>276</v>
      </c>
    </row>
    <row r="74" spans="1:15" ht="31.5">
      <c r="A74" s="43">
        <v>68</v>
      </c>
      <c r="B74" s="76" t="s">
        <v>489</v>
      </c>
      <c r="C74" s="76" t="s">
        <v>489</v>
      </c>
      <c r="D74" s="77">
        <v>15</v>
      </c>
      <c r="E74" s="78"/>
      <c r="F74" s="78"/>
      <c r="G74" s="79"/>
      <c r="H74" s="80">
        <f t="shared" si="6"/>
      </c>
      <c r="I74" s="80">
        <f t="shared" si="7"/>
      </c>
      <c r="J74" s="80">
        <f t="shared" si="8"/>
      </c>
      <c r="K74" s="19" t="s">
        <v>276</v>
      </c>
      <c r="L74" s="19" t="s">
        <v>276</v>
      </c>
      <c r="M74" s="19" t="s">
        <v>276</v>
      </c>
      <c r="N74" s="19" t="s">
        <v>276</v>
      </c>
      <c r="O74" s="34" t="s">
        <v>276</v>
      </c>
    </row>
    <row r="75" spans="1:15" ht="52.5">
      <c r="A75" s="43">
        <v>69</v>
      </c>
      <c r="B75" s="76" t="s">
        <v>490</v>
      </c>
      <c r="C75" s="76" t="s">
        <v>490</v>
      </c>
      <c r="D75" s="77">
        <v>15</v>
      </c>
      <c r="E75" s="78"/>
      <c r="F75" s="78"/>
      <c r="G75" s="79"/>
      <c r="H75" s="80">
        <f t="shared" si="6"/>
      </c>
      <c r="I75" s="80">
        <f t="shared" si="7"/>
      </c>
      <c r="J75" s="80">
        <f t="shared" si="8"/>
      </c>
      <c r="K75" s="19" t="s">
        <v>276</v>
      </c>
      <c r="L75" s="19" t="s">
        <v>276</v>
      </c>
      <c r="M75" s="19" t="s">
        <v>276</v>
      </c>
      <c r="N75" s="19" t="s">
        <v>276</v>
      </c>
      <c r="O75" s="34" t="s">
        <v>276</v>
      </c>
    </row>
    <row r="76" spans="1:15" ht="52.5">
      <c r="A76" s="43">
        <v>70</v>
      </c>
      <c r="B76" s="76" t="s">
        <v>491</v>
      </c>
      <c r="C76" s="76" t="s">
        <v>491</v>
      </c>
      <c r="D76" s="77">
        <v>15</v>
      </c>
      <c r="E76" s="78"/>
      <c r="F76" s="78"/>
      <c r="G76" s="79"/>
      <c r="H76" s="80">
        <f t="shared" si="6"/>
      </c>
      <c r="I76" s="80">
        <f t="shared" si="7"/>
      </c>
      <c r="J76" s="80">
        <f t="shared" si="8"/>
      </c>
      <c r="K76" s="19" t="s">
        <v>276</v>
      </c>
      <c r="L76" s="19" t="s">
        <v>276</v>
      </c>
      <c r="M76" s="19" t="s">
        <v>276</v>
      </c>
      <c r="N76" s="19" t="s">
        <v>276</v>
      </c>
      <c r="O76" s="34" t="s">
        <v>276</v>
      </c>
    </row>
    <row r="77" spans="1:15" ht="12.75">
      <c r="A77" s="43">
        <v>71</v>
      </c>
      <c r="B77" s="76" t="s">
        <v>492</v>
      </c>
      <c r="C77" s="76" t="s">
        <v>493</v>
      </c>
      <c r="D77" s="77">
        <v>3</v>
      </c>
      <c r="E77" s="78"/>
      <c r="F77" s="78"/>
      <c r="G77" s="79"/>
      <c r="H77" s="80">
        <f t="shared" si="6"/>
      </c>
      <c r="I77" s="80">
        <f t="shared" si="7"/>
      </c>
      <c r="J77" s="80">
        <f t="shared" si="8"/>
      </c>
      <c r="K77" s="19" t="s">
        <v>276</v>
      </c>
      <c r="L77" s="19" t="s">
        <v>276</v>
      </c>
      <c r="M77" s="19" t="s">
        <v>276</v>
      </c>
      <c r="N77" s="19" t="s">
        <v>276</v>
      </c>
      <c r="O77" s="34" t="s">
        <v>276</v>
      </c>
    </row>
    <row r="78" spans="1:15" ht="21">
      <c r="A78" s="43">
        <v>72</v>
      </c>
      <c r="B78" s="76" t="s">
        <v>494</v>
      </c>
      <c r="C78" s="76" t="s">
        <v>495</v>
      </c>
      <c r="D78" s="77">
        <v>3</v>
      </c>
      <c r="E78" s="78"/>
      <c r="F78" s="78"/>
      <c r="G78" s="79"/>
      <c r="H78" s="80">
        <f t="shared" si="6"/>
      </c>
      <c r="I78" s="80">
        <f t="shared" si="7"/>
      </c>
      <c r="J78" s="80">
        <f t="shared" si="8"/>
      </c>
      <c r="K78" s="19" t="s">
        <v>276</v>
      </c>
      <c r="L78" s="19" t="s">
        <v>276</v>
      </c>
      <c r="M78" s="19" t="s">
        <v>276</v>
      </c>
      <c r="N78" s="19" t="s">
        <v>276</v>
      </c>
      <c r="O78" s="34" t="s">
        <v>276</v>
      </c>
    </row>
    <row r="79" spans="1:15" ht="21">
      <c r="A79" s="43">
        <v>73</v>
      </c>
      <c r="B79" s="76" t="s">
        <v>494</v>
      </c>
      <c r="C79" s="76" t="s">
        <v>496</v>
      </c>
      <c r="D79" s="77">
        <v>3</v>
      </c>
      <c r="E79" s="78"/>
      <c r="F79" s="78"/>
      <c r="G79" s="79"/>
      <c r="H79" s="80">
        <f t="shared" si="6"/>
      </c>
      <c r="I79" s="80">
        <f t="shared" si="7"/>
      </c>
      <c r="J79" s="80">
        <f t="shared" si="8"/>
      </c>
      <c r="K79" s="19" t="s">
        <v>276</v>
      </c>
      <c r="L79" s="19" t="s">
        <v>276</v>
      </c>
      <c r="M79" s="19" t="s">
        <v>276</v>
      </c>
      <c r="N79" s="19" t="s">
        <v>276</v>
      </c>
      <c r="O79" s="34" t="s">
        <v>276</v>
      </c>
    </row>
    <row r="80" spans="1:15" ht="12.75">
      <c r="A80" s="43">
        <v>74</v>
      </c>
      <c r="B80" s="76" t="s">
        <v>497</v>
      </c>
      <c r="C80" s="76" t="s">
        <v>498</v>
      </c>
      <c r="D80" s="77">
        <v>2</v>
      </c>
      <c r="E80" s="78"/>
      <c r="F80" s="78"/>
      <c r="G80" s="79"/>
      <c r="H80" s="80">
        <f t="shared" si="6"/>
      </c>
      <c r="I80" s="80">
        <f t="shared" si="7"/>
      </c>
      <c r="J80" s="80">
        <f t="shared" si="8"/>
      </c>
      <c r="K80" s="19" t="s">
        <v>276</v>
      </c>
      <c r="L80" s="19" t="s">
        <v>276</v>
      </c>
      <c r="M80" s="19" t="s">
        <v>276</v>
      </c>
      <c r="N80" s="19" t="s">
        <v>276</v>
      </c>
      <c r="O80" s="34" t="s">
        <v>276</v>
      </c>
    </row>
    <row r="81" spans="1:15" ht="21">
      <c r="A81" s="43">
        <v>75</v>
      </c>
      <c r="B81" s="76" t="s">
        <v>499</v>
      </c>
      <c r="C81" s="76" t="s">
        <v>500</v>
      </c>
      <c r="D81" s="77">
        <v>1</v>
      </c>
      <c r="E81" s="78"/>
      <c r="F81" s="78"/>
      <c r="G81" s="79"/>
      <c r="H81" s="80">
        <f t="shared" si="6"/>
      </c>
      <c r="I81" s="80">
        <f t="shared" si="7"/>
      </c>
      <c r="J81" s="80">
        <f t="shared" si="8"/>
      </c>
      <c r="K81" s="19" t="s">
        <v>276</v>
      </c>
      <c r="L81" s="19" t="s">
        <v>276</v>
      </c>
      <c r="M81" s="19" t="s">
        <v>276</v>
      </c>
      <c r="N81" s="19" t="s">
        <v>276</v>
      </c>
      <c r="O81" s="34" t="s">
        <v>276</v>
      </c>
    </row>
    <row r="82" spans="1:15" s="83" customFormat="1" ht="12.75">
      <c r="A82" s="43">
        <v>76</v>
      </c>
      <c r="B82" s="76" t="s">
        <v>501</v>
      </c>
      <c r="C82" s="76" t="s">
        <v>502</v>
      </c>
      <c r="D82" s="77">
        <v>1</v>
      </c>
      <c r="E82" s="81"/>
      <c r="F82" s="81"/>
      <c r="G82" s="82"/>
      <c r="H82" s="80">
        <f t="shared" si="6"/>
      </c>
      <c r="I82" s="80">
        <f t="shared" si="7"/>
      </c>
      <c r="J82" s="80">
        <f t="shared" si="8"/>
      </c>
      <c r="K82" s="19" t="s">
        <v>276</v>
      </c>
      <c r="L82" s="19" t="s">
        <v>276</v>
      </c>
      <c r="M82" s="19" t="s">
        <v>276</v>
      </c>
      <c r="N82" s="19" t="s">
        <v>276</v>
      </c>
      <c r="O82" s="34" t="s">
        <v>276</v>
      </c>
    </row>
    <row r="83" spans="1:15" s="83" customFormat="1" ht="31.5">
      <c r="A83" s="43">
        <v>77</v>
      </c>
      <c r="B83" s="76" t="s">
        <v>501</v>
      </c>
      <c r="C83" s="76" t="s">
        <v>503</v>
      </c>
      <c r="D83" s="77">
        <v>1</v>
      </c>
      <c r="E83" s="81"/>
      <c r="F83" s="81"/>
      <c r="G83" s="82"/>
      <c r="H83" s="80">
        <f t="shared" si="6"/>
      </c>
      <c r="I83" s="80">
        <f t="shared" si="7"/>
      </c>
      <c r="J83" s="80">
        <f t="shared" si="8"/>
      </c>
      <c r="K83" s="19" t="s">
        <v>276</v>
      </c>
      <c r="L83" s="19" t="s">
        <v>276</v>
      </c>
      <c r="M83" s="19" t="s">
        <v>276</v>
      </c>
      <c r="N83" s="19" t="s">
        <v>276</v>
      </c>
      <c r="O83" s="34" t="s">
        <v>276</v>
      </c>
    </row>
    <row r="84" spans="1:15" s="83" customFormat="1" ht="31.5">
      <c r="A84" s="43">
        <v>78</v>
      </c>
      <c r="B84" s="76" t="s">
        <v>501</v>
      </c>
      <c r="C84" s="76" t="s">
        <v>504</v>
      </c>
      <c r="D84" s="77">
        <v>2</v>
      </c>
      <c r="E84" s="81"/>
      <c r="F84" s="81"/>
      <c r="G84" s="82"/>
      <c r="H84" s="80">
        <f t="shared" si="6"/>
      </c>
      <c r="I84" s="80">
        <f t="shared" si="7"/>
      </c>
      <c r="J84" s="80">
        <f t="shared" si="8"/>
      </c>
      <c r="K84" s="19" t="s">
        <v>276</v>
      </c>
      <c r="L84" s="19" t="s">
        <v>276</v>
      </c>
      <c r="M84" s="19" t="s">
        <v>276</v>
      </c>
      <c r="N84" s="19" t="s">
        <v>276</v>
      </c>
      <c r="O84" s="34" t="s">
        <v>276</v>
      </c>
    </row>
    <row r="85" spans="1:15" s="83" customFormat="1" ht="12.75">
      <c r="A85" s="43">
        <v>79</v>
      </c>
      <c r="B85" s="76" t="s">
        <v>501</v>
      </c>
      <c r="C85" s="76" t="s">
        <v>505</v>
      </c>
      <c r="D85" s="77">
        <v>1</v>
      </c>
      <c r="E85" s="81"/>
      <c r="F85" s="81"/>
      <c r="G85" s="82"/>
      <c r="H85" s="80">
        <f t="shared" si="6"/>
      </c>
      <c r="I85" s="80">
        <f t="shared" si="7"/>
      </c>
      <c r="J85" s="80">
        <f t="shared" si="8"/>
      </c>
      <c r="K85" s="19" t="s">
        <v>276</v>
      </c>
      <c r="L85" s="19" t="s">
        <v>276</v>
      </c>
      <c r="M85" s="19" t="s">
        <v>276</v>
      </c>
      <c r="N85" s="19" t="s">
        <v>276</v>
      </c>
      <c r="O85" s="34" t="s">
        <v>276</v>
      </c>
    </row>
    <row r="86" spans="1:15" s="83" customFormat="1" ht="12.75">
      <c r="A86" s="43">
        <v>80</v>
      </c>
      <c r="B86" s="76" t="s">
        <v>501</v>
      </c>
      <c r="C86" s="76" t="s">
        <v>506</v>
      </c>
      <c r="D86" s="77">
        <v>2</v>
      </c>
      <c r="E86" s="81"/>
      <c r="F86" s="81"/>
      <c r="G86" s="82"/>
      <c r="H86" s="80">
        <f t="shared" si="6"/>
      </c>
      <c r="I86" s="80">
        <f t="shared" si="7"/>
      </c>
      <c r="J86" s="80">
        <f t="shared" si="8"/>
      </c>
      <c r="K86" s="19" t="s">
        <v>276</v>
      </c>
      <c r="L86" s="19" t="s">
        <v>276</v>
      </c>
      <c r="M86" s="19" t="s">
        <v>276</v>
      </c>
      <c r="N86" s="19" t="s">
        <v>276</v>
      </c>
      <c r="O86" s="34" t="s">
        <v>276</v>
      </c>
    </row>
    <row r="87" spans="1:15" s="83" customFormat="1" ht="12.75">
      <c r="A87" s="43">
        <v>81</v>
      </c>
      <c r="B87" s="76" t="s">
        <v>507</v>
      </c>
      <c r="C87" s="76" t="s">
        <v>508</v>
      </c>
      <c r="D87" s="77">
        <v>1</v>
      </c>
      <c r="E87" s="81"/>
      <c r="F87" s="81"/>
      <c r="G87" s="82"/>
      <c r="H87" s="80">
        <f t="shared" si="6"/>
      </c>
      <c r="I87" s="80">
        <f t="shared" si="7"/>
      </c>
      <c r="J87" s="80">
        <f t="shared" si="8"/>
      </c>
      <c r="K87" s="19" t="s">
        <v>276</v>
      </c>
      <c r="L87" s="19" t="s">
        <v>276</v>
      </c>
      <c r="M87" s="19" t="s">
        <v>276</v>
      </c>
      <c r="N87" s="19" t="s">
        <v>276</v>
      </c>
      <c r="O87" s="34" t="s">
        <v>276</v>
      </c>
    </row>
    <row r="88" spans="1:15" ht="12.75">
      <c r="A88" s="43">
        <v>82</v>
      </c>
      <c r="B88" s="76" t="s">
        <v>509</v>
      </c>
      <c r="C88" s="76" t="s">
        <v>510</v>
      </c>
      <c r="D88" s="77">
        <v>1</v>
      </c>
      <c r="E88" s="78"/>
      <c r="F88" s="78"/>
      <c r="G88" s="79"/>
      <c r="H88" s="80">
        <f t="shared" si="6"/>
      </c>
      <c r="I88" s="80">
        <f t="shared" si="7"/>
      </c>
      <c r="J88" s="80">
        <f t="shared" si="8"/>
      </c>
      <c r="K88" s="19" t="s">
        <v>276</v>
      </c>
      <c r="L88" s="19" t="s">
        <v>276</v>
      </c>
      <c r="M88" s="19" t="s">
        <v>276</v>
      </c>
      <c r="N88" s="19" t="s">
        <v>276</v>
      </c>
      <c r="O88" s="34" t="s">
        <v>276</v>
      </c>
    </row>
    <row r="89" spans="1:15" ht="12.75">
      <c r="A89" s="43">
        <v>83</v>
      </c>
      <c r="B89" s="76" t="s">
        <v>511</v>
      </c>
      <c r="C89" s="76" t="s">
        <v>512</v>
      </c>
      <c r="D89" s="77">
        <v>1</v>
      </c>
      <c r="E89" s="78"/>
      <c r="F89" s="78"/>
      <c r="G89" s="79"/>
      <c r="H89" s="80">
        <f t="shared" si="6"/>
      </c>
      <c r="I89" s="80">
        <f t="shared" si="7"/>
      </c>
      <c r="J89" s="80">
        <f t="shared" si="8"/>
      </c>
      <c r="K89" s="19" t="s">
        <v>276</v>
      </c>
      <c r="L89" s="19" t="s">
        <v>276</v>
      </c>
      <c r="M89" s="19" t="s">
        <v>276</v>
      </c>
      <c r="N89" s="19" t="s">
        <v>276</v>
      </c>
      <c r="O89" s="34" t="s">
        <v>276</v>
      </c>
    </row>
    <row r="90" spans="1:15" ht="12.75">
      <c r="A90" s="43">
        <v>84</v>
      </c>
      <c r="B90" s="76" t="s">
        <v>511</v>
      </c>
      <c r="C90" s="76" t="s">
        <v>513</v>
      </c>
      <c r="D90" s="77">
        <v>7</v>
      </c>
      <c r="E90" s="78"/>
      <c r="F90" s="78"/>
      <c r="G90" s="79"/>
      <c r="H90" s="80">
        <f t="shared" si="6"/>
      </c>
      <c r="I90" s="80">
        <f t="shared" si="7"/>
      </c>
      <c r="J90" s="80">
        <f t="shared" si="8"/>
      </c>
      <c r="K90" s="19" t="s">
        <v>276</v>
      </c>
      <c r="L90" s="19" t="s">
        <v>276</v>
      </c>
      <c r="M90" s="19" t="s">
        <v>276</v>
      </c>
      <c r="N90" s="19" t="s">
        <v>276</v>
      </c>
      <c r="O90" s="34" t="s">
        <v>276</v>
      </c>
    </row>
    <row r="91" spans="1:15" ht="21">
      <c r="A91" s="43">
        <v>85</v>
      </c>
      <c r="B91" s="76" t="s">
        <v>514</v>
      </c>
      <c r="C91" s="76" t="s">
        <v>515</v>
      </c>
      <c r="D91" s="77">
        <v>1</v>
      </c>
      <c r="E91" s="78"/>
      <c r="F91" s="78"/>
      <c r="G91" s="79"/>
      <c r="H91" s="80">
        <f t="shared" si="6"/>
      </c>
      <c r="I91" s="80">
        <f t="shared" si="7"/>
      </c>
      <c r="J91" s="80">
        <f t="shared" si="8"/>
      </c>
      <c r="K91" s="19" t="s">
        <v>276</v>
      </c>
      <c r="L91" s="19" t="s">
        <v>276</v>
      </c>
      <c r="M91" s="19" t="s">
        <v>276</v>
      </c>
      <c r="N91" s="19" t="s">
        <v>276</v>
      </c>
      <c r="O91" s="34" t="s">
        <v>276</v>
      </c>
    </row>
    <row r="92" spans="1:15" ht="66.75" customHeight="1">
      <c r="A92" s="43">
        <v>86</v>
      </c>
      <c r="B92" s="76" t="s">
        <v>516</v>
      </c>
      <c r="C92" s="76" t="s">
        <v>517</v>
      </c>
      <c r="D92" s="77">
        <v>4</v>
      </c>
      <c r="E92" s="78"/>
      <c r="F92" s="78"/>
      <c r="G92" s="79"/>
      <c r="H92" s="80">
        <f t="shared" si="6"/>
      </c>
      <c r="I92" s="80">
        <f t="shared" si="7"/>
      </c>
      <c r="J92" s="80">
        <f t="shared" si="8"/>
      </c>
      <c r="K92" s="19" t="s">
        <v>276</v>
      </c>
      <c r="L92" s="19" t="s">
        <v>276</v>
      </c>
      <c r="M92" s="19" t="s">
        <v>276</v>
      </c>
      <c r="N92" s="19" t="s">
        <v>276</v>
      </c>
      <c r="O92" s="34" t="s">
        <v>276</v>
      </c>
    </row>
    <row r="93" spans="1:15" ht="12.75">
      <c r="A93" s="43">
        <v>87</v>
      </c>
      <c r="B93" s="76" t="s">
        <v>518</v>
      </c>
      <c r="C93" s="76" t="s">
        <v>519</v>
      </c>
      <c r="D93" s="77">
        <v>1</v>
      </c>
      <c r="E93" s="78"/>
      <c r="F93" s="78"/>
      <c r="G93" s="79"/>
      <c r="H93" s="80">
        <f t="shared" si="6"/>
      </c>
      <c r="I93" s="80">
        <f t="shared" si="7"/>
      </c>
      <c r="J93" s="80">
        <f t="shared" si="8"/>
      </c>
      <c r="K93" s="19" t="s">
        <v>276</v>
      </c>
      <c r="L93" s="19" t="s">
        <v>276</v>
      </c>
      <c r="M93" s="19" t="s">
        <v>276</v>
      </c>
      <c r="N93" s="19" t="s">
        <v>276</v>
      </c>
      <c r="O93" s="34" t="s">
        <v>276</v>
      </c>
    </row>
    <row r="94" spans="1:15" ht="21">
      <c r="A94" s="43">
        <v>88</v>
      </c>
      <c r="B94" s="76" t="s">
        <v>520</v>
      </c>
      <c r="C94" s="76" t="s">
        <v>521</v>
      </c>
      <c r="D94" s="77">
        <v>1</v>
      </c>
      <c r="E94" s="78"/>
      <c r="F94" s="78"/>
      <c r="G94" s="79"/>
      <c r="H94" s="80">
        <f t="shared" si="6"/>
      </c>
      <c r="I94" s="80">
        <f t="shared" si="7"/>
      </c>
      <c r="J94" s="80">
        <f t="shared" si="8"/>
      </c>
      <c r="K94" s="19" t="s">
        <v>276</v>
      </c>
      <c r="L94" s="19" t="s">
        <v>276</v>
      </c>
      <c r="M94" s="19" t="s">
        <v>276</v>
      </c>
      <c r="N94" s="19" t="s">
        <v>276</v>
      </c>
      <c r="O94" s="34" t="s">
        <v>276</v>
      </c>
    </row>
    <row r="95" spans="1:15" ht="12.75">
      <c r="A95" s="43">
        <v>89</v>
      </c>
      <c r="B95" s="44" t="s">
        <v>522</v>
      </c>
      <c r="C95" s="44"/>
      <c r="D95" s="84">
        <v>2</v>
      </c>
      <c r="E95" s="78"/>
      <c r="F95" s="78"/>
      <c r="G95" s="79"/>
      <c r="H95" s="80">
        <f t="shared" si="6"/>
      </c>
      <c r="I95" s="80">
        <f t="shared" si="7"/>
      </c>
      <c r="J95" s="80">
        <f t="shared" si="8"/>
      </c>
      <c r="K95" s="19" t="s">
        <v>276</v>
      </c>
      <c r="L95" s="19" t="s">
        <v>276</v>
      </c>
      <c r="M95" s="19" t="s">
        <v>276</v>
      </c>
      <c r="N95" s="19" t="s">
        <v>276</v>
      </c>
      <c r="O95" s="34" t="s">
        <v>276</v>
      </c>
    </row>
    <row r="96" spans="1:15" ht="12.75">
      <c r="A96" s="43">
        <v>90</v>
      </c>
      <c r="B96" s="44" t="s">
        <v>523</v>
      </c>
      <c r="C96" s="44"/>
      <c r="D96" s="84">
        <v>4</v>
      </c>
      <c r="E96" s="78"/>
      <c r="F96" s="78"/>
      <c r="G96" s="79"/>
      <c r="H96" s="80">
        <f t="shared" si="6"/>
      </c>
      <c r="I96" s="80">
        <f t="shared" si="7"/>
      </c>
      <c r="J96" s="80">
        <f t="shared" si="8"/>
      </c>
      <c r="K96" s="19" t="s">
        <v>276</v>
      </c>
      <c r="L96" s="19" t="s">
        <v>276</v>
      </c>
      <c r="M96" s="19" t="s">
        <v>276</v>
      </c>
      <c r="N96" s="19" t="s">
        <v>276</v>
      </c>
      <c r="O96" s="34" t="s">
        <v>276</v>
      </c>
    </row>
    <row r="97" spans="1:15" ht="52.5">
      <c r="A97" s="43">
        <v>91</v>
      </c>
      <c r="B97" s="44" t="s">
        <v>524</v>
      </c>
      <c r="C97" s="44" t="s">
        <v>525</v>
      </c>
      <c r="D97" s="84">
        <v>1</v>
      </c>
      <c r="E97" s="78"/>
      <c r="F97" s="78"/>
      <c r="G97" s="79"/>
      <c r="H97" s="80">
        <f t="shared" si="6"/>
      </c>
      <c r="I97" s="80">
        <f t="shared" si="7"/>
      </c>
      <c r="J97" s="80">
        <f t="shared" si="8"/>
      </c>
      <c r="K97" s="19" t="s">
        <v>276</v>
      </c>
      <c r="L97" s="19" t="s">
        <v>276</v>
      </c>
      <c r="M97" s="19" t="s">
        <v>276</v>
      </c>
      <c r="N97" s="19" t="s">
        <v>276</v>
      </c>
      <c r="O97" s="34" t="s">
        <v>276</v>
      </c>
    </row>
    <row r="98" spans="1:15" ht="21">
      <c r="A98" s="43">
        <v>92</v>
      </c>
      <c r="B98" s="44" t="s">
        <v>526</v>
      </c>
      <c r="C98" s="44" t="s">
        <v>527</v>
      </c>
      <c r="D98" s="84">
        <v>1</v>
      </c>
      <c r="E98" s="78"/>
      <c r="F98" s="78"/>
      <c r="G98" s="79"/>
      <c r="H98" s="80">
        <f t="shared" si="6"/>
      </c>
      <c r="I98" s="80">
        <f t="shared" si="7"/>
      </c>
      <c r="J98" s="80">
        <f t="shared" si="8"/>
      </c>
      <c r="K98" s="19" t="s">
        <v>276</v>
      </c>
      <c r="L98" s="19" t="s">
        <v>276</v>
      </c>
      <c r="M98" s="19" t="s">
        <v>276</v>
      </c>
      <c r="N98" s="19" t="s">
        <v>276</v>
      </c>
      <c r="O98" s="34" t="s">
        <v>276</v>
      </c>
    </row>
    <row r="99" spans="1:15" ht="21">
      <c r="A99" s="43">
        <v>93</v>
      </c>
      <c r="B99" s="44" t="s">
        <v>526</v>
      </c>
      <c r="C99" s="44" t="s">
        <v>528</v>
      </c>
      <c r="D99" s="84">
        <v>1</v>
      </c>
      <c r="E99" s="78"/>
      <c r="F99" s="78"/>
      <c r="G99" s="79"/>
      <c r="H99" s="80">
        <f t="shared" si="6"/>
      </c>
      <c r="I99" s="80">
        <f t="shared" si="7"/>
      </c>
      <c r="J99" s="80">
        <f t="shared" si="8"/>
      </c>
      <c r="K99" s="19" t="s">
        <v>276</v>
      </c>
      <c r="L99" s="19" t="s">
        <v>276</v>
      </c>
      <c r="M99" s="19" t="s">
        <v>276</v>
      </c>
      <c r="N99" s="19" t="s">
        <v>276</v>
      </c>
      <c r="O99" s="34" t="s">
        <v>276</v>
      </c>
    </row>
    <row r="100" spans="1:15" ht="12.75">
      <c r="A100" s="43">
        <v>94</v>
      </c>
      <c r="B100" s="44" t="s">
        <v>529</v>
      </c>
      <c r="C100" s="44" t="s">
        <v>530</v>
      </c>
      <c r="D100" s="84">
        <v>5</v>
      </c>
      <c r="E100" s="78"/>
      <c r="F100" s="78"/>
      <c r="G100" s="79"/>
      <c r="H100" s="80">
        <f t="shared" si="6"/>
      </c>
      <c r="I100" s="80">
        <f t="shared" si="7"/>
      </c>
      <c r="J100" s="80">
        <f t="shared" si="8"/>
      </c>
      <c r="K100" s="19" t="s">
        <v>276</v>
      </c>
      <c r="L100" s="19" t="s">
        <v>276</v>
      </c>
      <c r="M100" s="19" t="s">
        <v>276</v>
      </c>
      <c r="N100" s="19" t="s">
        <v>276</v>
      </c>
      <c r="O100" s="34" t="s">
        <v>276</v>
      </c>
    </row>
    <row r="101" spans="1:15" ht="12.75">
      <c r="A101" s="43">
        <v>95</v>
      </c>
      <c r="B101" s="44" t="s">
        <v>531</v>
      </c>
      <c r="C101" s="44" t="s">
        <v>532</v>
      </c>
      <c r="D101" s="84">
        <v>1000</v>
      </c>
      <c r="E101" s="78"/>
      <c r="F101" s="78"/>
      <c r="G101" s="79"/>
      <c r="H101" s="80">
        <f t="shared" si="6"/>
      </c>
      <c r="I101" s="80">
        <f t="shared" si="7"/>
      </c>
      <c r="J101" s="80">
        <f t="shared" si="8"/>
      </c>
      <c r="K101" s="19" t="s">
        <v>276</v>
      </c>
      <c r="L101" s="19" t="s">
        <v>276</v>
      </c>
      <c r="M101" s="19" t="s">
        <v>276</v>
      </c>
      <c r="N101" s="19" t="s">
        <v>276</v>
      </c>
      <c r="O101" s="34" t="s">
        <v>276</v>
      </c>
    </row>
    <row r="102" spans="1:15" ht="12.75">
      <c r="A102" s="43">
        <v>96</v>
      </c>
      <c r="B102" s="44" t="s">
        <v>533</v>
      </c>
      <c r="C102" s="44" t="s">
        <v>534</v>
      </c>
      <c r="D102" s="84">
        <v>2</v>
      </c>
      <c r="E102" s="78"/>
      <c r="F102" s="78"/>
      <c r="G102" s="79"/>
      <c r="H102" s="80">
        <f t="shared" si="6"/>
      </c>
      <c r="I102" s="80">
        <f t="shared" si="7"/>
      </c>
      <c r="J102" s="80">
        <f t="shared" si="8"/>
      </c>
      <c r="K102" s="19" t="s">
        <v>276</v>
      </c>
      <c r="L102" s="13" t="s">
        <v>276</v>
      </c>
      <c r="M102" s="13" t="s">
        <v>276</v>
      </c>
      <c r="N102" s="13" t="s">
        <v>276</v>
      </c>
      <c r="O102" s="34" t="s">
        <v>276</v>
      </c>
    </row>
    <row r="103" spans="1:15" ht="12.75">
      <c r="A103" s="43">
        <v>97</v>
      </c>
      <c r="B103" s="44" t="s">
        <v>535</v>
      </c>
      <c r="C103" s="44" t="s">
        <v>536</v>
      </c>
      <c r="D103" s="84">
        <v>2</v>
      </c>
      <c r="E103" s="78"/>
      <c r="F103" s="78"/>
      <c r="G103" s="79"/>
      <c r="H103" s="80">
        <f aca="true" t="shared" si="9" ref="H103:H134">+IF(G103="","",(G103*0.16))</f>
      </c>
      <c r="I103" s="80">
        <f aca="true" t="shared" si="10" ref="I103:I134">+IF(H103="","",H103*D103)</f>
      </c>
      <c r="J103" s="80">
        <f aca="true" t="shared" si="11" ref="J103:J134">+IF(H103="","",(I103+(G103*D103)))</f>
      </c>
      <c r="K103" s="19" t="s">
        <v>276</v>
      </c>
      <c r="L103" s="13" t="s">
        <v>276</v>
      </c>
      <c r="M103" s="13" t="s">
        <v>276</v>
      </c>
      <c r="N103" s="13" t="s">
        <v>276</v>
      </c>
      <c r="O103" s="34" t="s">
        <v>276</v>
      </c>
    </row>
    <row r="104" spans="1:15" ht="12.75">
      <c r="A104" s="43">
        <v>98</v>
      </c>
      <c r="B104" s="44" t="s">
        <v>537</v>
      </c>
      <c r="C104" s="44" t="s">
        <v>538</v>
      </c>
      <c r="D104" s="84">
        <v>360</v>
      </c>
      <c r="E104" s="78"/>
      <c r="F104" s="78"/>
      <c r="G104" s="79"/>
      <c r="H104" s="80">
        <f t="shared" si="9"/>
      </c>
      <c r="I104" s="80">
        <f t="shared" si="10"/>
      </c>
      <c r="J104" s="80">
        <f t="shared" si="11"/>
      </c>
      <c r="K104" s="19" t="s">
        <v>276</v>
      </c>
      <c r="L104" s="13" t="s">
        <v>276</v>
      </c>
      <c r="M104" s="13" t="s">
        <v>276</v>
      </c>
      <c r="N104" s="13" t="s">
        <v>276</v>
      </c>
      <c r="O104" s="34" t="s">
        <v>276</v>
      </c>
    </row>
    <row r="105" spans="1:15" ht="21">
      <c r="A105" s="43">
        <v>99</v>
      </c>
      <c r="B105" s="44" t="s">
        <v>539</v>
      </c>
      <c r="C105" s="44" t="s">
        <v>540</v>
      </c>
      <c r="D105" s="85">
        <v>6</v>
      </c>
      <c r="E105" s="78"/>
      <c r="F105" s="78"/>
      <c r="G105" s="79"/>
      <c r="H105" s="80">
        <f t="shared" si="9"/>
      </c>
      <c r="I105" s="80">
        <f t="shared" si="10"/>
      </c>
      <c r="J105" s="80">
        <f t="shared" si="11"/>
      </c>
      <c r="K105" s="19" t="s">
        <v>276</v>
      </c>
      <c r="L105" s="13" t="s">
        <v>276</v>
      </c>
      <c r="M105" s="13" t="s">
        <v>276</v>
      </c>
      <c r="N105" s="13" t="s">
        <v>276</v>
      </c>
      <c r="O105" s="34" t="s">
        <v>276</v>
      </c>
    </row>
    <row r="106" spans="1:15" ht="21">
      <c r="A106" s="43">
        <v>100</v>
      </c>
      <c r="B106" s="44" t="s">
        <v>539</v>
      </c>
      <c r="C106" s="44" t="s">
        <v>541</v>
      </c>
      <c r="D106" s="85">
        <v>6</v>
      </c>
      <c r="E106" s="78"/>
      <c r="F106" s="78"/>
      <c r="G106" s="79"/>
      <c r="H106" s="80">
        <f t="shared" si="9"/>
      </c>
      <c r="I106" s="80">
        <f t="shared" si="10"/>
      </c>
      <c r="J106" s="80">
        <f t="shared" si="11"/>
      </c>
      <c r="K106" s="19" t="s">
        <v>276</v>
      </c>
      <c r="L106" s="13" t="s">
        <v>276</v>
      </c>
      <c r="M106" s="13" t="s">
        <v>276</v>
      </c>
      <c r="N106" s="13" t="s">
        <v>276</v>
      </c>
      <c r="O106" s="34" t="s">
        <v>276</v>
      </c>
    </row>
    <row r="107" spans="1:15" ht="21">
      <c r="A107" s="43">
        <v>101</v>
      </c>
      <c r="B107" s="44" t="s">
        <v>539</v>
      </c>
      <c r="C107" s="44" t="s">
        <v>542</v>
      </c>
      <c r="D107" s="85">
        <v>6</v>
      </c>
      <c r="E107" s="78"/>
      <c r="F107" s="78"/>
      <c r="G107" s="79"/>
      <c r="H107" s="80">
        <f t="shared" si="9"/>
      </c>
      <c r="I107" s="80">
        <f t="shared" si="10"/>
      </c>
      <c r="J107" s="80">
        <f t="shared" si="11"/>
      </c>
      <c r="K107" s="19" t="s">
        <v>276</v>
      </c>
      <c r="L107" s="13" t="s">
        <v>276</v>
      </c>
      <c r="M107" s="13" t="s">
        <v>276</v>
      </c>
      <c r="N107" s="13" t="s">
        <v>276</v>
      </c>
      <c r="O107" s="34" t="s">
        <v>276</v>
      </c>
    </row>
    <row r="108" spans="1:15" ht="21">
      <c r="A108" s="43">
        <v>102</v>
      </c>
      <c r="B108" s="44" t="s">
        <v>539</v>
      </c>
      <c r="C108" s="44" t="s">
        <v>543</v>
      </c>
      <c r="D108" s="85">
        <v>6</v>
      </c>
      <c r="E108" s="78"/>
      <c r="F108" s="78"/>
      <c r="G108" s="79"/>
      <c r="H108" s="80">
        <f t="shared" si="9"/>
      </c>
      <c r="I108" s="80">
        <f t="shared" si="10"/>
      </c>
      <c r="J108" s="80">
        <f t="shared" si="11"/>
      </c>
      <c r="K108" s="19" t="s">
        <v>276</v>
      </c>
      <c r="L108" s="13" t="s">
        <v>276</v>
      </c>
      <c r="M108" s="13" t="s">
        <v>276</v>
      </c>
      <c r="N108" s="13" t="s">
        <v>276</v>
      </c>
      <c r="O108" s="34" t="s">
        <v>276</v>
      </c>
    </row>
    <row r="109" spans="1:15" ht="21">
      <c r="A109" s="43">
        <v>103</v>
      </c>
      <c r="B109" s="44" t="s">
        <v>539</v>
      </c>
      <c r="C109" s="44" t="s">
        <v>544</v>
      </c>
      <c r="D109" s="85">
        <v>6</v>
      </c>
      <c r="E109" s="78"/>
      <c r="F109" s="78"/>
      <c r="G109" s="79"/>
      <c r="H109" s="80">
        <f t="shared" si="9"/>
      </c>
      <c r="I109" s="80">
        <f t="shared" si="10"/>
      </c>
      <c r="J109" s="80">
        <f t="shared" si="11"/>
      </c>
      <c r="K109" s="19" t="s">
        <v>276</v>
      </c>
      <c r="L109" s="13" t="s">
        <v>276</v>
      </c>
      <c r="M109" s="13" t="s">
        <v>276</v>
      </c>
      <c r="N109" s="13" t="s">
        <v>276</v>
      </c>
      <c r="O109" s="34" t="s">
        <v>276</v>
      </c>
    </row>
    <row r="110" spans="1:15" ht="12.75">
      <c r="A110" s="43">
        <v>104</v>
      </c>
      <c r="B110" s="44" t="s">
        <v>545</v>
      </c>
      <c r="C110" s="44" t="s">
        <v>546</v>
      </c>
      <c r="D110" s="84">
        <v>100</v>
      </c>
      <c r="E110" s="78"/>
      <c r="F110" s="78"/>
      <c r="G110" s="79"/>
      <c r="H110" s="80">
        <f t="shared" si="9"/>
      </c>
      <c r="I110" s="80">
        <f t="shared" si="10"/>
      </c>
      <c r="J110" s="80">
        <f t="shared" si="11"/>
      </c>
      <c r="K110" s="19" t="s">
        <v>276</v>
      </c>
      <c r="L110" s="13" t="s">
        <v>276</v>
      </c>
      <c r="M110" s="13" t="s">
        <v>276</v>
      </c>
      <c r="N110" s="13" t="s">
        <v>276</v>
      </c>
      <c r="O110" s="34" t="s">
        <v>276</v>
      </c>
    </row>
    <row r="111" spans="1:15" ht="21">
      <c r="A111" s="43">
        <v>105</v>
      </c>
      <c r="B111" s="44" t="s">
        <v>547</v>
      </c>
      <c r="C111" s="44" t="s">
        <v>548</v>
      </c>
      <c r="D111" s="84">
        <v>2</v>
      </c>
      <c r="E111" s="78"/>
      <c r="F111" s="78"/>
      <c r="G111" s="79"/>
      <c r="H111" s="80">
        <f t="shared" si="9"/>
      </c>
      <c r="I111" s="80">
        <f t="shared" si="10"/>
      </c>
      <c r="J111" s="80">
        <f t="shared" si="11"/>
      </c>
      <c r="K111" s="19" t="s">
        <v>276</v>
      </c>
      <c r="L111" s="13" t="s">
        <v>276</v>
      </c>
      <c r="M111" s="13" t="s">
        <v>276</v>
      </c>
      <c r="N111" s="13" t="s">
        <v>276</v>
      </c>
      <c r="O111" s="34" t="s">
        <v>276</v>
      </c>
    </row>
    <row r="112" spans="1:15" ht="52.5">
      <c r="A112" s="43">
        <v>106</v>
      </c>
      <c r="B112" s="44" t="s">
        <v>549</v>
      </c>
      <c r="C112" s="44" t="s">
        <v>550</v>
      </c>
      <c r="D112" s="85">
        <v>22</v>
      </c>
      <c r="E112" s="78"/>
      <c r="F112" s="78"/>
      <c r="G112" s="79"/>
      <c r="H112" s="80">
        <f t="shared" si="9"/>
      </c>
      <c r="I112" s="80">
        <f t="shared" si="10"/>
      </c>
      <c r="J112" s="80">
        <f t="shared" si="11"/>
      </c>
      <c r="K112" s="19" t="s">
        <v>276</v>
      </c>
      <c r="L112" s="13" t="s">
        <v>276</v>
      </c>
      <c r="M112" s="13" t="s">
        <v>276</v>
      </c>
      <c r="N112" s="13" t="s">
        <v>276</v>
      </c>
      <c r="O112" s="34" t="s">
        <v>276</v>
      </c>
    </row>
    <row r="113" spans="1:15" ht="12.75">
      <c r="A113" s="43">
        <v>107</v>
      </c>
      <c r="B113" s="44" t="s">
        <v>551</v>
      </c>
      <c r="C113" s="44" t="s">
        <v>552</v>
      </c>
      <c r="D113" s="84">
        <v>2</v>
      </c>
      <c r="E113" s="78"/>
      <c r="F113" s="78"/>
      <c r="G113" s="79"/>
      <c r="H113" s="80">
        <f t="shared" si="9"/>
      </c>
      <c r="I113" s="80">
        <f t="shared" si="10"/>
      </c>
      <c r="J113" s="80">
        <f t="shared" si="11"/>
      </c>
      <c r="K113" s="19" t="s">
        <v>276</v>
      </c>
      <c r="L113" s="13" t="s">
        <v>276</v>
      </c>
      <c r="M113" s="13" t="s">
        <v>276</v>
      </c>
      <c r="N113" s="13" t="s">
        <v>276</v>
      </c>
      <c r="O113" s="34" t="s">
        <v>276</v>
      </c>
    </row>
    <row r="114" spans="1:15" ht="12.75">
      <c r="A114" s="43">
        <v>108</v>
      </c>
      <c r="B114" s="44" t="s">
        <v>553</v>
      </c>
      <c r="C114" s="44" t="s">
        <v>554</v>
      </c>
      <c r="D114" s="84">
        <v>10</v>
      </c>
      <c r="E114" s="78"/>
      <c r="F114" s="78"/>
      <c r="G114" s="79"/>
      <c r="H114" s="80">
        <f t="shared" si="9"/>
      </c>
      <c r="I114" s="80">
        <f t="shared" si="10"/>
      </c>
      <c r="J114" s="80">
        <f t="shared" si="11"/>
      </c>
      <c r="K114" s="19" t="s">
        <v>276</v>
      </c>
      <c r="L114" s="13" t="s">
        <v>276</v>
      </c>
      <c r="M114" s="13" t="s">
        <v>276</v>
      </c>
      <c r="N114" s="13" t="s">
        <v>276</v>
      </c>
      <c r="O114" s="34" t="s">
        <v>276</v>
      </c>
    </row>
    <row r="115" spans="1:15" ht="12.75">
      <c r="A115" s="43">
        <v>109</v>
      </c>
      <c r="B115" s="44" t="s">
        <v>555</v>
      </c>
      <c r="C115" s="44" t="s">
        <v>556</v>
      </c>
      <c r="D115" s="84">
        <v>50</v>
      </c>
      <c r="E115" s="78"/>
      <c r="F115" s="78"/>
      <c r="G115" s="79"/>
      <c r="H115" s="80">
        <f t="shared" si="9"/>
      </c>
      <c r="I115" s="80">
        <f t="shared" si="10"/>
      </c>
      <c r="J115" s="80">
        <f t="shared" si="11"/>
      </c>
      <c r="K115" s="19" t="s">
        <v>276</v>
      </c>
      <c r="L115" s="13" t="s">
        <v>276</v>
      </c>
      <c r="M115" s="13" t="s">
        <v>276</v>
      </c>
      <c r="N115" s="13" t="s">
        <v>276</v>
      </c>
      <c r="O115" s="34" t="s">
        <v>276</v>
      </c>
    </row>
    <row r="116" spans="1:15" ht="84">
      <c r="A116" s="43">
        <v>110</v>
      </c>
      <c r="B116" s="44" t="s">
        <v>557</v>
      </c>
      <c r="C116" s="44" t="s">
        <v>558</v>
      </c>
      <c r="D116" s="84">
        <v>2</v>
      </c>
      <c r="E116" s="13"/>
      <c r="F116" s="13"/>
      <c r="G116" s="102"/>
      <c r="H116" s="80">
        <f t="shared" si="9"/>
      </c>
      <c r="I116" s="80">
        <f t="shared" si="10"/>
      </c>
      <c r="J116" s="80">
        <f t="shared" si="11"/>
      </c>
      <c r="K116" s="103" t="s">
        <v>661</v>
      </c>
      <c r="L116" s="13" t="s">
        <v>276</v>
      </c>
      <c r="M116" s="13" t="s">
        <v>276</v>
      </c>
      <c r="N116" s="13" t="s">
        <v>276</v>
      </c>
      <c r="O116" s="34" t="s">
        <v>276</v>
      </c>
    </row>
    <row r="117" spans="1:15" ht="84">
      <c r="A117" s="43">
        <v>111</v>
      </c>
      <c r="B117" s="44" t="s">
        <v>559</v>
      </c>
      <c r="C117" s="44" t="s">
        <v>560</v>
      </c>
      <c r="D117" s="84">
        <v>2</v>
      </c>
      <c r="E117" s="78"/>
      <c r="F117" s="78"/>
      <c r="G117" s="79"/>
      <c r="H117" s="80">
        <f t="shared" si="9"/>
      </c>
      <c r="I117" s="80">
        <f t="shared" si="10"/>
      </c>
      <c r="J117" s="80">
        <f t="shared" si="11"/>
      </c>
      <c r="K117" s="13" t="s">
        <v>276</v>
      </c>
      <c r="L117" s="13" t="s">
        <v>276</v>
      </c>
      <c r="M117" s="13" t="s">
        <v>276</v>
      </c>
      <c r="N117" s="13" t="s">
        <v>276</v>
      </c>
      <c r="O117" s="31" t="s">
        <v>276</v>
      </c>
    </row>
    <row r="118" spans="1:15" ht="12.75">
      <c r="A118" s="43">
        <v>112</v>
      </c>
      <c r="B118" s="44" t="s">
        <v>561</v>
      </c>
      <c r="C118" s="44" t="s">
        <v>562</v>
      </c>
      <c r="D118" s="84">
        <v>10</v>
      </c>
      <c r="E118" s="78"/>
      <c r="F118" s="78"/>
      <c r="G118" s="79"/>
      <c r="H118" s="80">
        <f t="shared" si="9"/>
      </c>
      <c r="I118" s="80">
        <f t="shared" si="10"/>
      </c>
      <c r="J118" s="80">
        <f t="shared" si="11"/>
      </c>
      <c r="K118" s="13" t="s">
        <v>276</v>
      </c>
      <c r="L118" s="13" t="s">
        <v>276</v>
      </c>
      <c r="M118" s="13" t="s">
        <v>276</v>
      </c>
      <c r="N118" s="13" t="s">
        <v>276</v>
      </c>
      <c r="O118" s="31" t="s">
        <v>276</v>
      </c>
    </row>
    <row r="119" spans="1:15" ht="31.5">
      <c r="A119" s="43">
        <v>113</v>
      </c>
      <c r="B119" s="44" t="s">
        <v>563</v>
      </c>
      <c r="C119" s="93" t="s">
        <v>564</v>
      </c>
      <c r="D119" s="84">
        <v>23</v>
      </c>
      <c r="E119" s="78"/>
      <c r="F119" s="78"/>
      <c r="G119" s="79"/>
      <c r="H119" s="80">
        <f t="shared" si="9"/>
      </c>
      <c r="I119" s="80">
        <f t="shared" si="10"/>
      </c>
      <c r="J119" s="80">
        <f t="shared" si="11"/>
      </c>
      <c r="K119" s="13" t="s">
        <v>276</v>
      </c>
      <c r="L119" s="13" t="s">
        <v>276</v>
      </c>
      <c r="M119" s="13" t="s">
        <v>276</v>
      </c>
      <c r="N119" s="13" t="s">
        <v>276</v>
      </c>
      <c r="O119" s="31" t="s">
        <v>276</v>
      </c>
    </row>
    <row r="120" spans="1:15" ht="12.75">
      <c r="A120" s="43">
        <v>114</v>
      </c>
      <c r="B120" s="44" t="s">
        <v>565</v>
      </c>
      <c r="C120" s="44" t="s">
        <v>565</v>
      </c>
      <c r="D120" s="84">
        <v>10</v>
      </c>
      <c r="E120" s="78"/>
      <c r="F120" s="78"/>
      <c r="G120" s="79"/>
      <c r="H120" s="80">
        <f t="shared" si="9"/>
      </c>
      <c r="I120" s="80">
        <f t="shared" si="10"/>
      </c>
      <c r="J120" s="80">
        <f t="shared" si="11"/>
      </c>
      <c r="K120" s="13" t="s">
        <v>276</v>
      </c>
      <c r="L120" s="13" t="s">
        <v>276</v>
      </c>
      <c r="M120" s="13" t="s">
        <v>276</v>
      </c>
      <c r="N120" s="13" t="s">
        <v>276</v>
      </c>
      <c r="O120" s="31" t="s">
        <v>276</v>
      </c>
    </row>
    <row r="121" spans="1:15" ht="12.75">
      <c r="A121" s="43">
        <v>115</v>
      </c>
      <c r="B121" s="44" t="s">
        <v>566</v>
      </c>
      <c r="C121" s="44" t="s">
        <v>566</v>
      </c>
      <c r="D121" s="84">
        <v>20</v>
      </c>
      <c r="E121" s="78"/>
      <c r="F121" s="78"/>
      <c r="G121" s="79"/>
      <c r="H121" s="80">
        <f t="shared" si="9"/>
      </c>
      <c r="I121" s="80">
        <f t="shared" si="10"/>
      </c>
      <c r="J121" s="80">
        <f t="shared" si="11"/>
      </c>
      <c r="K121" s="13" t="s">
        <v>276</v>
      </c>
      <c r="L121" s="13" t="s">
        <v>276</v>
      </c>
      <c r="M121" s="13" t="s">
        <v>276</v>
      </c>
      <c r="N121" s="13" t="s">
        <v>276</v>
      </c>
      <c r="O121" s="31" t="s">
        <v>276</v>
      </c>
    </row>
    <row r="122" spans="1:15" ht="21">
      <c r="A122" s="43">
        <v>116</v>
      </c>
      <c r="B122" s="44" t="s">
        <v>567</v>
      </c>
      <c r="C122" s="44" t="s">
        <v>568</v>
      </c>
      <c r="D122" s="84">
        <v>1</v>
      </c>
      <c r="E122" s="78"/>
      <c r="F122" s="78"/>
      <c r="G122" s="79"/>
      <c r="H122" s="80">
        <f t="shared" si="9"/>
      </c>
      <c r="I122" s="80">
        <f t="shared" si="10"/>
      </c>
      <c r="J122" s="80">
        <f t="shared" si="11"/>
      </c>
      <c r="K122" s="13" t="s">
        <v>276</v>
      </c>
      <c r="L122" s="13" t="s">
        <v>276</v>
      </c>
      <c r="M122" s="13" t="s">
        <v>276</v>
      </c>
      <c r="N122" s="13" t="s">
        <v>276</v>
      </c>
      <c r="O122" s="31" t="s">
        <v>276</v>
      </c>
    </row>
    <row r="123" spans="1:15" ht="73.5">
      <c r="A123" s="43">
        <v>117</v>
      </c>
      <c r="B123" s="44" t="s">
        <v>569</v>
      </c>
      <c r="C123" s="44" t="s">
        <v>570</v>
      </c>
      <c r="D123" s="84">
        <v>2</v>
      </c>
      <c r="E123" s="78"/>
      <c r="F123" s="78"/>
      <c r="G123" s="79"/>
      <c r="H123" s="80">
        <f t="shared" si="9"/>
      </c>
      <c r="I123" s="80">
        <f t="shared" si="10"/>
      </c>
      <c r="J123" s="80">
        <f t="shared" si="11"/>
      </c>
      <c r="K123" s="13" t="s">
        <v>276</v>
      </c>
      <c r="L123" s="13" t="s">
        <v>276</v>
      </c>
      <c r="M123" s="13" t="s">
        <v>276</v>
      </c>
      <c r="N123" s="13" t="s">
        <v>276</v>
      </c>
      <c r="O123" s="31" t="s">
        <v>276</v>
      </c>
    </row>
    <row r="124" spans="1:15" ht="21">
      <c r="A124" s="43">
        <v>118</v>
      </c>
      <c r="B124" s="44" t="s">
        <v>571</v>
      </c>
      <c r="C124" s="94" t="s">
        <v>572</v>
      </c>
      <c r="D124" s="84">
        <v>1</v>
      </c>
      <c r="E124" s="78"/>
      <c r="F124" s="78"/>
      <c r="G124" s="79"/>
      <c r="H124" s="80">
        <f t="shared" si="9"/>
      </c>
      <c r="I124" s="80">
        <f t="shared" si="10"/>
      </c>
      <c r="J124" s="80">
        <f t="shared" si="11"/>
      </c>
      <c r="K124" s="13" t="s">
        <v>276</v>
      </c>
      <c r="L124" s="13" t="s">
        <v>276</v>
      </c>
      <c r="M124" s="13" t="s">
        <v>276</v>
      </c>
      <c r="N124" s="13" t="s">
        <v>276</v>
      </c>
      <c r="O124" s="31" t="s">
        <v>276</v>
      </c>
    </row>
    <row r="125" spans="1:15" s="92" customFormat="1" ht="39" customHeight="1">
      <c r="A125" s="86">
        <v>119</v>
      </c>
      <c r="B125" s="87" t="s">
        <v>573</v>
      </c>
      <c r="C125" s="87" t="s">
        <v>574</v>
      </c>
      <c r="D125" s="88">
        <v>1</v>
      </c>
      <c r="E125" s="89"/>
      <c r="F125" s="89"/>
      <c r="G125" s="90"/>
      <c r="H125" s="91">
        <f t="shared" si="9"/>
      </c>
      <c r="I125" s="91">
        <f t="shared" si="10"/>
      </c>
      <c r="J125" s="91">
        <f t="shared" si="11"/>
      </c>
      <c r="K125" s="150" t="s">
        <v>662</v>
      </c>
      <c r="L125" s="151"/>
      <c r="M125" s="151"/>
      <c r="N125" s="151"/>
      <c r="O125" s="152"/>
    </row>
    <row r="126" spans="1:15" s="92" customFormat="1" ht="73.5">
      <c r="A126" s="86">
        <v>120</v>
      </c>
      <c r="B126" s="87" t="s">
        <v>573</v>
      </c>
      <c r="C126" s="87" t="s">
        <v>575</v>
      </c>
      <c r="D126" s="88">
        <v>1</v>
      </c>
      <c r="E126" s="89"/>
      <c r="F126" s="89"/>
      <c r="G126" s="90"/>
      <c r="H126" s="91">
        <f t="shared" si="9"/>
      </c>
      <c r="I126" s="91">
        <f t="shared" si="10"/>
      </c>
      <c r="J126" s="91">
        <f t="shared" si="11"/>
      </c>
      <c r="K126" s="150" t="s">
        <v>662</v>
      </c>
      <c r="L126" s="151"/>
      <c r="M126" s="151"/>
      <c r="N126" s="151"/>
      <c r="O126" s="152"/>
    </row>
    <row r="127" spans="1:15" ht="21">
      <c r="A127" s="43">
        <v>121</v>
      </c>
      <c r="B127" s="44" t="s">
        <v>576</v>
      </c>
      <c r="C127" s="44" t="s">
        <v>577</v>
      </c>
      <c r="D127" s="84">
        <v>2</v>
      </c>
      <c r="E127" s="78"/>
      <c r="F127" s="78"/>
      <c r="G127" s="79"/>
      <c r="H127" s="80">
        <f t="shared" si="9"/>
      </c>
      <c r="I127" s="80">
        <f t="shared" si="10"/>
      </c>
      <c r="J127" s="80">
        <f t="shared" si="11"/>
      </c>
      <c r="K127" s="13" t="s">
        <v>276</v>
      </c>
      <c r="L127" s="13" t="s">
        <v>276</v>
      </c>
      <c r="M127" s="13" t="s">
        <v>276</v>
      </c>
      <c r="N127" s="13" t="s">
        <v>276</v>
      </c>
      <c r="O127" s="31" t="s">
        <v>276</v>
      </c>
    </row>
    <row r="128" spans="1:15" ht="21">
      <c r="A128" s="43">
        <v>122</v>
      </c>
      <c r="B128" s="44" t="s">
        <v>578</v>
      </c>
      <c r="C128" s="44" t="s">
        <v>579</v>
      </c>
      <c r="D128" s="84">
        <v>1</v>
      </c>
      <c r="E128" s="78"/>
      <c r="F128" s="78"/>
      <c r="G128" s="79"/>
      <c r="H128" s="80">
        <f t="shared" si="9"/>
      </c>
      <c r="I128" s="80">
        <f t="shared" si="10"/>
      </c>
      <c r="J128" s="80">
        <f t="shared" si="11"/>
      </c>
      <c r="K128" s="13" t="s">
        <v>276</v>
      </c>
      <c r="L128" s="13" t="s">
        <v>276</v>
      </c>
      <c r="M128" s="13" t="s">
        <v>276</v>
      </c>
      <c r="N128" s="13" t="s">
        <v>276</v>
      </c>
      <c r="O128" s="31" t="s">
        <v>276</v>
      </c>
    </row>
    <row r="129" spans="1:15" s="92" customFormat="1" ht="21">
      <c r="A129" s="86">
        <v>123</v>
      </c>
      <c r="B129" s="87" t="s">
        <v>580</v>
      </c>
      <c r="C129" s="87" t="s">
        <v>581</v>
      </c>
      <c r="D129" s="88">
        <v>10</v>
      </c>
      <c r="E129" s="89"/>
      <c r="F129" s="89"/>
      <c r="G129" s="90"/>
      <c r="H129" s="91">
        <f t="shared" si="9"/>
      </c>
      <c r="I129" s="91">
        <f t="shared" si="10"/>
      </c>
      <c r="J129" s="91">
        <f t="shared" si="11"/>
      </c>
      <c r="K129" s="150" t="s">
        <v>662</v>
      </c>
      <c r="L129" s="151"/>
      <c r="M129" s="151"/>
      <c r="N129" s="151"/>
      <c r="O129" s="152"/>
    </row>
    <row r="130" spans="1:15" ht="84">
      <c r="A130" s="43">
        <v>124</v>
      </c>
      <c r="B130" s="44" t="s">
        <v>582</v>
      </c>
      <c r="C130" s="44" t="s">
        <v>583</v>
      </c>
      <c r="D130" s="84">
        <v>10</v>
      </c>
      <c r="E130" s="78"/>
      <c r="F130" s="78"/>
      <c r="G130" s="79"/>
      <c r="H130" s="80">
        <f t="shared" si="9"/>
      </c>
      <c r="I130" s="80">
        <f t="shared" si="10"/>
      </c>
      <c r="J130" s="80">
        <f t="shared" si="11"/>
      </c>
      <c r="K130" s="95" t="s">
        <v>661</v>
      </c>
      <c r="L130" s="13" t="s">
        <v>276</v>
      </c>
      <c r="M130" s="13" t="s">
        <v>276</v>
      </c>
      <c r="N130" s="13" t="s">
        <v>276</v>
      </c>
      <c r="O130" s="31" t="s">
        <v>276</v>
      </c>
    </row>
    <row r="131" spans="1:15" ht="21">
      <c r="A131" s="43">
        <v>125</v>
      </c>
      <c r="B131" s="44" t="s">
        <v>584</v>
      </c>
      <c r="C131" s="44" t="s">
        <v>585</v>
      </c>
      <c r="D131" s="84">
        <v>10</v>
      </c>
      <c r="E131" s="78"/>
      <c r="F131" s="78"/>
      <c r="G131" s="79"/>
      <c r="H131" s="80">
        <f t="shared" si="9"/>
      </c>
      <c r="I131" s="80">
        <f t="shared" si="10"/>
      </c>
      <c r="J131" s="80">
        <f t="shared" si="11"/>
      </c>
      <c r="K131" s="13" t="s">
        <v>276</v>
      </c>
      <c r="L131" s="13" t="s">
        <v>276</v>
      </c>
      <c r="M131" s="13" t="s">
        <v>276</v>
      </c>
      <c r="N131" s="13" t="s">
        <v>276</v>
      </c>
      <c r="O131" s="31" t="s">
        <v>276</v>
      </c>
    </row>
    <row r="132" spans="1:15" ht="52.5">
      <c r="A132" s="43">
        <v>126</v>
      </c>
      <c r="B132" s="44" t="s">
        <v>586</v>
      </c>
      <c r="C132" s="44" t="s">
        <v>587</v>
      </c>
      <c r="D132" s="84">
        <v>4</v>
      </c>
      <c r="E132" s="78"/>
      <c r="F132" s="78"/>
      <c r="G132" s="79"/>
      <c r="H132" s="80">
        <f t="shared" si="9"/>
      </c>
      <c r="I132" s="80">
        <f t="shared" si="10"/>
      </c>
      <c r="J132" s="80">
        <f t="shared" si="11"/>
      </c>
      <c r="K132" s="13" t="s">
        <v>276</v>
      </c>
      <c r="L132" s="13" t="s">
        <v>276</v>
      </c>
      <c r="M132" s="13" t="s">
        <v>276</v>
      </c>
      <c r="N132" s="13" t="s">
        <v>276</v>
      </c>
      <c r="O132" s="31" t="s">
        <v>276</v>
      </c>
    </row>
    <row r="133" spans="1:15" ht="21">
      <c r="A133" s="43">
        <v>127</v>
      </c>
      <c r="B133" s="44" t="s">
        <v>588</v>
      </c>
      <c r="C133" s="44" t="s">
        <v>588</v>
      </c>
      <c r="D133" s="84">
        <v>18</v>
      </c>
      <c r="E133" s="78"/>
      <c r="F133" s="78"/>
      <c r="G133" s="79"/>
      <c r="H133" s="80">
        <f t="shared" si="9"/>
      </c>
      <c r="I133" s="80">
        <f t="shared" si="10"/>
      </c>
      <c r="J133" s="80">
        <f t="shared" si="11"/>
      </c>
      <c r="K133" s="13" t="s">
        <v>276</v>
      </c>
      <c r="L133" s="13" t="s">
        <v>276</v>
      </c>
      <c r="M133" s="13" t="s">
        <v>276</v>
      </c>
      <c r="N133" s="13" t="s">
        <v>276</v>
      </c>
      <c r="O133" s="31" t="s">
        <v>276</v>
      </c>
    </row>
    <row r="134" spans="1:15" ht="12.75">
      <c r="A134" s="43">
        <v>128</v>
      </c>
      <c r="B134" s="44" t="s">
        <v>589</v>
      </c>
      <c r="C134" s="44" t="s">
        <v>590</v>
      </c>
      <c r="D134" s="84">
        <v>1</v>
      </c>
      <c r="E134" s="78"/>
      <c r="F134" s="78"/>
      <c r="G134" s="79"/>
      <c r="H134" s="80">
        <f t="shared" si="9"/>
      </c>
      <c r="I134" s="80">
        <f t="shared" si="10"/>
      </c>
      <c r="J134" s="80">
        <f t="shared" si="11"/>
      </c>
      <c r="K134" s="13" t="s">
        <v>276</v>
      </c>
      <c r="L134" s="13" t="s">
        <v>276</v>
      </c>
      <c r="M134" s="13" t="s">
        <v>276</v>
      </c>
      <c r="N134" s="13" t="s">
        <v>276</v>
      </c>
      <c r="O134" s="31" t="s">
        <v>276</v>
      </c>
    </row>
    <row r="135" spans="1:15" ht="21">
      <c r="A135" s="43">
        <v>129</v>
      </c>
      <c r="B135" s="44" t="s">
        <v>591</v>
      </c>
      <c r="C135" s="44" t="s">
        <v>592</v>
      </c>
      <c r="D135" s="84">
        <v>5</v>
      </c>
      <c r="E135" s="78"/>
      <c r="F135" s="78"/>
      <c r="G135" s="79"/>
      <c r="H135" s="80">
        <f aca="true" t="shared" si="12" ref="H135:H166">+IF(G135="","",(G135*0.16))</f>
      </c>
      <c r="I135" s="80">
        <f aca="true" t="shared" si="13" ref="I135:I166">+IF(H135="","",H135*D135)</f>
      </c>
      <c r="J135" s="80">
        <f aca="true" t="shared" si="14" ref="J135:J166">+IF(H135="","",(I135+(G135*D135)))</f>
      </c>
      <c r="K135" s="13" t="s">
        <v>276</v>
      </c>
      <c r="L135" s="13" t="s">
        <v>276</v>
      </c>
      <c r="M135" s="13" t="s">
        <v>276</v>
      </c>
      <c r="N135" s="13" t="s">
        <v>276</v>
      </c>
      <c r="O135" s="31" t="s">
        <v>276</v>
      </c>
    </row>
    <row r="136" spans="1:15" ht="42">
      <c r="A136" s="43">
        <v>130</v>
      </c>
      <c r="B136" s="44" t="s">
        <v>593</v>
      </c>
      <c r="C136" s="44" t="s">
        <v>594</v>
      </c>
      <c r="D136" s="84">
        <v>16</v>
      </c>
      <c r="E136" s="78"/>
      <c r="F136" s="78"/>
      <c r="G136" s="79"/>
      <c r="H136" s="80">
        <f t="shared" si="12"/>
      </c>
      <c r="I136" s="80">
        <f t="shared" si="13"/>
      </c>
      <c r="J136" s="80">
        <f t="shared" si="14"/>
      </c>
      <c r="K136" s="13" t="s">
        <v>276</v>
      </c>
      <c r="L136" s="13" t="s">
        <v>276</v>
      </c>
      <c r="M136" s="13" t="s">
        <v>276</v>
      </c>
      <c r="N136" s="13" t="s">
        <v>276</v>
      </c>
      <c r="O136" s="31" t="s">
        <v>276</v>
      </c>
    </row>
    <row r="137" spans="1:15" ht="21">
      <c r="A137" s="43">
        <v>131</v>
      </c>
      <c r="B137" s="44" t="s">
        <v>595</v>
      </c>
      <c r="C137" s="44" t="s">
        <v>596</v>
      </c>
      <c r="D137" s="84">
        <v>150</v>
      </c>
      <c r="E137" s="78"/>
      <c r="F137" s="78"/>
      <c r="G137" s="79"/>
      <c r="H137" s="80">
        <f t="shared" si="12"/>
      </c>
      <c r="I137" s="80">
        <f t="shared" si="13"/>
      </c>
      <c r="J137" s="80">
        <f t="shared" si="14"/>
      </c>
      <c r="K137" s="13" t="s">
        <v>276</v>
      </c>
      <c r="L137" s="13" t="s">
        <v>276</v>
      </c>
      <c r="M137" s="13" t="s">
        <v>276</v>
      </c>
      <c r="N137" s="13" t="s">
        <v>276</v>
      </c>
      <c r="O137" s="31" t="s">
        <v>276</v>
      </c>
    </row>
    <row r="138" spans="1:15" ht="21">
      <c r="A138" s="43">
        <v>132</v>
      </c>
      <c r="B138" s="44" t="s">
        <v>597</v>
      </c>
      <c r="C138" s="44" t="s">
        <v>598</v>
      </c>
      <c r="D138" s="84">
        <v>200</v>
      </c>
      <c r="E138" s="78"/>
      <c r="F138" s="78"/>
      <c r="G138" s="79"/>
      <c r="H138" s="80">
        <f t="shared" si="12"/>
      </c>
      <c r="I138" s="80">
        <f t="shared" si="13"/>
      </c>
      <c r="J138" s="80">
        <f t="shared" si="14"/>
      </c>
      <c r="K138" s="13" t="s">
        <v>276</v>
      </c>
      <c r="L138" s="13" t="s">
        <v>276</v>
      </c>
      <c r="M138" s="13" t="s">
        <v>276</v>
      </c>
      <c r="N138" s="13" t="s">
        <v>276</v>
      </c>
      <c r="O138" s="31" t="s">
        <v>276</v>
      </c>
    </row>
    <row r="139" spans="1:15" ht="21">
      <c r="A139" s="43">
        <v>133</v>
      </c>
      <c r="B139" s="44" t="s">
        <v>599</v>
      </c>
      <c r="C139" s="44" t="s">
        <v>600</v>
      </c>
      <c r="D139" s="84">
        <v>150</v>
      </c>
      <c r="E139" s="78"/>
      <c r="F139" s="78"/>
      <c r="G139" s="79"/>
      <c r="H139" s="80">
        <f t="shared" si="12"/>
      </c>
      <c r="I139" s="80">
        <f t="shared" si="13"/>
      </c>
      <c r="J139" s="80">
        <f t="shared" si="14"/>
      </c>
      <c r="K139" s="13" t="s">
        <v>276</v>
      </c>
      <c r="L139" s="13" t="s">
        <v>276</v>
      </c>
      <c r="M139" s="13" t="s">
        <v>276</v>
      </c>
      <c r="N139" s="13" t="s">
        <v>276</v>
      </c>
      <c r="O139" s="31" t="s">
        <v>276</v>
      </c>
    </row>
    <row r="140" spans="1:15" ht="24.75" customHeight="1">
      <c r="A140" s="43">
        <v>134</v>
      </c>
      <c r="B140" s="76" t="s">
        <v>601</v>
      </c>
      <c r="C140" s="76" t="s">
        <v>602</v>
      </c>
      <c r="D140" s="77">
        <v>150</v>
      </c>
      <c r="E140" s="78"/>
      <c r="F140" s="78"/>
      <c r="G140" s="79"/>
      <c r="H140" s="80">
        <f t="shared" si="12"/>
      </c>
      <c r="I140" s="80">
        <f t="shared" si="13"/>
      </c>
      <c r="J140" s="80">
        <f t="shared" si="14"/>
      </c>
      <c r="K140" s="13" t="s">
        <v>276</v>
      </c>
      <c r="L140" s="13" t="s">
        <v>276</v>
      </c>
      <c r="M140" s="13" t="s">
        <v>276</v>
      </c>
      <c r="N140" s="13" t="s">
        <v>276</v>
      </c>
      <c r="O140" s="31" t="s">
        <v>276</v>
      </c>
    </row>
    <row r="141" spans="1:15" ht="12.75">
      <c r="A141" s="43">
        <v>135</v>
      </c>
      <c r="B141" s="44" t="s">
        <v>603</v>
      </c>
      <c r="C141" s="44" t="s">
        <v>604</v>
      </c>
      <c r="D141" s="84">
        <v>180</v>
      </c>
      <c r="E141" s="78"/>
      <c r="F141" s="78"/>
      <c r="G141" s="79"/>
      <c r="H141" s="80">
        <f t="shared" si="12"/>
      </c>
      <c r="I141" s="80">
        <f t="shared" si="13"/>
      </c>
      <c r="J141" s="80">
        <f t="shared" si="14"/>
      </c>
      <c r="K141" s="13" t="s">
        <v>276</v>
      </c>
      <c r="L141" s="13" t="s">
        <v>276</v>
      </c>
      <c r="M141" s="13" t="s">
        <v>276</v>
      </c>
      <c r="N141" s="13" t="s">
        <v>276</v>
      </c>
      <c r="O141" s="31" t="s">
        <v>276</v>
      </c>
    </row>
    <row r="142" spans="1:15" ht="31.5">
      <c r="A142" s="43">
        <v>136</v>
      </c>
      <c r="B142" s="44" t="s">
        <v>605</v>
      </c>
      <c r="C142" s="44" t="s">
        <v>606</v>
      </c>
      <c r="D142" s="84">
        <v>50</v>
      </c>
      <c r="E142" s="78"/>
      <c r="F142" s="78"/>
      <c r="G142" s="79"/>
      <c r="H142" s="80">
        <f t="shared" si="12"/>
      </c>
      <c r="I142" s="80">
        <f t="shared" si="13"/>
      </c>
      <c r="J142" s="80">
        <f t="shared" si="14"/>
      </c>
      <c r="K142" s="13" t="s">
        <v>276</v>
      </c>
      <c r="L142" s="13" t="s">
        <v>276</v>
      </c>
      <c r="M142" s="13" t="s">
        <v>276</v>
      </c>
      <c r="N142" s="13" t="s">
        <v>276</v>
      </c>
      <c r="O142" s="31" t="s">
        <v>276</v>
      </c>
    </row>
    <row r="143" spans="1:15" ht="21">
      <c r="A143" s="43">
        <v>137</v>
      </c>
      <c r="B143" s="44" t="s">
        <v>607</v>
      </c>
      <c r="C143" s="44" t="s">
        <v>608</v>
      </c>
      <c r="D143" s="84">
        <v>50</v>
      </c>
      <c r="E143" s="78"/>
      <c r="F143" s="78"/>
      <c r="G143" s="79"/>
      <c r="H143" s="80">
        <f t="shared" si="12"/>
      </c>
      <c r="I143" s="80">
        <f t="shared" si="13"/>
      </c>
      <c r="J143" s="80">
        <f t="shared" si="14"/>
      </c>
      <c r="K143" s="13" t="s">
        <v>276</v>
      </c>
      <c r="L143" s="13" t="s">
        <v>276</v>
      </c>
      <c r="M143" s="13" t="s">
        <v>276</v>
      </c>
      <c r="N143" s="13" t="s">
        <v>276</v>
      </c>
      <c r="O143" s="31" t="s">
        <v>276</v>
      </c>
    </row>
    <row r="144" spans="1:15" ht="21">
      <c r="A144" s="43">
        <v>138</v>
      </c>
      <c r="B144" s="44" t="s">
        <v>609</v>
      </c>
      <c r="C144" s="44" t="s">
        <v>610</v>
      </c>
      <c r="D144" s="84">
        <v>8</v>
      </c>
      <c r="E144" s="78"/>
      <c r="F144" s="78"/>
      <c r="G144" s="79"/>
      <c r="H144" s="80">
        <f t="shared" si="12"/>
      </c>
      <c r="I144" s="80">
        <f t="shared" si="13"/>
      </c>
      <c r="J144" s="80">
        <f t="shared" si="14"/>
      </c>
      <c r="K144" s="13" t="s">
        <v>276</v>
      </c>
      <c r="L144" s="13" t="s">
        <v>276</v>
      </c>
      <c r="M144" s="13" t="s">
        <v>276</v>
      </c>
      <c r="N144" s="13" t="s">
        <v>276</v>
      </c>
      <c r="O144" s="31" t="s">
        <v>276</v>
      </c>
    </row>
    <row r="145" spans="1:15" ht="31.5">
      <c r="A145" s="43">
        <v>139</v>
      </c>
      <c r="B145" s="44" t="s">
        <v>611</v>
      </c>
      <c r="C145" s="44" t="s">
        <v>612</v>
      </c>
      <c r="D145" s="84">
        <v>16</v>
      </c>
      <c r="E145" s="78"/>
      <c r="F145" s="78"/>
      <c r="G145" s="79"/>
      <c r="H145" s="80">
        <f t="shared" si="12"/>
      </c>
      <c r="I145" s="80">
        <f t="shared" si="13"/>
      </c>
      <c r="J145" s="80">
        <f t="shared" si="14"/>
      </c>
      <c r="K145" s="13" t="s">
        <v>276</v>
      </c>
      <c r="L145" s="13" t="s">
        <v>276</v>
      </c>
      <c r="M145" s="13" t="s">
        <v>276</v>
      </c>
      <c r="N145" s="13" t="s">
        <v>276</v>
      </c>
      <c r="O145" s="31" t="s">
        <v>276</v>
      </c>
    </row>
    <row r="146" spans="1:15" ht="12.75">
      <c r="A146" s="43">
        <v>140</v>
      </c>
      <c r="B146" s="44" t="s">
        <v>613</v>
      </c>
      <c r="C146" s="44" t="s">
        <v>614</v>
      </c>
      <c r="D146" s="84">
        <v>30</v>
      </c>
      <c r="E146" s="78"/>
      <c r="F146" s="78"/>
      <c r="G146" s="79"/>
      <c r="H146" s="80">
        <f t="shared" si="12"/>
      </c>
      <c r="I146" s="80">
        <f t="shared" si="13"/>
      </c>
      <c r="J146" s="80">
        <f t="shared" si="14"/>
      </c>
      <c r="K146" s="13" t="s">
        <v>276</v>
      </c>
      <c r="L146" s="13" t="s">
        <v>276</v>
      </c>
      <c r="M146" s="13" t="s">
        <v>276</v>
      </c>
      <c r="N146" s="13" t="s">
        <v>276</v>
      </c>
      <c r="O146" s="31" t="s">
        <v>276</v>
      </c>
    </row>
    <row r="147" spans="1:15" ht="21">
      <c r="A147" s="43">
        <v>141</v>
      </c>
      <c r="B147" s="44" t="s">
        <v>615</v>
      </c>
      <c r="C147" s="44" t="s">
        <v>616</v>
      </c>
      <c r="D147" s="84">
        <v>10</v>
      </c>
      <c r="E147" s="78"/>
      <c r="F147" s="78"/>
      <c r="G147" s="79"/>
      <c r="H147" s="80">
        <f t="shared" si="12"/>
      </c>
      <c r="I147" s="80">
        <f t="shared" si="13"/>
      </c>
      <c r="J147" s="80">
        <f t="shared" si="14"/>
      </c>
      <c r="K147" s="13" t="s">
        <v>276</v>
      </c>
      <c r="L147" s="13" t="s">
        <v>276</v>
      </c>
      <c r="M147" s="13" t="s">
        <v>276</v>
      </c>
      <c r="N147" s="13" t="s">
        <v>276</v>
      </c>
      <c r="O147" s="31" t="s">
        <v>276</v>
      </c>
    </row>
    <row r="148" spans="1:15" ht="21">
      <c r="A148" s="43">
        <v>142</v>
      </c>
      <c r="B148" s="44" t="s">
        <v>617</v>
      </c>
      <c r="C148" s="44" t="s">
        <v>618</v>
      </c>
      <c r="D148" s="84">
        <v>3</v>
      </c>
      <c r="E148" s="78"/>
      <c r="F148" s="78"/>
      <c r="G148" s="79"/>
      <c r="H148" s="80">
        <f t="shared" si="12"/>
      </c>
      <c r="I148" s="80">
        <f t="shared" si="13"/>
      </c>
      <c r="J148" s="80">
        <f t="shared" si="14"/>
      </c>
      <c r="K148" s="13" t="s">
        <v>276</v>
      </c>
      <c r="L148" s="13" t="s">
        <v>276</v>
      </c>
      <c r="M148" s="13" t="s">
        <v>276</v>
      </c>
      <c r="N148" s="13" t="s">
        <v>276</v>
      </c>
      <c r="O148" s="31" t="s">
        <v>276</v>
      </c>
    </row>
    <row r="149" spans="1:15" ht="12.75">
      <c r="A149" s="43">
        <v>143</v>
      </c>
      <c r="B149" s="44" t="s">
        <v>619</v>
      </c>
      <c r="C149" s="44" t="s">
        <v>620</v>
      </c>
      <c r="D149" s="84">
        <v>1</v>
      </c>
      <c r="E149" s="78"/>
      <c r="F149" s="78"/>
      <c r="G149" s="79"/>
      <c r="H149" s="80">
        <f t="shared" si="12"/>
      </c>
      <c r="I149" s="80">
        <f t="shared" si="13"/>
      </c>
      <c r="J149" s="80">
        <f t="shared" si="14"/>
      </c>
      <c r="K149" s="13" t="s">
        <v>276</v>
      </c>
      <c r="L149" s="13" t="s">
        <v>276</v>
      </c>
      <c r="M149" s="13" t="s">
        <v>276</v>
      </c>
      <c r="N149" s="13" t="s">
        <v>276</v>
      </c>
      <c r="O149" s="31" t="s">
        <v>276</v>
      </c>
    </row>
    <row r="150" spans="1:15" ht="31.5">
      <c r="A150" s="43">
        <v>144</v>
      </c>
      <c r="B150" s="44" t="s">
        <v>621</v>
      </c>
      <c r="C150" s="44" t="s">
        <v>622</v>
      </c>
      <c r="D150" s="84">
        <v>1</v>
      </c>
      <c r="E150" s="78"/>
      <c r="F150" s="78"/>
      <c r="G150" s="79"/>
      <c r="H150" s="80">
        <f t="shared" si="12"/>
      </c>
      <c r="I150" s="80">
        <f t="shared" si="13"/>
      </c>
      <c r="J150" s="80">
        <f t="shared" si="14"/>
      </c>
      <c r="K150" s="13" t="s">
        <v>276</v>
      </c>
      <c r="L150" s="13" t="s">
        <v>276</v>
      </c>
      <c r="M150" s="13" t="s">
        <v>276</v>
      </c>
      <c r="N150" s="13" t="s">
        <v>276</v>
      </c>
      <c r="O150" s="31" t="s">
        <v>276</v>
      </c>
    </row>
    <row r="151" spans="1:15" ht="31.5">
      <c r="A151" s="43">
        <v>145</v>
      </c>
      <c r="B151" s="44" t="s">
        <v>621</v>
      </c>
      <c r="C151" s="44" t="s">
        <v>623</v>
      </c>
      <c r="D151" s="84">
        <v>1</v>
      </c>
      <c r="E151" s="78"/>
      <c r="F151" s="78"/>
      <c r="G151" s="79"/>
      <c r="H151" s="80">
        <f t="shared" si="12"/>
      </c>
      <c r="I151" s="80">
        <f t="shared" si="13"/>
      </c>
      <c r="J151" s="80">
        <f t="shared" si="14"/>
      </c>
      <c r="K151" s="13" t="s">
        <v>276</v>
      </c>
      <c r="L151" s="13" t="s">
        <v>276</v>
      </c>
      <c r="M151" s="13" t="s">
        <v>276</v>
      </c>
      <c r="N151" s="13" t="s">
        <v>276</v>
      </c>
      <c r="O151" s="31" t="s">
        <v>276</v>
      </c>
    </row>
    <row r="152" spans="1:15" ht="21">
      <c r="A152" s="43">
        <v>146</v>
      </c>
      <c r="B152" s="44" t="s">
        <v>624</v>
      </c>
      <c r="C152" s="44" t="s">
        <v>625</v>
      </c>
      <c r="D152" s="84">
        <v>1</v>
      </c>
      <c r="E152" s="78"/>
      <c r="F152" s="78"/>
      <c r="G152" s="79"/>
      <c r="H152" s="80">
        <f t="shared" si="12"/>
      </c>
      <c r="I152" s="80">
        <f t="shared" si="13"/>
      </c>
      <c r="J152" s="80">
        <f t="shared" si="14"/>
      </c>
      <c r="K152" s="13" t="s">
        <v>276</v>
      </c>
      <c r="L152" s="13" t="s">
        <v>276</v>
      </c>
      <c r="M152" s="13" t="s">
        <v>276</v>
      </c>
      <c r="N152" s="13" t="s">
        <v>276</v>
      </c>
      <c r="O152" s="31" t="s">
        <v>276</v>
      </c>
    </row>
    <row r="153" spans="1:15" ht="31.5">
      <c r="A153" s="43">
        <v>147</v>
      </c>
      <c r="B153" s="44" t="s">
        <v>626</v>
      </c>
      <c r="C153" s="44" t="s">
        <v>626</v>
      </c>
      <c r="D153" s="84">
        <v>7</v>
      </c>
      <c r="E153" s="78"/>
      <c r="F153" s="78"/>
      <c r="G153" s="79"/>
      <c r="H153" s="80">
        <f t="shared" si="12"/>
      </c>
      <c r="I153" s="80">
        <f t="shared" si="13"/>
      </c>
      <c r="J153" s="80">
        <f t="shared" si="14"/>
      </c>
      <c r="K153" s="13" t="s">
        <v>276</v>
      </c>
      <c r="L153" s="13" t="s">
        <v>276</v>
      </c>
      <c r="M153" s="13" t="s">
        <v>276</v>
      </c>
      <c r="N153" s="13" t="s">
        <v>276</v>
      </c>
      <c r="O153" s="31" t="s">
        <v>276</v>
      </c>
    </row>
    <row r="154" spans="1:15" ht="21">
      <c r="A154" s="43">
        <v>148</v>
      </c>
      <c r="B154" s="44" t="s">
        <v>627</v>
      </c>
      <c r="C154" s="44" t="s">
        <v>628</v>
      </c>
      <c r="D154" s="84">
        <v>1</v>
      </c>
      <c r="E154" s="78"/>
      <c r="F154" s="78"/>
      <c r="G154" s="79"/>
      <c r="H154" s="80">
        <f t="shared" si="12"/>
      </c>
      <c r="I154" s="80">
        <f t="shared" si="13"/>
      </c>
      <c r="J154" s="80">
        <f t="shared" si="14"/>
      </c>
      <c r="K154" s="13" t="s">
        <v>276</v>
      </c>
      <c r="L154" s="13" t="s">
        <v>276</v>
      </c>
      <c r="M154" s="13" t="s">
        <v>276</v>
      </c>
      <c r="N154" s="13" t="s">
        <v>276</v>
      </c>
      <c r="O154" s="31" t="s">
        <v>276</v>
      </c>
    </row>
    <row r="155" spans="1:15" ht="31.5">
      <c r="A155" s="43">
        <v>149</v>
      </c>
      <c r="B155" s="44" t="s">
        <v>629</v>
      </c>
      <c r="C155" s="44" t="s">
        <v>630</v>
      </c>
      <c r="D155" s="84">
        <v>8</v>
      </c>
      <c r="E155" s="78"/>
      <c r="F155" s="78"/>
      <c r="G155" s="79"/>
      <c r="H155" s="80">
        <f t="shared" si="12"/>
      </c>
      <c r="I155" s="80">
        <f t="shared" si="13"/>
      </c>
      <c r="J155" s="80">
        <f t="shared" si="14"/>
      </c>
      <c r="K155" s="13" t="s">
        <v>276</v>
      </c>
      <c r="L155" s="13" t="s">
        <v>276</v>
      </c>
      <c r="M155" s="13" t="s">
        <v>276</v>
      </c>
      <c r="N155" s="13" t="s">
        <v>276</v>
      </c>
      <c r="O155" s="31" t="s">
        <v>276</v>
      </c>
    </row>
    <row r="156" spans="1:15" ht="12.75">
      <c r="A156" s="43">
        <v>150</v>
      </c>
      <c r="B156" s="44" t="s">
        <v>631</v>
      </c>
      <c r="C156" s="44" t="s">
        <v>632</v>
      </c>
      <c r="D156" s="84">
        <v>2</v>
      </c>
      <c r="E156" s="78"/>
      <c r="F156" s="78"/>
      <c r="G156" s="79"/>
      <c r="H156" s="80">
        <f t="shared" si="12"/>
      </c>
      <c r="I156" s="80">
        <f t="shared" si="13"/>
      </c>
      <c r="J156" s="80">
        <f t="shared" si="14"/>
      </c>
      <c r="K156" s="13" t="s">
        <v>276</v>
      </c>
      <c r="L156" s="13" t="s">
        <v>276</v>
      </c>
      <c r="M156" s="13" t="s">
        <v>276</v>
      </c>
      <c r="N156" s="13" t="s">
        <v>276</v>
      </c>
      <c r="O156" s="31" t="s">
        <v>276</v>
      </c>
    </row>
    <row r="157" spans="1:15" ht="12.75">
      <c r="A157" s="43">
        <v>151</v>
      </c>
      <c r="B157" s="44" t="s">
        <v>633</v>
      </c>
      <c r="C157" s="44" t="s">
        <v>634</v>
      </c>
      <c r="D157" s="84">
        <v>5</v>
      </c>
      <c r="E157" s="78"/>
      <c r="F157" s="78"/>
      <c r="G157" s="79"/>
      <c r="H157" s="80">
        <f t="shared" si="12"/>
      </c>
      <c r="I157" s="80">
        <f t="shared" si="13"/>
      </c>
      <c r="J157" s="80">
        <f t="shared" si="14"/>
      </c>
      <c r="K157" s="13" t="s">
        <v>276</v>
      </c>
      <c r="L157" s="13" t="s">
        <v>276</v>
      </c>
      <c r="M157" s="13" t="s">
        <v>276</v>
      </c>
      <c r="N157" s="13" t="s">
        <v>276</v>
      </c>
      <c r="O157" s="31" t="s">
        <v>276</v>
      </c>
    </row>
    <row r="158" spans="1:15" ht="21">
      <c r="A158" s="43">
        <v>152</v>
      </c>
      <c r="B158" s="44" t="s">
        <v>635</v>
      </c>
      <c r="C158" s="44" t="s">
        <v>636</v>
      </c>
      <c r="D158" s="84">
        <v>1</v>
      </c>
      <c r="E158" s="78"/>
      <c r="F158" s="78"/>
      <c r="G158" s="79"/>
      <c r="H158" s="80">
        <f t="shared" si="12"/>
      </c>
      <c r="I158" s="80">
        <f t="shared" si="13"/>
      </c>
      <c r="J158" s="80">
        <f t="shared" si="14"/>
      </c>
      <c r="K158" s="13" t="s">
        <v>276</v>
      </c>
      <c r="L158" s="13" t="s">
        <v>276</v>
      </c>
      <c r="M158" s="13" t="s">
        <v>276</v>
      </c>
      <c r="N158" s="13" t="s">
        <v>276</v>
      </c>
      <c r="O158" s="31" t="s">
        <v>276</v>
      </c>
    </row>
    <row r="159" spans="1:15" ht="21">
      <c r="A159" s="43">
        <v>153</v>
      </c>
      <c r="B159" s="44" t="s">
        <v>637</v>
      </c>
      <c r="C159" s="44" t="s">
        <v>638</v>
      </c>
      <c r="D159" s="84">
        <v>1</v>
      </c>
      <c r="E159" s="78"/>
      <c r="F159" s="78"/>
      <c r="G159" s="79"/>
      <c r="H159" s="80">
        <f t="shared" si="12"/>
      </c>
      <c r="I159" s="80">
        <f t="shared" si="13"/>
      </c>
      <c r="J159" s="80">
        <f t="shared" si="14"/>
      </c>
      <c r="K159" s="13" t="s">
        <v>276</v>
      </c>
      <c r="L159" s="13" t="s">
        <v>276</v>
      </c>
      <c r="M159" s="13" t="s">
        <v>276</v>
      </c>
      <c r="N159" s="13" t="s">
        <v>276</v>
      </c>
      <c r="O159" s="31" t="s">
        <v>276</v>
      </c>
    </row>
    <row r="160" spans="1:15" ht="42">
      <c r="A160" s="43">
        <v>154</v>
      </c>
      <c r="B160" s="76" t="s">
        <v>639</v>
      </c>
      <c r="C160" s="76" t="s">
        <v>640</v>
      </c>
      <c r="D160" s="77">
        <v>1</v>
      </c>
      <c r="E160" s="78"/>
      <c r="F160" s="78"/>
      <c r="G160" s="79"/>
      <c r="H160" s="80">
        <f t="shared" si="12"/>
      </c>
      <c r="I160" s="80">
        <f t="shared" si="13"/>
      </c>
      <c r="J160" s="80">
        <f t="shared" si="14"/>
      </c>
      <c r="K160" s="13" t="s">
        <v>276</v>
      </c>
      <c r="L160" s="13" t="s">
        <v>276</v>
      </c>
      <c r="M160" s="13" t="s">
        <v>276</v>
      </c>
      <c r="N160" s="13" t="s">
        <v>276</v>
      </c>
      <c r="O160" s="31" t="s">
        <v>276</v>
      </c>
    </row>
    <row r="161" spans="1:15" ht="12.75">
      <c r="A161" s="43">
        <v>155</v>
      </c>
      <c r="B161" s="44" t="s">
        <v>641</v>
      </c>
      <c r="C161" s="44" t="s">
        <v>642</v>
      </c>
      <c r="D161" s="84">
        <v>1</v>
      </c>
      <c r="E161" s="78"/>
      <c r="F161" s="78"/>
      <c r="G161" s="79"/>
      <c r="H161" s="80">
        <f t="shared" si="12"/>
      </c>
      <c r="I161" s="80">
        <f t="shared" si="13"/>
      </c>
      <c r="J161" s="80">
        <f t="shared" si="14"/>
      </c>
      <c r="K161" s="13" t="s">
        <v>276</v>
      </c>
      <c r="L161" s="13" t="s">
        <v>276</v>
      </c>
      <c r="M161" s="13" t="s">
        <v>276</v>
      </c>
      <c r="N161" s="13" t="s">
        <v>276</v>
      </c>
      <c r="O161" s="31" t="s">
        <v>276</v>
      </c>
    </row>
    <row r="162" spans="1:15" ht="12.75">
      <c r="A162" s="43">
        <v>156</v>
      </c>
      <c r="B162" s="44" t="s">
        <v>641</v>
      </c>
      <c r="C162" s="44" t="s">
        <v>643</v>
      </c>
      <c r="D162" s="84">
        <v>1</v>
      </c>
      <c r="E162" s="78"/>
      <c r="F162" s="78"/>
      <c r="G162" s="79"/>
      <c r="H162" s="80">
        <f t="shared" si="12"/>
      </c>
      <c r="I162" s="80">
        <f t="shared" si="13"/>
      </c>
      <c r="J162" s="80">
        <f t="shared" si="14"/>
      </c>
      <c r="K162" s="13" t="s">
        <v>276</v>
      </c>
      <c r="L162" s="13" t="s">
        <v>276</v>
      </c>
      <c r="M162" s="13" t="s">
        <v>276</v>
      </c>
      <c r="N162" s="13" t="s">
        <v>276</v>
      </c>
      <c r="O162" s="31" t="s">
        <v>276</v>
      </c>
    </row>
    <row r="163" spans="1:15" ht="12.75">
      <c r="A163" s="43">
        <v>157</v>
      </c>
      <c r="B163" s="44" t="s">
        <v>641</v>
      </c>
      <c r="C163" s="44" t="s">
        <v>644</v>
      </c>
      <c r="D163" s="84">
        <v>1</v>
      </c>
      <c r="E163" s="78"/>
      <c r="F163" s="78"/>
      <c r="G163" s="79"/>
      <c r="H163" s="80">
        <f t="shared" si="12"/>
      </c>
      <c r="I163" s="80">
        <f t="shared" si="13"/>
      </c>
      <c r="J163" s="80">
        <f t="shared" si="14"/>
      </c>
      <c r="K163" s="13" t="s">
        <v>276</v>
      </c>
      <c r="L163" s="13" t="s">
        <v>276</v>
      </c>
      <c r="M163" s="13" t="s">
        <v>276</v>
      </c>
      <c r="N163" s="13" t="s">
        <v>276</v>
      </c>
      <c r="O163" s="31" t="s">
        <v>276</v>
      </c>
    </row>
    <row r="164" spans="1:15" ht="12.75">
      <c r="A164" s="43">
        <v>158</v>
      </c>
      <c r="B164" s="44" t="s">
        <v>645</v>
      </c>
      <c r="C164" s="44" t="s">
        <v>646</v>
      </c>
      <c r="D164" s="84">
        <v>1</v>
      </c>
      <c r="E164" s="78"/>
      <c r="F164" s="78"/>
      <c r="G164" s="79"/>
      <c r="H164" s="80">
        <f t="shared" si="12"/>
      </c>
      <c r="I164" s="80">
        <f t="shared" si="13"/>
      </c>
      <c r="J164" s="80">
        <f t="shared" si="14"/>
      </c>
      <c r="K164" s="13" t="s">
        <v>276</v>
      </c>
      <c r="L164" s="13" t="s">
        <v>276</v>
      </c>
      <c r="M164" s="13" t="s">
        <v>276</v>
      </c>
      <c r="N164" s="13" t="s">
        <v>276</v>
      </c>
      <c r="O164" s="31" t="s">
        <v>276</v>
      </c>
    </row>
    <row r="165" spans="1:15" ht="25.5">
      <c r="A165" s="43">
        <v>159</v>
      </c>
      <c r="B165" s="52" t="s">
        <v>595</v>
      </c>
      <c r="C165" s="52" t="s">
        <v>596</v>
      </c>
      <c r="D165" s="96">
        <v>150</v>
      </c>
      <c r="E165" s="78"/>
      <c r="F165" s="78"/>
      <c r="G165" s="79"/>
      <c r="H165" s="80">
        <f t="shared" si="12"/>
      </c>
      <c r="I165" s="80">
        <f t="shared" si="13"/>
      </c>
      <c r="J165" s="80">
        <f t="shared" si="14"/>
      </c>
      <c r="K165" s="13" t="s">
        <v>276</v>
      </c>
      <c r="L165" s="13" t="s">
        <v>276</v>
      </c>
      <c r="M165" s="13" t="s">
        <v>276</v>
      </c>
      <c r="N165" s="13" t="s">
        <v>276</v>
      </c>
      <c r="O165" s="31" t="s">
        <v>276</v>
      </c>
    </row>
    <row r="166" spans="1:15" ht="25.5">
      <c r="A166" s="43">
        <v>160</v>
      </c>
      <c r="B166" s="52" t="s">
        <v>597</v>
      </c>
      <c r="C166" s="52" t="s">
        <v>598</v>
      </c>
      <c r="D166" s="96">
        <v>200</v>
      </c>
      <c r="E166" s="78"/>
      <c r="F166" s="78"/>
      <c r="G166" s="79"/>
      <c r="H166" s="80">
        <f t="shared" si="12"/>
      </c>
      <c r="I166" s="80">
        <f t="shared" si="13"/>
      </c>
      <c r="J166" s="80">
        <f t="shared" si="14"/>
      </c>
      <c r="K166" s="13" t="s">
        <v>276</v>
      </c>
      <c r="L166" s="13" t="s">
        <v>276</v>
      </c>
      <c r="M166" s="13" t="s">
        <v>276</v>
      </c>
      <c r="N166" s="13" t="s">
        <v>276</v>
      </c>
      <c r="O166" s="31" t="s">
        <v>276</v>
      </c>
    </row>
    <row r="167" spans="1:15" ht="25.5">
      <c r="A167" s="43">
        <v>161</v>
      </c>
      <c r="B167" s="52" t="s">
        <v>599</v>
      </c>
      <c r="C167" s="52" t="s">
        <v>600</v>
      </c>
      <c r="D167" s="96">
        <v>150</v>
      </c>
      <c r="E167" s="78"/>
      <c r="F167" s="78"/>
      <c r="G167" s="79"/>
      <c r="H167" s="80">
        <f>+IF(G167="","",(G167*0.16))</f>
      </c>
      <c r="I167" s="80">
        <f>+IF(H167="","",H167*D167)</f>
      </c>
      <c r="J167" s="80">
        <f>+IF(H167="","",(I167+(G167*D167)))</f>
      </c>
      <c r="K167" s="13" t="s">
        <v>276</v>
      </c>
      <c r="L167" s="13" t="s">
        <v>276</v>
      </c>
      <c r="M167" s="13" t="s">
        <v>276</v>
      </c>
      <c r="N167" s="13" t="s">
        <v>276</v>
      </c>
      <c r="O167" s="31" t="s">
        <v>276</v>
      </c>
    </row>
    <row r="168" spans="1:15" ht="12.75">
      <c r="A168" s="43">
        <v>162</v>
      </c>
      <c r="B168" s="97" t="s">
        <v>647</v>
      </c>
      <c r="C168" s="97" t="s">
        <v>648</v>
      </c>
      <c r="D168" s="96">
        <v>180</v>
      </c>
      <c r="E168" s="78"/>
      <c r="F168" s="78"/>
      <c r="G168" s="79"/>
      <c r="H168" s="80">
        <f>+IF(G168="","",(G168*0.16))</f>
      </c>
      <c r="I168" s="80">
        <f>+IF(H168="","",H168*D168)</f>
      </c>
      <c r="J168" s="80">
        <f>+IF(H168="","",(I168+(G168*D168)))</f>
      </c>
      <c r="K168" s="13" t="s">
        <v>276</v>
      </c>
      <c r="L168" s="13" t="s">
        <v>276</v>
      </c>
      <c r="M168" s="13" t="s">
        <v>276</v>
      </c>
      <c r="N168" s="13" t="s">
        <v>276</v>
      </c>
      <c r="O168" s="31" t="s">
        <v>276</v>
      </c>
    </row>
    <row r="169" spans="1:15" ht="25.5">
      <c r="A169" s="43">
        <v>163</v>
      </c>
      <c r="B169" s="52" t="s">
        <v>649</v>
      </c>
      <c r="C169" s="52" t="s">
        <v>650</v>
      </c>
      <c r="D169" s="96">
        <v>900</v>
      </c>
      <c r="E169" s="78"/>
      <c r="F169" s="78"/>
      <c r="G169" s="79"/>
      <c r="H169" s="80">
        <f>+IF(G169="","",(G169*0.16))</f>
      </c>
      <c r="I169" s="80">
        <f>+IF(H169="","",H169*D169)</f>
      </c>
      <c r="J169" s="80">
        <f>+IF(H169="","",(I169+(G169*D169)))</f>
      </c>
      <c r="K169" s="13" t="s">
        <v>276</v>
      </c>
      <c r="L169" s="13" t="s">
        <v>276</v>
      </c>
      <c r="M169" s="13" t="s">
        <v>276</v>
      </c>
      <c r="N169" s="13" t="s">
        <v>276</v>
      </c>
      <c r="O169" s="31" t="s">
        <v>276</v>
      </c>
    </row>
    <row r="170" spans="1:15" ht="25.5">
      <c r="A170" s="43">
        <v>164</v>
      </c>
      <c r="B170" s="97" t="s">
        <v>651</v>
      </c>
      <c r="C170" s="97" t="s">
        <v>652</v>
      </c>
      <c r="D170" s="98">
        <v>16</v>
      </c>
      <c r="E170" s="78"/>
      <c r="F170" s="78"/>
      <c r="G170" s="79"/>
      <c r="H170" s="80">
        <f>+IF(G170="","",(G170*0.16))</f>
      </c>
      <c r="I170" s="80">
        <f>+IF(H170="","",H170*D170)</f>
      </c>
      <c r="J170" s="80">
        <f>+IF(H170="","",(I170+(G170*D170)))</f>
      </c>
      <c r="K170" s="13" t="s">
        <v>276</v>
      </c>
      <c r="L170" s="13" t="s">
        <v>276</v>
      </c>
      <c r="M170" s="13" t="s">
        <v>276</v>
      </c>
      <c r="N170" s="13" t="s">
        <v>276</v>
      </c>
      <c r="O170" s="31" t="s">
        <v>276</v>
      </c>
    </row>
    <row r="171" spans="1:15" ht="100.5" customHeight="1" thickBot="1">
      <c r="A171" s="110" t="s">
        <v>280</v>
      </c>
      <c r="B171" s="111"/>
      <c r="C171" s="111"/>
      <c r="D171" s="111"/>
      <c r="E171" s="111"/>
      <c r="F171" s="111"/>
      <c r="G171" s="111"/>
      <c r="H171" s="111"/>
      <c r="I171" s="111"/>
      <c r="J171" s="99">
        <f>+SUM(J7:J170)</f>
        <v>0</v>
      </c>
      <c r="K171" s="57" t="s">
        <v>655</v>
      </c>
      <c r="L171" s="56" t="s">
        <v>276</v>
      </c>
      <c r="M171" s="56" t="s">
        <v>276</v>
      </c>
      <c r="N171" s="56" t="s">
        <v>276</v>
      </c>
      <c r="O171" s="58" t="s">
        <v>276</v>
      </c>
    </row>
  </sheetData>
  <sheetProtection password="DF42" sheet="1" objects="1" scenarios="1" selectLockedCells="1" selectUnlockedCells="1"/>
  <protectedRanges>
    <protectedRange password="DE82" sqref="H7:J170" name="Rango1_1"/>
  </protectedRanges>
  <mergeCells count="19">
    <mergeCell ref="K125:O125"/>
    <mergeCell ref="K126:O126"/>
    <mergeCell ref="K129:O129"/>
    <mergeCell ref="A171:I171"/>
    <mergeCell ref="B1:B2"/>
    <mergeCell ref="C1:C2"/>
    <mergeCell ref="D1:D2"/>
    <mergeCell ref="E1:E2"/>
    <mergeCell ref="F1:F2"/>
    <mergeCell ref="B3:D3"/>
    <mergeCell ref="B4:F4"/>
    <mergeCell ref="B5:D5"/>
    <mergeCell ref="B6:D6"/>
    <mergeCell ref="O1:O2"/>
    <mergeCell ref="A1:A6"/>
    <mergeCell ref="K1:K2"/>
    <mergeCell ref="L1:L2"/>
    <mergeCell ref="M1:M2"/>
    <mergeCell ref="N1:N2"/>
  </mergeCells>
  <printOptions horizontalCentered="1"/>
  <pageMargins left="0.7874015748031497" right="0.7874015748031497" top="0.93" bottom="0.7480314960629921" header="0.46" footer="0.4330708661417323"/>
  <pageSetup horizontalDpi="600" verticalDpi="600" orientation="landscape" paperSize="5" scale="85" r:id="rId1"/>
  <headerFooter alignWithMargins="0">
    <oddHeader>&amp;C&amp;"Arial,Negrita"&amp;12Comité de Laboratorios U.D.F.J.C. 2008
Grupo Herramientas</oddHeader>
    <oddFooter>&amp;CPágina &amp;P de &amp;N</oddFooter>
  </headerFooter>
</worksheet>
</file>

<file path=xl/worksheets/sheet5.xml><?xml version="1.0" encoding="utf-8"?>
<worksheet xmlns="http://schemas.openxmlformats.org/spreadsheetml/2006/main" xmlns:r="http://schemas.openxmlformats.org/officeDocument/2006/relationships">
  <dimension ref="A1:M45"/>
  <sheetViews>
    <sheetView zoomScale="75" zoomScaleNormal="75" workbookViewId="0" topLeftCell="C1">
      <selection activeCell="L44" sqref="L44"/>
    </sheetView>
  </sheetViews>
  <sheetFormatPr defaultColWidth="11.421875" defaultRowHeight="12.75"/>
  <cols>
    <col min="1" max="1" width="5.00390625" style="42" bestFit="1" customWidth="1"/>
    <col min="2" max="2" width="26.421875" style="42" customWidth="1"/>
    <col min="3" max="3" width="36.421875" style="59" bestFit="1" customWidth="1"/>
    <col min="4" max="4" width="8.28125" style="60" customWidth="1"/>
    <col min="5" max="5" width="13.28125" style="42" customWidth="1"/>
    <col min="6" max="6" width="14.421875" style="42" customWidth="1"/>
    <col min="7" max="9" width="14.57421875" style="42" customWidth="1"/>
    <col min="10" max="10" width="18.00390625" style="42" customWidth="1"/>
    <col min="11" max="11" width="15.421875" style="42" customWidth="1"/>
    <col min="12" max="12" width="17.140625" style="42" customWidth="1"/>
    <col min="13" max="16384" width="11.421875" style="42" customWidth="1"/>
  </cols>
  <sheetData>
    <row r="1" spans="1:8" s="5" customFormat="1" ht="39.75" customHeight="1" thickBot="1">
      <c r="A1" s="143" t="s">
        <v>226</v>
      </c>
      <c r="B1" s="143"/>
      <c r="C1" s="143"/>
      <c r="D1" s="143"/>
      <c r="E1" s="143"/>
      <c r="F1" s="143"/>
      <c r="G1" s="143"/>
      <c r="H1" s="143"/>
    </row>
    <row r="2" spans="1:13" s="6" customFormat="1" ht="17.25" customHeight="1">
      <c r="A2" s="144" t="s">
        <v>281</v>
      </c>
      <c r="B2" s="144" t="s">
        <v>83</v>
      </c>
      <c r="C2" s="144" t="s">
        <v>84</v>
      </c>
      <c r="D2" s="144" t="s">
        <v>85</v>
      </c>
      <c r="E2" s="141" t="s">
        <v>282</v>
      </c>
      <c r="F2" s="141" t="s">
        <v>283</v>
      </c>
      <c r="G2" s="141" t="s">
        <v>284</v>
      </c>
      <c r="H2" s="141" t="s">
        <v>285</v>
      </c>
      <c r="I2" s="141" t="s">
        <v>286</v>
      </c>
      <c r="J2" s="141" t="s">
        <v>287</v>
      </c>
      <c r="K2" s="141" t="s">
        <v>288</v>
      </c>
      <c r="L2" s="141" t="s">
        <v>289</v>
      </c>
      <c r="M2" s="131"/>
    </row>
    <row r="3" spans="1:13" s="6" customFormat="1" ht="27" customHeight="1" thickBot="1">
      <c r="A3" s="145"/>
      <c r="B3" s="145"/>
      <c r="C3" s="145"/>
      <c r="D3" s="145"/>
      <c r="E3" s="142"/>
      <c r="F3" s="142"/>
      <c r="G3" s="142"/>
      <c r="H3" s="142"/>
      <c r="I3" s="142"/>
      <c r="J3" s="142"/>
      <c r="K3" s="142"/>
      <c r="L3" s="142"/>
      <c r="M3" s="131"/>
    </row>
    <row r="4" spans="1:12" s="6" customFormat="1" ht="78.75" customHeight="1">
      <c r="A4" s="132" t="s">
        <v>267</v>
      </c>
      <c r="B4" s="133"/>
      <c r="C4" s="133"/>
      <c r="D4" s="133"/>
      <c r="E4" s="14" t="s">
        <v>268</v>
      </c>
      <c r="F4" s="14" t="s">
        <v>269</v>
      </c>
      <c r="G4" s="14" t="s">
        <v>270</v>
      </c>
      <c r="H4" s="14" t="s">
        <v>290</v>
      </c>
      <c r="I4" s="14" t="s">
        <v>291</v>
      </c>
      <c r="J4" s="14" t="s">
        <v>292</v>
      </c>
      <c r="K4" s="14" t="s">
        <v>293</v>
      </c>
      <c r="L4" s="20" t="s">
        <v>294</v>
      </c>
    </row>
    <row r="5" spans="1:12" s="6" customFormat="1" ht="12.75" hidden="1">
      <c r="A5" s="137" t="s">
        <v>271</v>
      </c>
      <c r="B5" s="138"/>
      <c r="C5" s="138"/>
      <c r="D5" s="138"/>
      <c r="E5" s="15">
        <f>163356200+92220000+987803800</f>
        <v>1243380000</v>
      </c>
      <c r="F5" s="15">
        <f>329267933+28387520+195100400</f>
        <v>552755853</v>
      </c>
      <c r="G5" s="15">
        <f>336487000+191301400+259134720</f>
        <v>786923120</v>
      </c>
      <c r="H5" s="15">
        <f>116832455+350000000+94874951.16</f>
        <v>561707406.16</v>
      </c>
      <c r="I5" s="15">
        <f>355276000+87999340</f>
        <v>443275340</v>
      </c>
      <c r="J5" s="15">
        <f>207029260+94182256+79456752+37919992</f>
        <v>418588260</v>
      </c>
      <c r="K5" s="15">
        <f>135000000+185230000</f>
        <v>320230000</v>
      </c>
      <c r="L5" s="15">
        <f>105989200+73107840</f>
        <v>179097040</v>
      </c>
    </row>
    <row r="6" spans="1:12" s="6" customFormat="1" ht="13.5" thickBot="1">
      <c r="A6" s="139" t="s">
        <v>272</v>
      </c>
      <c r="B6" s="140"/>
      <c r="C6" s="140"/>
      <c r="D6" s="140"/>
      <c r="E6" s="16" t="s">
        <v>273</v>
      </c>
      <c r="F6" s="16" t="s">
        <v>273</v>
      </c>
      <c r="G6" s="16" t="s">
        <v>273</v>
      </c>
      <c r="H6" s="16" t="s">
        <v>273</v>
      </c>
      <c r="I6" s="16" t="s">
        <v>295</v>
      </c>
      <c r="J6" s="16" t="s">
        <v>273</v>
      </c>
      <c r="K6" s="16" t="s">
        <v>273</v>
      </c>
      <c r="L6" s="35" t="s">
        <v>273</v>
      </c>
    </row>
    <row r="7" spans="1:12" s="6" customFormat="1" ht="13.5" thickBot="1">
      <c r="A7" s="134" t="s">
        <v>274</v>
      </c>
      <c r="B7" s="135"/>
      <c r="C7" s="135"/>
      <c r="D7" s="136"/>
      <c r="E7" s="17"/>
      <c r="F7" s="17"/>
      <c r="G7" s="17"/>
      <c r="H7" s="17"/>
      <c r="I7" s="17"/>
      <c r="J7" s="17"/>
      <c r="K7" s="17"/>
      <c r="L7" s="17"/>
    </row>
    <row r="8" spans="1:12" ht="10.5">
      <c r="A8" s="36">
        <v>1</v>
      </c>
      <c r="B8" s="37" t="s">
        <v>296</v>
      </c>
      <c r="C8" s="38" t="s">
        <v>297</v>
      </c>
      <c r="D8" s="39">
        <v>1</v>
      </c>
      <c r="E8" s="40" t="s">
        <v>276</v>
      </c>
      <c r="F8" s="40" t="s">
        <v>276</v>
      </c>
      <c r="G8" s="40" t="s">
        <v>276</v>
      </c>
      <c r="H8" s="40" t="s">
        <v>276</v>
      </c>
      <c r="I8" s="40" t="s">
        <v>276</v>
      </c>
      <c r="J8" s="40" t="s">
        <v>276</v>
      </c>
      <c r="K8" s="40" t="s">
        <v>276</v>
      </c>
      <c r="L8" s="41" t="s">
        <v>276</v>
      </c>
    </row>
    <row r="9" spans="1:12" ht="21">
      <c r="A9" s="43">
        <v>2</v>
      </c>
      <c r="B9" s="44" t="s">
        <v>296</v>
      </c>
      <c r="C9" s="44" t="s">
        <v>298</v>
      </c>
      <c r="D9" s="45">
        <v>10</v>
      </c>
      <c r="E9" s="46" t="s">
        <v>276</v>
      </c>
      <c r="F9" s="46" t="s">
        <v>276</v>
      </c>
      <c r="G9" s="46" t="s">
        <v>276</v>
      </c>
      <c r="H9" s="46" t="s">
        <v>276</v>
      </c>
      <c r="I9" s="46" t="s">
        <v>276</v>
      </c>
      <c r="J9" s="46" t="s">
        <v>276</v>
      </c>
      <c r="K9" s="46" t="s">
        <v>276</v>
      </c>
      <c r="L9" s="47" t="s">
        <v>276</v>
      </c>
    </row>
    <row r="10" spans="1:12" ht="21">
      <c r="A10" s="43">
        <v>3</v>
      </c>
      <c r="B10" s="44" t="s">
        <v>296</v>
      </c>
      <c r="C10" s="44" t="s">
        <v>299</v>
      </c>
      <c r="D10" s="45">
        <v>2</v>
      </c>
      <c r="E10" s="46" t="s">
        <v>276</v>
      </c>
      <c r="F10" s="46" t="s">
        <v>276</v>
      </c>
      <c r="G10" s="46" t="s">
        <v>276</v>
      </c>
      <c r="H10" s="46" t="s">
        <v>276</v>
      </c>
      <c r="I10" s="46" t="s">
        <v>276</v>
      </c>
      <c r="J10" s="46" t="s">
        <v>276</v>
      </c>
      <c r="K10" s="46" t="s">
        <v>276</v>
      </c>
      <c r="L10" s="47" t="s">
        <v>276</v>
      </c>
    </row>
    <row r="11" spans="1:12" ht="10.5">
      <c r="A11" s="43">
        <v>4</v>
      </c>
      <c r="B11" s="44" t="s">
        <v>300</v>
      </c>
      <c r="C11" s="44" t="s">
        <v>301</v>
      </c>
      <c r="D11" s="45">
        <v>1</v>
      </c>
      <c r="E11" s="46" t="s">
        <v>276</v>
      </c>
      <c r="F11" s="46" t="s">
        <v>276</v>
      </c>
      <c r="G11" s="46" t="s">
        <v>276</v>
      </c>
      <c r="H11" s="46" t="s">
        <v>276</v>
      </c>
      <c r="I11" s="46" t="s">
        <v>276</v>
      </c>
      <c r="J11" s="46" t="s">
        <v>276</v>
      </c>
      <c r="K11" s="46" t="s">
        <v>276</v>
      </c>
      <c r="L11" s="47" t="s">
        <v>276</v>
      </c>
    </row>
    <row r="12" spans="1:12" ht="42">
      <c r="A12" s="43">
        <v>5</v>
      </c>
      <c r="B12" s="44" t="s">
        <v>302</v>
      </c>
      <c r="C12" s="44" t="s">
        <v>303</v>
      </c>
      <c r="D12" s="45">
        <v>5</v>
      </c>
      <c r="E12" s="46" t="s">
        <v>276</v>
      </c>
      <c r="F12" s="46" t="s">
        <v>276</v>
      </c>
      <c r="G12" s="46" t="s">
        <v>276</v>
      </c>
      <c r="H12" s="46" t="s">
        <v>276</v>
      </c>
      <c r="I12" s="46" t="s">
        <v>276</v>
      </c>
      <c r="J12" s="46" t="s">
        <v>276</v>
      </c>
      <c r="K12" s="46" t="s">
        <v>276</v>
      </c>
      <c r="L12" s="47" t="s">
        <v>276</v>
      </c>
    </row>
    <row r="13" spans="1:12" ht="41.25" customHeight="1">
      <c r="A13" s="43">
        <v>6</v>
      </c>
      <c r="B13" s="44" t="s">
        <v>304</v>
      </c>
      <c r="C13" s="44" t="s">
        <v>305</v>
      </c>
      <c r="D13" s="45">
        <v>11</v>
      </c>
      <c r="E13" s="46" t="s">
        <v>276</v>
      </c>
      <c r="F13" s="46" t="s">
        <v>276</v>
      </c>
      <c r="G13" s="46" t="s">
        <v>276</v>
      </c>
      <c r="H13" s="46" t="s">
        <v>276</v>
      </c>
      <c r="I13" s="46" t="s">
        <v>276</v>
      </c>
      <c r="J13" s="46" t="s">
        <v>276</v>
      </c>
      <c r="K13" s="46" t="s">
        <v>276</v>
      </c>
      <c r="L13" s="47" t="s">
        <v>276</v>
      </c>
    </row>
    <row r="14" spans="1:12" ht="24" customHeight="1">
      <c r="A14" s="43">
        <v>7</v>
      </c>
      <c r="B14" s="44" t="s">
        <v>306</v>
      </c>
      <c r="C14" s="44" t="s">
        <v>307</v>
      </c>
      <c r="D14" s="45">
        <v>2</v>
      </c>
      <c r="E14" s="46" t="s">
        <v>276</v>
      </c>
      <c r="F14" s="46" t="s">
        <v>276</v>
      </c>
      <c r="G14" s="46" t="s">
        <v>276</v>
      </c>
      <c r="H14" s="46" t="s">
        <v>276</v>
      </c>
      <c r="I14" s="46" t="s">
        <v>276</v>
      </c>
      <c r="J14" s="46" t="s">
        <v>276</v>
      </c>
      <c r="K14" s="46" t="s">
        <v>276</v>
      </c>
      <c r="L14" s="47" t="s">
        <v>276</v>
      </c>
    </row>
    <row r="15" spans="1:12" ht="39.75" customHeight="1">
      <c r="A15" s="43">
        <v>8</v>
      </c>
      <c r="B15" s="44" t="s">
        <v>308</v>
      </c>
      <c r="C15" s="44" t="s">
        <v>309</v>
      </c>
      <c r="D15" s="45">
        <v>43</v>
      </c>
      <c r="E15" s="46" t="s">
        <v>276</v>
      </c>
      <c r="F15" s="46" t="s">
        <v>276</v>
      </c>
      <c r="G15" s="46" t="s">
        <v>276</v>
      </c>
      <c r="H15" s="46" t="s">
        <v>276</v>
      </c>
      <c r="I15" s="46" t="s">
        <v>276</v>
      </c>
      <c r="J15" s="46" t="s">
        <v>276</v>
      </c>
      <c r="K15" s="46" t="s">
        <v>276</v>
      </c>
      <c r="L15" s="47" t="s">
        <v>276</v>
      </c>
    </row>
    <row r="16" spans="1:12" ht="21">
      <c r="A16" s="43">
        <v>9</v>
      </c>
      <c r="B16" s="44" t="s">
        <v>310</v>
      </c>
      <c r="C16" s="44" t="s">
        <v>311</v>
      </c>
      <c r="D16" s="45">
        <v>13</v>
      </c>
      <c r="E16" s="46" t="s">
        <v>276</v>
      </c>
      <c r="F16" s="46" t="s">
        <v>276</v>
      </c>
      <c r="G16" s="46" t="s">
        <v>276</v>
      </c>
      <c r="H16" s="46" t="s">
        <v>276</v>
      </c>
      <c r="I16" s="46" t="s">
        <v>276</v>
      </c>
      <c r="J16" s="46" t="s">
        <v>276</v>
      </c>
      <c r="K16" s="46" t="s">
        <v>276</v>
      </c>
      <c r="L16" s="47" t="s">
        <v>276</v>
      </c>
    </row>
    <row r="17" spans="1:12" ht="31.5">
      <c r="A17" s="43">
        <v>10</v>
      </c>
      <c r="B17" s="44" t="s">
        <v>312</v>
      </c>
      <c r="C17" s="44" t="s">
        <v>313</v>
      </c>
      <c r="D17" s="45">
        <v>3</v>
      </c>
      <c r="E17" s="46" t="s">
        <v>276</v>
      </c>
      <c r="F17" s="46" t="s">
        <v>276</v>
      </c>
      <c r="G17" s="46" t="s">
        <v>276</v>
      </c>
      <c r="H17" s="46" t="s">
        <v>276</v>
      </c>
      <c r="I17" s="46" t="s">
        <v>276</v>
      </c>
      <c r="J17" s="46" t="s">
        <v>657</v>
      </c>
      <c r="K17" s="46" t="s">
        <v>276</v>
      </c>
      <c r="L17" s="47" t="s">
        <v>276</v>
      </c>
    </row>
    <row r="18" spans="1:12" ht="51.75" customHeight="1">
      <c r="A18" s="43">
        <v>11</v>
      </c>
      <c r="B18" s="44" t="s">
        <v>315</v>
      </c>
      <c r="C18" s="44" t="s">
        <v>316</v>
      </c>
      <c r="D18" s="45">
        <v>4</v>
      </c>
      <c r="E18" s="46" t="s">
        <v>276</v>
      </c>
      <c r="F18" s="46" t="s">
        <v>276</v>
      </c>
      <c r="G18" s="46" t="s">
        <v>276</v>
      </c>
      <c r="H18" s="46" t="s">
        <v>276</v>
      </c>
      <c r="I18" s="46" t="s">
        <v>276</v>
      </c>
      <c r="J18" s="46" t="s">
        <v>276</v>
      </c>
      <c r="K18" s="46" t="s">
        <v>276</v>
      </c>
      <c r="L18" s="47" t="s">
        <v>276</v>
      </c>
    </row>
    <row r="19" spans="1:12" ht="31.5">
      <c r="A19" s="43">
        <v>12</v>
      </c>
      <c r="B19" s="48" t="s">
        <v>315</v>
      </c>
      <c r="C19" s="44" t="s">
        <v>317</v>
      </c>
      <c r="D19" s="45">
        <v>7</v>
      </c>
      <c r="E19" s="46" t="s">
        <v>276</v>
      </c>
      <c r="F19" s="46" t="s">
        <v>276</v>
      </c>
      <c r="G19" s="46" t="s">
        <v>276</v>
      </c>
      <c r="H19" s="46" t="s">
        <v>276</v>
      </c>
      <c r="I19" s="46" t="s">
        <v>276</v>
      </c>
      <c r="J19" s="46" t="s">
        <v>276</v>
      </c>
      <c r="K19" s="46" t="s">
        <v>276</v>
      </c>
      <c r="L19" s="47" t="s">
        <v>276</v>
      </c>
    </row>
    <row r="20" spans="1:12" ht="52.5" customHeight="1">
      <c r="A20" s="43">
        <v>13</v>
      </c>
      <c r="B20" s="44" t="s">
        <v>315</v>
      </c>
      <c r="C20" s="44" t="s">
        <v>318</v>
      </c>
      <c r="D20" s="45">
        <v>1</v>
      </c>
      <c r="E20" s="46" t="s">
        <v>276</v>
      </c>
      <c r="F20" s="46" t="s">
        <v>276</v>
      </c>
      <c r="G20" s="46" t="s">
        <v>276</v>
      </c>
      <c r="H20" s="46" t="s">
        <v>276</v>
      </c>
      <c r="I20" s="46" t="s">
        <v>276</v>
      </c>
      <c r="J20" s="46" t="s">
        <v>276</v>
      </c>
      <c r="K20" s="46" t="s">
        <v>276</v>
      </c>
      <c r="L20" s="47" t="s">
        <v>276</v>
      </c>
    </row>
    <row r="21" spans="1:12" ht="31.5">
      <c r="A21" s="43">
        <v>14</v>
      </c>
      <c r="B21" s="44" t="s">
        <v>315</v>
      </c>
      <c r="C21" s="44" t="s">
        <v>319</v>
      </c>
      <c r="D21" s="45">
        <v>48</v>
      </c>
      <c r="E21" s="46" t="s">
        <v>276</v>
      </c>
      <c r="F21" s="46" t="s">
        <v>276</v>
      </c>
      <c r="G21" s="46" t="s">
        <v>276</v>
      </c>
      <c r="H21" s="46" t="s">
        <v>276</v>
      </c>
      <c r="I21" s="46" t="s">
        <v>276</v>
      </c>
      <c r="J21" s="46" t="s">
        <v>276</v>
      </c>
      <c r="K21" s="46" t="s">
        <v>276</v>
      </c>
      <c r="L21" s="47" t="s">
        <v>276</v>
      </c>
    </row>
    <row r="22" spans="1:12" ht="23.25" customHeight="1">
      <c r="A22" s="43">
        <v>15</v>
      </c>
      <c r="B22" s="44" t="s">
        <v>320</v>
      </c>
      <c r="C22" s="44" t="s">
        <v>321</v>
      </c>
      <c r="D22" s="45">
        <v>5</v>
      </c>
      <c r="E22" s="46" t="s">
        <v>276</v>
      </c>
      <c r="F22" s="46" t="s">
        <v>276</v>
      </c>
      <c r="G22" s="46" t="s">
        <v>276</v>
      </c>
      <c r="H22" s="46" t="s">
        <v>276</v>
      </c>
      <c r="I22" s="46" t="s">
        <v>276</v>
      </c>
      <c r="J22" s="46" t="s">
        <v>276</v>
      </c>
      <c r="K22" s="46" t="s">
        <v>276</v>
      </c>
      <c r="L22" s="47" t="s">
        <v>276</v>
      </c>
    </row>
    <row r="23" spans="1:12" ht="63">
      <c r="A23" s="43">
        <v>16</v>
      </c>
      <c r="B23" s="44" t="s">
        <v>322</v>
      </c>
      <c r="C23" s="44" t="s">
        <v>323</v>
      </c>
      <c r="D23" s="45">
        <v>19</v>
      </c>
      <c r="E23" s="46" t="s">
        <v>276</v>
      </c>
      <c r="F23" s="46" t="s">
        <v>276</v>
      </c>
      <c r="G23" s="46" t="s">
        <v>276</v>
      </c>
      <c r="H23" s="46" t="s">
        <v>324</v>
      </c>
      <c r="I23" s="46" t="s">
        <v>276</v>
      </c>
      <c r="J23" s="46" t="s">
        <v>656</v>
      </c>
      <c r="K23" s="46" t="s">
        <v>276</v>
      </c>
      <c r="L23" s="47" t="s">
        <v>276</v>
      </c>
    </row>
    <row r="24" spans="1:12" ht="31.5" customHeight="1">
      <c r="A24" s="43">
        <v>17</v>
      </c>
      <c r="B24" s="44" t="s">
        <v>325</v>
      </c>
      <c r="C24" s="44" t="s">
        <v>326</v>
      </c>
      <c r="D24" s="45">
        <v>6</v>
      </c>
      <c r="E24" s="46" t="s">
        <v>276</v>
      </c>
      <c r="F24" s="46" t="s">
        <v>276</v>
      </c>
      <c r="G24" s="46" t="s">
        <v>276</v>
      </c>
      <c r="H24" s="46" t="s">
        <v>276</v>
      </c>
      <c r="I24" s="46" t="s">
        <v>276</v>
      </c>
      <c r="J24" s="46" t="s">
        <v>276</v>
      </c>
      <c r="K24" s="46" t="s">
        <v>276</v>
      </c>
      <c r="L24" s="47" t="s">
        <v>276</v>
      </c>
    </row>
    <row r="25" spans="1:12" ht="54">
      <c r="A25" s="43">
        <v>18</v>
      </c>
      <c r="B25" s="44" t="s">
        <v>327</v>
      </c>
      <c r="C25" s="49" t="s">
        <v>328</v>
      </c>
      <c r="D25" s="45">
        <v>89</v>
      </c>
      <c r="E25" s="46" t="s">
        <v>276</v>
      </c>
      <c r="F25" s="46" t="s">
        <v>276</v>
      </c>
      <c r="G25" s="46" t="s">
        <v>276</v>
      </c>
      <c r="H25" s="46" t="s">
        <v>276</v>
      </c>
      <c r="I25" s="46" t="s">
        <v>276</v>
      </c>
      <c r="J25" s="46" t="s">
        <v>276</v>
      </c>
      <c r="K25" s="46" t="s">
        <v>276</v>
      </c>
      <c r="L25" s="47" t="s">
        <v>276</v>
      </c>
    </row>
    <row r="26" spans="1:12" ht="10.5">
      <c r="A26" s="43">
        <v>19</v>
      </c>
      <c r="B26" s="44" t="s">
        <v>329</v>
      </c>
      <c r="C26" s="44"/>
      <c r="D26" s="45">
        <v>1</v>
      </c>
      <c r="E26" s="46" t="s">
        <v>276</v>
      </c>
      <c r="F26" s="46" t="s">
        <v>276</v>
      </c>
      <c r="G26" s="46" t="s">
        <v>276</v>
      </c>
      <c r="H26" s="46" t="s">
        <v>276</v>
      </c>
      <c r="I26" s="46" t="s">
        <v>276</v>
      </c>
      <c r="J26" s="46" t="s">
        <v>276</v>
      </c>
      <c r="K26" s="46" t="s">
        <v>276</v>
      </c>
      <c r="L26" s="47" t="s">
        <v>276</v>
      </c>
    </row>
    <row r="27" spans="1:12" ht="21">
      <c r="A27" s="43">
        <v>20</v>
      </c>
      <c r="B27" s="44" t="s">
        <v>302</v>
      </c>
      <c r="C27" s="44" t="s">
        <v>330</v>
      </c>
      <c r="D27" s="50">
        <v>1</v>
      </c>
      <c r="E27" s="46" t="s">
        <v>276</v>
      </c>
      <c r="F27" s="46" t="s">
        <v>276</v>
      </c>
      <c r="G27" s="46" t="s">
        <v>276</v>
      </c>
      <c r="H27" s="46" t="s">
        <v>276</v>
      </c>
      <c r="I27" s="46" t="s">
        <v>276</v>
      </c>
      <c r="J27" s="46" t="s">
        <v>276</v>
      </c>
      <c r="K27" s="46" t="s">
        <v>276</v>
      </c>
      <c r="L27" s="47" t="s">
        <v>276</v>
      </c>
    </row>
    <row r="28" spans="1:12" ht="57.75" customHeight="1">
      <c r="A28" s="43">
        <v>21</v>
      </c>
      <c r="B28" s="51" t="s">
        <v>331</v>
      </c>
      <c r="C28" s="51" t="s">
        <v>332</v>
      </c>
      <c r="D28" s="50">
        <v>9</v>
      </c>
      <c r="E28" s="46" t="s">
        <v>276</v>
      </c>
      <c r="F28" s="46" t="s">
        <v>276</v>
      </c>
      <c r="G28" s="46" t="s">
        <v>276</v>
      </c>
      <c r="H28" s="46" t="s">
        <v>276</v>
      </c>
      <c r="I28" s="46" t="s">
        <v>276</v>
      </c>
      <c r="J28" s="46" t="s">
        <v>276</v>
      </c>
      <c r="K28" s="46" t="s">
        <v>276</v>
      </c>
      <c r="L28" s="47" t="s">
        <v>276</v>
      </c>
    </row>
    <row r="29" spans="1:12" ht="10.5">
      <c r="A29" s="43">
        <v>22</v>
      </c>
      <c r="B29" s="44" t="s">
        <v>302</v>
      </c>
      <c r="C29" s="44" t="s">
        <v>333</v>
      </c>
      <c r="D29" s="45">
        <v>1</v>
      </c>
      <c r="E29" s="46" t="s">
        <v>276</v>
      </c>
      <c r="F29" s="46" t="s">
        <v>276</v>
      </c>
      <c r="G29" s="46" t="s">
        <v>276</v>
      </c>
      <c r="H29" s="46" t="s">
        <v>276</v>
      </c>
      <c r="I29" s="46" t="s">
        <v>276</v>
      </c>
      <c r="J29" s="46" t="s">
        <v>276</v>
      </c>
      <c r="K29" s="46" t="s">
        <v>276</v>
      </c>
      <c r="L29" s="47" t="s">
        <v>276</v>
      </c>
    </row>
    <row r="30" spans="1:12" s="55" customFormat="1" ht="38.25">
      <c r="A30" s="43">
        <v>23</v>
      </c>
      <c r="B30" s="52" t="s">
        <v>334</v>
      </c>
      <c r="C30" s="53" t="s">
        <v>335</v>
      </c>
      <c r="D30" s="54">
        <v>2</v>
      </c>
      <c r="E30" s="46" t="s">
        <v>276</v>
      </c>
      <c r="F30" s="46" t="s">
        <v>276</v>
      </c>
      <c r="G30" s="46" t="s">
        <v>276</v>
      </c>
      <c r="H30" s="46" t="s">
        <v>276</v>
      </c>
      <c r="I30" s="46" t="s">
        <v>276</v>
      </c>
      <c r="J30" s="46" t="s">
        <v>276</v>
      </c>
      <c r="K30" s="46" t="s">
        <v>276</v>
      </c>
      <c r="L30" s="47" t="s">
        <v>276</v>
      </c>
    </row>
    <row r="31" spans="1:12" s="55" customFormat="1" ht="25.5">
      <c r="A31" s="43">
        <v>24</v>
      </c>
      <c r="B31" s="52" t="s">
        <v>334</v>
      </c>
      <c r="C31" s="53" t="s">
        <v>336</v>
      </c>
      <c r="D31" s="54">
        <v>2</v>
      </c>
      <c r="E31" s="46" t="s">
        <v>276</v>
      </c>
      <c r="F31" s="46" t="s">
        <v>276</v>
      </c>
      <c r="G31" s="46" t="s">
        <v>276</v>
      </c>
      <c r="H31" s="46" t="s">
        <v>276</v>
      </c>
      <c r="I31" s="46" t="s">
        <v>276</v>
      </c>
      <c r="J31" s="46" t="s">
        <v>276</v>
      </c>
      <c r="K31" s="46" t="s">
        <v>276</v>
      </c>
      <c r="L31" s="47" t="s">
        <v>276</v>
      </c>
    </row>
    <row r="32" spans="1:12" s="55" customFormat="1" ht="25.5">
      <c r="A32" s="43">
        <v>25</v>
      </c>
      <c r="B32" s="52" t="s">
        <v>337</v>
      </c>
      <c r="C32" s="53" t="s">
        <v>338</v>
      </c>
      <c r="D32" s="54">
        <v>4</v>
      </c>
      <c r="E32" s="46" t="s">
        <v>276</v>
      </c>
      <c r="F32" s="46" t="s">
        <v>276</v>
      </c>
      <c r="G32" s="46" t="s">
        <v>276</v>
      </c>
      <c r="H32" s="46" t="s">
        <v>276</v>
      </c>
      <c r="I32" s="46" t="s">
        <v>276</v>
      </c>
      <c r="J32" s="46" t="s">
        <v>276</v>
      </c>
      <c r="K32" s="46" t="s">
        <v>276</v>
      </c>
      <c r="L32" s="47" t="s">
        <v>276</v>
      </c>
    </row>
    <row r="33" spans="1:12" s="55" customFormat="1" ht="25.5">
      <c r="A33" s="43">
        <v>26</v>
      </c>
      <c r="B33" s="52" t="s">
        <v>339</v>
      </c>
      <c r="C33" s="53" t="s">
        <v>340</v>
      </c>
      <c r="D33" s="54">
        <v>4</v>
      </c>
      <c r="E33" s="46" t="s">
        <v>276</v>
      </c>
      <c r="F33" s="46" t="s">
        <v>276</v>
      </c>
      <c r="G33" s="46" t="s">
        <v>276</v>
      </c>
      <c r="H33" s="46" t="s">
        <v>276</v>
      </c>
      <c r="I33" s="46" t="s">
        <v>276</v>
      </c>
      <c r="J33" s="46" t="s">
        <v>276</v>
      </c>
      <c r="K33" s="46" t="s">
        <v>276</v>
      </c>
      <c r="L33" s="47" t="s">
        <v>276</v>
      </c>
    </row>
    <row r="34" spans="1:12" s="55" customFormat="1" ht="38.25">
      <c r="A34" s="43">
        <v>27</v>
      </c>
      <c r="B34" s="52" t="s">
        <v>339</v>
      </c>
      <c r="C34" s="53" t="s">
        <v>341</v>
      </c>
      <c r="D34" s="54">
        <v>4</v>
      </c>
      <c r="E34" s="46" t="s">
        <v>276</v>
      </c>
      <c r="F34" s="46" t="s">
        <v>276</v>
      </c>
      <c r="G34" s="46" t="s">
        <v>276</v>
      </c>
      <c r="H34" s="46" t="s">
        <v>276</v>
      </c>
      <c r="I34" s="46" t="s">
        <v>276</v>
      </c>
      <c r="J34" s="46" t="s">
        <v>276</v>
      </c>
      <c r="K34" s="46" t="s">
        <v>276</v>
      </c>
      <c r="L34" s="47" t="s">
        <v>276</v>
      </c>
    </row>
    <row r="35" spans="1:12" s="55" customFormat="1" ht="38.25">
      <c r="A35" s="43">
        <v>28</v>
      </c>
      <c r="B35" s="52" t="s">
        <v>342</v>
      </c>
      <c r="C35" s="53" t="s">
        <v>343</v>
      </c>
      <c r="D35" s="54">
        <v>4</v>
      </c>
      <c r="E35" s="46" t="s">
        <v>276</v>
      </c>
      <c r="F35" s="46" t="s">
        <v>276</v>
      </c>
      <c r="G35" s="46" t="s">
        <v>276</v>
      </c>
      <c r="H35" s="46" t="s">
        <v>276</v>
      </c>
      <c r="I35" s="46" t="s">
        <v>276</v>
      </c>
      <c r="J35" s="46" t="s">
        <v>276</v>
      </c>
      <c r="K35" s="46" t="s">
        <v>276</v>
      </c>
      <c r="L35" s="47" t="s">
        <v>276</v>
      </c>
    </row>
    <row r="36" spans="1:12" s="55" customFormat="1" ht="25.5">
      <c r="A36" s="43">
        <v>29</v>
      </c>
      <c r="B36" s="52" t="s">
        <v>344</v>
      </c>
      <c r="C36" s="53" t="s">
        <v>345</v>
      </c>
      <c r="D36" s="54">
        <v>2</v>
      </c>
      <c r="E36" s="46" t="s">
        <v>276</v>
      </c>
      <c r="F36" s="46" t="s">
        <v>276</v>
      </c>
      <c r="G36" s="46" t="s">
        <v>276</v>
      </c>
      <c r="H36" s="46" t="s">
        <v>276</v>
      </c>
      <c r="I36" s="46" t="s">
        <v>276</v>
      </c>
      <c r="J36" s="46" t="s">
        <v>276</v>
      </c>
      <c r="K36" s="46" t="s">
        <v>276</v>
      </c>
      <c r="L36" s="47" t="s">
        <v>276</v>
      </c>
    </row>
    <row r="37" spans="1:12" s="55" customFormat="1" ht="38.25">
      <c r="A37" s="43">
        <v>30</v>
      </c>
      <c r="B37" s="52" t="s">
        <v>346</v>
      </c>
      <c r="C37" s="53" t="s">
        <v>347</v>
      </c>
      <c r="D37" s="54">
        <v>2</v>
      </c>
      <c r="E37" s="46" t="s">
        <v>276</v>
      </c>
      <c r="F37" s="46" t="s">
        <v>276</v>
      </c>
      <c r="G37" s="46" t="s">
        <v>276</v>
      </c>
      <c r="H37" s="46" t="s">
        <v>276</v>
      </c>
      <c r="I37" s="46" t="s">
        <v>276</v>
      </c>
      <c r="J37" s="46" t="s">
        <v>276</v>
      </c>
      <c r="K37" s="46" t="s">
        <v>276</v>
      </c>
      <c r="L37" s="47" t="s">
        <v>276</v>
      </c>
    </row>
    <row r="38" spans="1:12" s="55" customFormat="1" ht="38.25">
      <c r="A38" s="43">
        <v>31</v>
      </c>
      <c r="B38" s="52" t="s">
        <v>348</v>
      </c>
      <c r="C38" s="53" t="s">
        <v>349</v>
      </c>
      <c r="D38" s="54">
        <v>2</v>
      </c>
      <c r="E38" s="46" t="s">
        <v>276</v>
      </c>
      <c r="F38" s="46" t="s">
        <v>276</v>
      </c>
      <c r="G38" s="46" t="s">
        <v>276</v>
      </c>
      <c r="H38" s="46" t="s">
        <v>276</v>
      </c>
      <c r="I38" s="46" t="s">
        <v>276</v>
      </c>
      <c r="J38" s="46" t="s">
        <v>276</v>
      </c>
      <c r="K38" s="46" t="s">
        <v>276</v>
      </c>
      <c r="L38" s="47" t="s">
        <v>276</v>
      </c>
    </row>
    <row r="39" spans="1:12" ht="21">
      <c r="A39" s="43">
        <v>32</v>
      </c>
      <c r="B39" s="44" t="s">
        <v>350</v>
      </c>
      <c r="C39" s="44" t="s">
        <v>351</v>
      </c>
      <c r="D39" s="45">
        <v>1</v>
      </c>
      <c r="E39" s="46" t="s">
        <v>276</v>
      </c>
      <c r="F39" s="46" t="s">
        <v>276</v>
      </c>
      <c r="G39" s="46" t="s">
        <v>276</v>
      </c>
      <c r="H39" s="46" t="s">
        <v>276</v>
      </c>
      <c r="I39" s="46" t="s">
        <v>276</v>
      </c>
      <c r="J39" s="46" t="s">
        <v>276</v>
      </c>
      <c r="K39" s="46" t="s">
        <v>276</v>
      </c>
      <c r="L39" s="47" t="s">
        <v>276</v>
      </c>
    </row>
    <row r="40" spans="1:12" ht="45" customHeight="1">
      <c r="A40" s="43">
        <v>33</v>
      </c>
      <c r="B40" s="44" t="s">
        <v>352</v>
      </c>
      <c r="C40" s="44" t="s">
        <v>351</v>
      </c>
      <c r="D40" s="45">
        <v>4</v>
      </c>
      <c r="E40" s="46" t="s">
        <v>276</v>
      </c>
      <c r="F40" s="46" t="s">
        <v>276</v>
      </c>
      <c r="G40" s="46" t="s">
        <v>276</v>
      </c>
      <c r="H40" s="46" t="s">
        <v>276</v>
      </c>
      <c r="I40" s="46" t="s">
        <v>276</v>
      </c>
      <c r="J40" s="46" t="s">
        <v>276</v>
      </c>
      <c r="K40" s="46" t="s">
        <v>276</v>
      </c>
      <c r="L40" s="47" t="s">
        <v>276</v>
      </c>
    </row>
    <row r="41" spans="1:12" ht="51.75" customHeight="1">
      <c r="A41" s="43">
        <v>34</v>
      </c>
      <c r="B41" s="44" t="s">
        <v>352</v>
      </c>
      <c r="C41" s="44" t="s">
        <v>351</v>
      </c>
      <c r="D41" s="45">
        <v>2</v>
      </c>
      <c r="E41" s="46" t="s">
        <v>276</v>
      </c>
      <c r="F41" s="46" t="s">
        <v>276</v>
      </c>
      <c r="G41" s="46" t="s">
        <v>276</v>
      </c>
      <c r="H41" s="46" t="s">
        <v>276</v>
      </c>
      <c r="I41" s="46" t="s">
        <v>276</v>
      </c>
      <c r="J41" s="46" t="s">
        <v>276</v>
      </c>
      <c r="K41" s="46" t="s">
        <v>276</v>
      </c>
      <c r="L41" s="47" t="s">
        <v>276</v>
      </c>
    </row>
    <row r="42" spans="1:12" ht="98.25" customHeight="1" thickBot="1">
      <c r="A42" s="123" t="s">
        <v>280</v>
      </c>
      <c r="B42" s="124"/>
      <c r="C42" s="124"/>
      <c r="D42" s="124"/>
      <c r="E42" s="56" t="s">
        <v>276</v>
      </c>
      <c r="F42" s="56" t="s">
        <v>276</v>
      </c>
      <c r="G42" s="56" t="s">
        <v>276</v>
      </c>
      <c r="H42" s="57" t="s">
        <v>659</v>
      </c>
      <c r="I42" s="56" t="s">
        <v>276</v>
      </c>
      <c r="J42" s="57" t="s">
        <v>658</v>
      </c>
      <c r="K42" s="56" t="s">
        <v>276</v>
      </c>
      <c r="L42" s="58" t="s">
        <v>663</v>
      </c>
    </row>
    <row r="43" ht="11.25" thickBot="1"/>
    <row r="44" spans="1:4" ht="30" customHeight="1">
      <c r="A44" s="125" t="s">
        <v>653</v>
      </c>
      <c r="B44" s="126"/>
      <c r="C44" s="126"/>
      <c r="D44" s="127"/>
    </row>
    <row r="45" spans="1:4" ht="21" customHeight="1" thickBot="1">
      <c r="A45" s="128"/>
      <c r="B45" s="129"/>
      <c r="C45" s="129"/>
      <c r="D45" s="130"/>
    </row>
  </sheetData>
  <sheetProtection password="DF42" sheet="1" objects="1" scenarios="1" selectLockedCells="1" selectUnlockedCells="1"/>
  <mergeCells count="20">
    <mergeCell ref="A1:H1"/>
    <mergeCell ref="D2:D3"/>
    <mergeCell ref="A2:A3"/>
    <mergeCell ref="B2:B3"/>
    <mergeCell ref="C2:C3"/>
    <mergeCell ref="L2:L3"/>
    <mergeCell ref="E2:E3"/>
    <mergeCell ref="F2:F3"/>
    <mergeCell ref="G2:G3"/>
    <mergeCell ref="H2:H3"/>
    <mergeCell ref="A42:D42"/>
    <mergeCell ref="A44:D45"/>
    <mergeCell ref="M2:M3"/>
    <mergeCell ref="A4:D4"/>
    <mergeCell ref="A7:D7"/>
    <mergeCell ref="A5:D5"/>
    <mergeCell ref="A6:D6"/>
    <mergeCell ref="I2:I3"/>
    <mergeCell ref="J2:J3"/>
    <mergeCell ref="K2:K3"/>
  </mergeCells>
  <printOptions horizontalCentered="1"/>
  <pageMargins left="0.7874015748031497" right="0.7874015748031497" top="0.94" bottom="0.68" header="0.4" footer="0.49"/>
  <pageSetup horizontalDpi="600" verticalDpi="600" orientation="landscape" paperSize="5" scale="80" r:id="rId1"/>
  <headerFooter alignWithMargins="0">
    <oddHeader>&amp;C&amp;"Arial,Negrita"&amp;12Comité de Laboratorios U.D.F.J.C. 2008
Grupo Video</oddHeader>
    <oddFooter>&amp;CPágina &amp;P de &amp;N</oddFooter>
  </headerFooter>
</worksheet>
</file>

<file path=xl/worksheets/sheet6.xml><?xml version="1.0" encoding="utf-8"?>
<worksheet xmlns="http://schemas.openxmlformats.org/spreadsheetml/2006/main" xmlns:r="http://schemas.openxmlformats.org/officeDocument/2006/relationships">
  <dimension ref="A1:H102"/>
  <sheetViews>
    <sheetView zoomScale="75" zoomScaleNormal="75" zoomScalePageLayoutView="0" workbookViewId="0" topLeftCell="A35">
      <selection activeCell="D44" sqref="D44"/>
    </sheetView>
  </sheetViews>
  <sheetFormatPr defaultColWidth="11.421875" defaultRowHeight="12.75"/>
  <cols>
    <col min="1" max="1" width="7.28125" style="5" customWidth="1"/>
    <col min="2" max="2" width="15.8515625" style="5" customWidth="1"/>
    <col min="3" max="3" width="28.8515625" style="5" customWidth="1"/>
    <col min="4" max="4" width="11.57421875" style="7" bestFit="1" customWidth="1"/>
    <col min="5" max="5" width="17.28125" style="5" customWidth="1"/>
    <col min="6" max="6" width="25.7109375" style="5" customWidth="1"/>
    <col min="7" max="7" width="14.57421875" style="5" customWidth="1"/>
    <col min="8" max="8" width="13.57421875" style="5" bestFit="1" customWidth="1"/>
    <col min="9" max="16384" width="11.421875" style="5" customWidth="1"/>
  </cols>
  <sheetData>
    <row r="1" spans="1:8" s="105" customFormat="1" ht="34.5" customHeight="1" thickBot="1">
      <c r="A1" s="143" t="s">
        <v>226</v>
      </c>
      <c r="B1" s="143"/>
      <c r="C1" s="143"/>
      <c r="D1" s="143"/>
      <c r="E1" s="143"/>
      <c r="F1" s="143"/>
      <c r="G1" s="143"/>
      <c r="H1" s="143"/>
    </row>
    <row r="2" spans="1:8" s="6" customFormat="1" ht="54" customHeight="1">
      <c r="A2" s="146" t="s">
        <v>42</v>
      </c>
      <c r="B2" s="146" t="s">
        <v>83</v>
      </c>
      <c r="C2" s="146" t="s">
        <v>84</v>
      </c>
      <c r="D2" s="146" t="s">
        <v>85</v>
      </c>
      <c r="E2" s="146" t="s">
        <v>166</v>
      </c>
      <c r="F2" s="146" t="s">
        <v>654</v>
      </c>
      <c r="G2" s="146" t="s">
        <v>265</v>
      </c>
      <c r="H2" s="146" t="s">
        <v>266</v>
      </c>
    </row>
    <row r="3" spans="1:8" s="6" customFormat="1" ht="50.25" customHeight="1" thickBot="1">
      <c r="A3" s="147"/>
      <c r="B3" s="147"/>
      <c r="C3" s="147"/>
      <c r="D3" s="147"/>
      <c r="E3" s="147"/>
      <c r="F3" s="147"/>
      <c r="G3" s="147"/>
      <c r="H3" s="147"/>
    </row>
    <row r="4" spans="1:8" s="6" customFormat="1" ht="42">
      <c r="A4" s="132" t="s">
        <v>267</v>
      </c>
      <c r="B4" s="133"/>
      <c r="C4" s="133"/>
      <c r="D4" s="133"/>
      <c r="E4" s="14"/>
      <c r="F4" s="14" t="s">
        <v>275</v>
      </c>
      <c r="G4" s="14" t="s">
        <v>277</v>
      </c>
      <c r="H4" s="20" t="s">
        <v>279</v>
      </c>
    </row>
    <row r="5" spans="1:8" s="6" customFormat="1" ht="12.75" hidden="1">
      <c r="A5" s="137" t="s">
        <v>271</v>
      </c>
      <c r="B5" s="138"/>
      <c r="C5" s="138"/>
      <c r="D5" s="138"/>
      <c r="E5" s="19"/>
      <c r="F5" s="15">
        <f>368600001+968047840+659600001</f>
        <v>1996247842</v>
      </c>
      <c r="G5" s="15">
        <f>459705229+98830438+138218200</f>
        <v>696753867</v>
      </c>
      <c r="H5" s="21">
        <f>224929880+319000000+649810016</f>
        <v>1193739896</v>
      </c>
    </row>
    <row r="6" spans="1:8" s="6" customFormat="1" ht="13.5" thickBot="1">
      <c r="A6" s="139" t="s">
        <v>272</v>
      </c>
      <c r="B6" s="140"/>
      <c r="C6" s="140"/>
      <c r="D6" s="140"/>
      <c r="E6" s="22"/>
      <c r="F6" s="16" t="s">
        <v>273</v>
      </c>
      <c r="G6" s="16" t="s">
        <v>273</v>
      </c>
      <c r="H6" s="23" t="s">
        <v>273</v>
      </c>
    </row>
    <row r="7" spans="1:8" s="6" customFormat="1" ht="13.5" thickBot="1">
      <c r="A7" s="134" t="s">
        <v>274</v>
      </c>
      <c r="B7" s="135"/>
      <c r="C7" s="135"/>
      <c r="D7" s="136"/>
      <c r="E7" s="17"/>
      <c r="F7" s="17"/>
      <c r="G7" s="17"/>
      <c r="H7" s="24"/>
    </row>
    <row r="8" spans="1:8" ht="31.5">
      <c r="A8" s="25">
        <v>1</v>
      </c>
      <c r="B8" s="26" t="s">
        <v>76</v>
      </c>
      <c r="C8" s="26" t="s">
        <v>214</v>
      </c>
      <c r="D8" s="27">
        <v>6</v>
      </c>
      <c r="E8" s="26" t="s">
        <v>215</v>
      </c>
      <c r="F8" s="28" t="s">
        <v>276</v>
      </c>
      <c r="G8" s="28" t="s">
        <v>276</v>
      </c>
      <c r="H8" s="29" t="s">
        <v>276</v>
      </c>
    </row>
    <row r="9" spans="1:8" ht="21">
      <c r="A9" s="30">
        <v>2</v>
      </c>
      <c r="B9" s="8" t="s">
        <v>76</v>
      </c>
      <c r="C9" s="8" t="s">
        <v>172</v>
      </c>
      <c r="D9" s="3">
        <v>3</v>
      </c>
      <c r="E9" s="8" t="s">
        <v>171</v>
      </c>
      <c r="F9" s="13" t="s">
        <v>276</v>
      </c>
      <c r="G9" s="13" t="s">
        <v>276</v>
      </c>
      <c r="H9" s="31" t="s">
        <v>276</v>
      </c>
    </row>
    <row r="10" spans="1:8" ht="21">
      <c r="A10" s="30">
        <v>3</v>
      </c>
      <c r="B10" s="8" t="s">
        <v>76</v>
      </c>
      <c r="C10" s="8" t="s">
        <v>173</v>
      </c>
      <c r="D10" s="3">
        <v>4</v>
      </c>
      <c r="E10" s="8" t="s">
        <v>171</v>
      </c>
      <c r="F10" s="13" t="s">
        <v>276</v>
      </c>
      <c r="G10" s="13" t="s">
        <v>276</v>
      </c>
      <c r="H10" s="31" t="s">
        <v>276</v>
      </c>
    </row>
    <row r="11" spans="1:8" ht="42">
      <c r="A11" s="30">
        <v>4</v>
      </c>
      <c r="B11" s="8" t="s">
        <v>129</v>
      </c>
      <c r="C11" s="8" t="s">
        <v>227</v>
      </c>
      <c r="D11" s="3">
        <v>1</v>
      </c>
      <c r="E11" s="8" t="s">
        <v>174</v>
      </c>
      <c r="F11" s="13" t="s">
        <v>276</v>
      </c>
      <c r="G11" s="13" t="s">
        <v>276</v>
      </c>
      <c r="H11" s="31" t="s">
        <v>276</v>
      </c>
    </row>
    <row r="12" spans="1:8" ht="31.5">
      <c r="A12" s="30">
        <v>5</v>
      </c>
      <c r="B12" s="8" t="s">
        <v>86</v>
      </c>
      <c r="C12" s="8" t="s">
        <v>216</v>
      </c>
      <c r="D12" s="3">
        <v>2</v>
      </c>
      <c r="E12" s="8" t="s">
        <v>215</v>
      </c>
      <c r="F12" s="13" t="s">
        <v>276</v>
      </c>
      <c r="G12" s="13" t="s">
        <v>276</v>
      </c>
      <c r="H12" s="31" t="s">
        <v>276</v>
      </c>
    </row>
    <row r="13" spans="1:8" ht="31.5">
      <c r="A13" s="30">
        <v>6</v>
      </c>
      <c r="B13" s="8" t="s">
        <v>47</v>
      </c>
      <c r="C13" s="8" t="s">
        <v>48</v>
      </c>
      <c r="D13" s="3">
        <v>50</v>
      </c>
      <c r="E13" s="8" t="s">
        <v>170</v>
      </c>
      <c r="F13" s="13" t="s">
        <v>276</v>
      </c>
      <c r="G13" s="13" t="s">
        <v>276</v>
      </c>
      <c r="H13" s="31" t="s">
        <v>276</v>
      </c>
    </row>
    <row r="14" spans="1:8" ht="42">
      <c r="A14" s="30">
        <v>7</v>
      </c>
      <c r="B14" s="8" t="s">
        <v>47</v>
      </c>
      <c r="C14" s="8" t="s">
        <v>175</v>
      </c>
      <c r="D14" s="3">
        <v>3</v>
      </c>
      <c r="E14" s="8" t="s">
        <v>170</v>
      </c>
      <c r="F14" s="13" t="s">
        <v>276</v>
      </c>
      <c r="G14" s="13" t="s">
        <v>276</v>
      </c>
      <c r="H14" s="31" t="s">
        <v>276</v>
      </c>
    </row>
    <row r="15" spans="1:8" ht="10.5">
      <c r="A15" s="30">
        <v>8</v>
      </c>
      <c r="B15" s="8" t="s">
        <v>124</v>
      </c>
      <c r="C15" s="8" t="s">
        <v>125</v>
      </c>
      <c r="D15" s="3">
        <v>15</v>
      </c>
      <c r="E15" s="8" t="s">
        <v>212</v>
      </c>
      <c r="F15" s="13" t="s">
        <v>276</v>
      </c>
      <c r="G15" s="13" t="s">
        <v>276</v>
      </c>
      <c r="H15" s="31" t="s">
        <v>276</v>
      </c>
    </row>
    <row r="16" spans="1:8" ht="21">
      <c r="A16" s="30">
        <v>9</v>
      </c>
      <c r="B16" s="8" t="s">
        <v>89</v>
      </c>
      <c r="C16" s="8" t="s">
        <v>90</v>
      </c>
      <c r="D16" s="3">
        <v>2</v>
      </c>
      <c r="E16" s="8" t="s">
        <v>176</v>
      </c>
      <c r="F16" s="13" t="s">
        <v>276</v>
      </c>
      <c r="G16" s="13" t="s">
        <v>276</v>
      </c>
      <c r="H16" s="31" t="s">
        <v>276</v>
      </c>
    </row>
    <row r="17" spans="1:8" ht="10.5">
      <c r="A17" s="30">
        <v>10</v>
      </c>
      <c r="B17" s="8" t="s">
        <v>77</v>
      </c>
      <c r="C17" s="8" t="s">
        <v>178</v>
      </c>
      <c r="D17" s="3">
        <v>1</v>
      </c>
      <c r="E17" s="8" t="s">
        <v>177</v>
      </c>
      <c r="F17" s="13" t="s">
        <v>276</v>
      </c>
      <c r="G17" s="13" t="s">
        <v>276</v>
      </c>
      <c r="H17" s="31" t="s">
        <v>276</v>
      </c>
    </row>
    <row r="18" spans="1:8" ht="21">
      <c r="A18" s="30">
        <v>11</v>
      </c>
      <c r="B18" s="8" t="s">
        <v>116</v>
      </c>
      <c r="C18" s="8" t="s">
        <v>117</v>
      </c>
      <c r="D18" s="3">
        <v>2</v>
      </c>
      <c r="E18" s="8" t="s">
        <v>177</v>
      </c>
      <c r="F18" s="13" t="s">
        <v>276</v>
      </c>
      <c r="G18" s="13" t="s">
        <v>276</v>
      </c>
      <c r="H18" s="31" t="s">
        <v>276</v>
      </c>
    </row>
    <row r="19" spans="1:8" ht="21">
      <c r="A19" s="30">
        <v>12</v>
      </c>
      <c r="B19" s="8" t="s">
        <v>104</v>
      </c>
      <c r="C19" s="8" t="s">
        <v>179</v>
      </c>
      <c r="D19" s="3">
        <v>1</v>
      </c>
      <c r="E19" s="8" t="s">
        <v>237</v>
      </c>
      <c r="F19" s="13" t="s">
        <v>276</v>
      </c>
      <c r="G19" s="13" t="s">
        <v>276</v>
      </c>
      <c r="H19" s="31" t="s">
        <v>276</v>
      </c>
    </row>
    <row r="20" spans="1:8" ht="126">
      <c r="A20" s="30">
        <v>13</v>
      </c>
      <c r="B20" s="8" t="s">
        <v>217</v>
      </c>
      <c r="C20" s="8" t="s">
        <v>229</v>
      </c>
      <c r="D20" s="3">
        <v>2</v>
      </c>
      <c r="E20" s="8"/>
      <c r="F20" s="13" t="s">
        <v>276</v>
      </c>
      <c r="G20" s="13" t="s">
        <v>276</v>
      </c>
      <c r="H20" s="31" t="s">
        <v>276</v>
      </c>
    </row>
    <row r="21" spans="1:8" ht="21">
      <c r="A21" s="30">
        <v>14</v>
      </c>
      <c r="B21" s="8" t="s">
        <v>146</v>
      </c>
      <c r="C21" s="8" t="s">
        <v>238</v>
      </c>
      <c r="D21" s="3">
        <v>4</v>
      </c>
      <c r="E21" s="8" t="s">
        <v>239</v>
      </c>
      <c r="F21" s="13" t="s">
        <v>276</v>
      </c>
      <c r="G21" s="13" t="s">
        <v>276</v>
      </c>
      <c r="H21" s="31" t="s">
        <v>276</v>
      </c>
    </row>
    <row r="22" spans="1:8" ht="21">
      <c r="A22" s="30">
        <v>15</v>
      </c>
      <c r="B22" s="8" t="s">
        <v>146</v>
      </c>
      <c r="C22" s="8" t="s">
        <v>240</v>
      </c>
      <c r="D22" s="3">
        <v>1</v>
      </c>
      <c r="E22" s="8" t="s">
        <v>241</v>
      </c>
      <c r="F22" s="13" t="s">
        <v>276</v>
      </c>
      <c r="G22" s="13" t="s">
        <v>276</v>
      </c>
      <c r="H22" s="31" t="s">
        <v>276</v>
      </c>
    </row>
    <row r="23" spans="1:8" ht="21">
      <c r="A23" s="30">
        <v>16</v>
      </c>
      <c r="B23" s="8" t="s">
        <v>132</v>
      </c>
      <c r="C23" s="8" t="s">
        <v>242</v>
      </c>
      <c r="D23" s="3">
        <v>2</v>
      </c>
      <c r="E23" s="8" t="s">
        <v>243</v>
      </c>
      <c r="F23" s="13" t="s">
        <v>276</v>
      </c>
      <c r="G23" s="13" t="s">
        <v>276</v>
      </c>
      <c r="H23" s="31" t="s">
        <v>276</v>
      </c>
    </row>
    <row r="24" spans="1:8" ht="21">
      <c r="A24" s="30">
        <v>17</v>
      </c>
      <c r="B24" s="8" t="s">
        <v>46</v>
      </c>
      <c r="C24" s="8" t="s">
        <v>154</v>
      </c>
      <c r="D24" s="3">
        <v>8</v>
      </c>
      <c r="E24" s="8" t="s">
        <v>180</v>
      </c>
      <c r="F24" s="13" t="s">
        <v>276</v>
      </c>
      <c r="G24" s="13" t="s">
        <v>276</v>
      </c>
      <c r="H24" s="31" t="s">
        <v>276</v>
      </c>
    </row>
    <row r="25" spans="1:8" ht="21">
      <c r="A25" s="30">
        <v>18</v>
      </c>
      <c r="B25" s="8" t="s">
        <v>139</v>
      </c>
      <c r="C25" s="8" t="s">
        <v>140</v>
      </c>
      <c r="D25" s="3">
        <v>20</v>
      </c>
      <c r="E25" s="8" t="s">
        <v>180</v>
      </c>
      <c r="F25" s="13" t="s">
        <v>276</v>
      </c>
      <c r="G25" s="13" t="s">
        <v>276</v>
      </c>
      <c r="H25" s="31" t="s">
        <v>276</v>
      </c>
    </row>
    <row r="26" spans="1:8" ht="21">
      <c r="A26" s="30">
        <v>19</v>
      </c>
      <c r="B26" s="8" t="s">
        <v>137</v>
      </c>
      <c r="C26" s="8" t="s">
        <v>138</v>
      </c>
      <c r="D26" s="3">
        <v>2</v>
      </c>
      <c r="E26" s="8" t="s">
        <v>180</v>
      </c>
      <c r="F26" s="13" t="s">
        <v>276</v>
      </c>
      <c r="G26" s="13" t="s">
        <v>276</v>
      </c>
      <c r="H26" s="31" t="s">
        <v>276</v>
      </c>
    </row>
    <row r="27" spans="1:8" ht="21">
      <c r="A27" s="30">
        <v>20</v>
      </c>
      <c r="B27" s="8" t="s">
        <v>143</v>
      </c>
      <c r="C27" s="8" t="s">
        <v>144</v>
      </c>
      <c r="D27" s="3">
        <v>20</v>
      </c>
      <c r="E27" s="8" t="s">
        <v>180</v>
      </c>
      <c r="F27" s="13" t="s">
        <v>276</v>
      </c>
      <c r="G27" s="13" t="s">
        <v>276</v>
      </c>
      <c r="H27" s="31" t="s">
        <v>276</v>
      </c>
    </row>
    <row r="28" spans="1:8" ht="31.5">
      <c r="A28" s="30">
        <v>21</v>
      </c>
      <c r="B28" s="8" t="s">
        <v>101</v>
      </c>
      <c r="C28" s="8" t="s">
        <v>65</v>
      </c>
      <c r="D28" s="3">
        <v>1</v>
      </c>
      <c r="E28" s="8" t="s">
        <v>181</v>
      </c>
      <c r="F28" s="13" t="s">
        <v>276</v>
      </c>
      <c r="G28" s="13" t="s">
        <v>276</v>
      </c>
      <c r="H28" s="31" t="s">
        <v>276</v>
      </c>
    </row>
    <row r="29" spans="1:8" ht="31.5">
      <c r="A29" s="30">
        <v>22</v>
      </c>
      <c r="B29" s="8" t="s">
        <v>141</v>
      </c>
      <c r="C29" s="8" t="s">
        <v>142</v>
      </c>
      <c r="D29" s="3">
        <v>10</v>
      </c>
      <c r="E29" s="8" t="s">
        <v>244</v>
      </c>
      <c r="F29" s="13" t="s">
        <v>276</v>
      </c>
      <c r="G29" s="13" t="s">
        <v>276</v>
      </c>
      <c r="H29" s="31" t="s">
        <v>276</v>
      </c>
    </row>
    <row r="30" spans="1:8" ht="63">
      <c r="A30" s="30">
        <v>23</v>
      </c>
      <c r="B30" s="8" t="s">
        <v>53</v>
      </c>
      <c r="C30" s="8" t="s">
        <v>183</v>
      </c>
      <c r="D30" s="3">
        <v>3</v>
      </c>
      <c r="E30" s="8" t="s">
        <v>182</v>
      </c>
      <c r="F30" s="13" t="s">
        <v>276</v>
      </c>
      <c r="G30" s="13" t="s">
        <v>276</v>
      </c>
      <c r="H30" s="31" t="s">
        <v>276</v>
      </c>
    </row>
    <row r="31" spans="1:8" ht="42">
      <c r="A31" s="30">
        <v>24</v>
      </c>
      <c r="B31" s="8" t="s">
        <v>120</v>
      </c>
      <c r="C31" s="8" t="s">
        <v>121</v>
      </c>
      <c r="D31" s="3">
        <v>1</v>
      </c>
      <c r="E31" s="8" t="s">
        <v>184</v>
      </c>
      <c r="F31" s="13" t="s">
        <v>276</v>
      </c>
      <c r="G31" s="13" t="s">
        <v>276</v>
      </c>
      <c r="H31" s="31" t="s">
        <v>276</v>
      </c>
    </row>
    <row r="32" spans="1:8" ht="21">
      <c r="A32" s="30">
        <v>25</v>
      </c>
      <c r="B32" s="8" t="s">
        <v>122</v>
      </c>
      <c r="C32" s="8" t="s">
        <v>123</v>
      </c>
      <c r="D32" s="3">
        <v>5</v>
      </c>
      <c r="E32" s="8" t="s">
        <v>185</v>
      </c>
      <c r="F32" s="13" t="s">
        <v>276</v>
      </c>
      <c r="G32" s="13" t="s">
        <v>276</v>
      </c>
      <c r="H32" s="31" t="s">
        <v>276</v>
      </c>
    </row>
    <row r="33" spans="1:8" ht="21">
      <c r="A33" s="30">
        <v>26</v>
      </c>
      <c r="B33" s="8" t="s">
        <v>45</v>
      </c>
      <c r="C33" s="8" t="s">
        <v>218</v>
      </c>
      <c r="D33" s="3">
        <v>1</v>
      </c>
      <c r="E33" s="1" t="s">
        <v>245</v>
      </c>
      <c r="F33" s="13" t="s">
        <v>276</v>
      </c>
      <c r="G33" s="13" t="s">
        <v>276</v>
      </c>
      <c r="H33" s="31" t="s">
        <v>276</v>
      </c>
    </row>
    <row r="34" spans="1:8" ht="117">
      <c r="A34" s="30">
        <v>27</v>
      </c>
      <c r="B34" s="8" t="s">
        <v>169</v>
      </c>
      <c r="C34" s="9" t="s">
        <v>186</v>
      </c>
      <c r="D34" s="3">
        <v>1</v>
      </c>
      <c r="E34" s="1" t="s">
        <v>250</v>
      </c>
      <c r="F34" s="13" t="s">
        <v>276</v>
      </c>
      <c r="G34" s="13" t="s">
        <v>276</v>
      </c>
      <c r="H34" s="31" t="s">
        <v>276</v>
      </c>
    </row>
    <row r="35" spans="1:8" ht="21">
      <c r="A35" s="30">
        <v>28</v>
      </c>
      <c r="B35" s="8" t="s">
        <v>246</v>
      </c>
      <c r="C35" s="1" t="s">
        <v>247</v>
      </c>
      <c r="D35" s="3">
        <v>1</v>
      </c>
      <c r="E35" s="1" t="s">
        <v>245</v>
      </c>
      <c r="F35" s="13" t="s">
        <v>276</v>
      </c>
      <c r="G35" s="13" t="s">
        <v>276</v>
      </c>
      <c r="H35" s="31" t="s">
        <v>276</v>
      </c>
    </row>
    <row r="36" spans="1:8" ht="31.5">
      <c r="A36" s="30">
        <v>29</v>
      </c>
      <c r="B36" s="8" t="s">
        <v>248</v>
      </c>
      <c r="C36" s="1" t="s">
        <v>249</v>
      </c>
      <c r="D36" s="3">
        <v>2</v>
      </c>
      <c r="E36" s="1" t="s">
        <v>251</v>
      </c>
      <c r="F36" s="13" t="s">
        <v>276</v>
      </c>
      <c r="G36" s="13" t="s">
        <v>276</v>
      </c>
      <c r="H36" s="31" t="s">
        <v>276</v>
      </c>
    </row>
    <row r="37" spans="1:8" ht="21">
      <c r="A37" s="30">
        <v>30</v>
      </c>
      <c r="B37" s="8" t="s">
        <v>248</v>
      </c>
      <c r="C37" s="1" t="s">
        <v>252</v>
      </c>
      <c r="D37" s="3">
        <v>1</v>
      </c>
      <c r="E37" s="1" t="s">
        <v>245</v>
      </c>
      <c r="F37" s="13" t="s">
        <v>276</v>
      </c>
      <c r="G37" s="13" t="s">
        <v>276</v>
      </c>
      <c r="H37" s="31" t="s">
        <v>276</v>
      </c>
    </row>
    <row r="38" spans="1:8" ht="21">
      <c r="A38" s="30">
        <v>31</v>
      </c>
      <c r="B38" s="8" t="s">
        <v>128</v>
      </c>
      <c r="C38" s="8" t="s">
        <v>187</v>
      </c>
      <c r="D38" s="3">
        <v>1</v>
      </c>
      <c r="E38" s="1" t="s">
        <v>245</v>
      </c>
      <c r="F38" s="13" t="s">
        <v>276</v>
      </c>
      <c r="G38" s="13" t="s">
        <v>276</v>
      </c>
      <c r="H38" s="31" t="s">
        <v>276</v>
      </c>
    </row>
    <row r="39" spans="1:8" ht="31.5">
      <c r="A39" s="30">
        <v>32</v>
      </c>
      <c r="B39" s="8" t="s">
        <v>128</v>
      </c>
      <c r="C39" s="8" t="s">
        <v>188</v>
      </c>
      <c r="D39" s="3">
        <v>1</v>
      </c>
      <c r="E39" s="1" t="s">
        <v>189</v>
      </c>
      <c r="F39" s="13" t="s">
        <v>276</v>
      </c>
      <c r="G39" s="13" t="s">
        <v>276</v>
      </c>
      <c r="H39" s="31" t="s">
        <v>276</v>
      </c>
    </row>
    <row r="40" spans="1:8" ht="31.5">
      <c r="A40" s="30">
        <v>33</v>
      </c>
      <c r="B40" s="8" t="s">
        <v>54</v>
      </c>
      <c r="C40" s="8" t="s">
        <v>219</v>
      </c>
      <c r="D40" s="3">
        <v>2</v>
      </c>
      <c r="E40" s="8" t="s">
        <v>253</v>
      </c>
      <c r="F40" s="13" t="s">
        <v>276</v>
      </c>
      <c r="G40" s="13" t="s">
        <v>276</v>
      </c>
      <c r="H40" s="31" t="s">
        <v>276</v>
      </c>
    </row>
    <row r="41" spans="1:8" ht="42">
      <c r="A41" s="30">
        <v>34</v>
      </c>
      <c r="B41" s="8" t="s">
        <v>63</v>
      </c>
      <c r="C41" s="8" t="s">
        <v>63</v>
      </c>
      <c r="D41" s="3">
        <v>1</v>
      </c>
      <c r="E41" s="8" t="s">
        <v>190</v>
      </c>
      <c r="F41" s="13" t="s">
        <v>276</v>
      </c>
      <c r="G41" s="13" t="s">
        <v>276</v>
      </c>
      <c r="H41" s="31" t="s">
        <v>276</v>
      </c>
    </row>
    <row r="42" spans="1:8" ht="81" customHeight="1">
      <c r="A42" s="30">
        <v>35</v>
      </c>
      <c r="B42" s="8" t="s">
        <v>73</v>
      </c>
      <c r="C42" s="8" t="s">
        <v>230</v>
      </c>
      <c r="D42" s="3">
        <v>2</v>
      </c>
      <c r="E42" s="8"/>
      <c r="F42" s="13" t="s">
        <v>660</v>
      </c>
      <c r="G42" s="13" t="s">
        <v>276</v>
      </c>
      <c r="H42" s="31" t="s">
        <v>276</v>
      </c>
    </row>
    <row r="43" spans="1:8" ht="84">
      <c r="A43" s="30">
        <v>36</v>
      </c>
      <c r="B43" s="8" t="s">
        <v>102</v>
      </c>
      <c r="C43" s="8" t="s">
        <v>231</v>
      </c>
      <c r="D43" s="3">
        <v>1</v>
      </c>
      <c r="E43" s="8"/>
      <c r="F43" s="13" t="s">
        <v>276</v>
      </c>
      <c r="G43" s="13" t="s">
        <v>276</v>
      </c>
      <c r="H43" s="31" t="s">
        <v>276</v>
      </c>
    </row>
    <row r="44" spans="1:8" ht="84">
      <c r="A44" s="30">
        <v>37</v>
      </c>
      <c r="B44" s="8" t="s">
        <v>103</v>
      </c>
      <c r="C44" s="8" t="s">
        <v>231</v>
      </c>
      <c r="D44" s="3">
        <v>1</v>
      </c>
      <c r="E44" s="8"/>
      <c r="F44" s="13" t="s">
        <v>276</v>
      </c>
      <c r="G44" s="13" t="s">
        <v>276</v>
      </c>
      <c r="H44" s="31" t="s">
        <v>276</v>
      </c>
    </row>
    <row r="45" spans="1:8" ht="21">
      <c r="A45" s="30">
        <v>38</v>
      </c>
      <c r="B45" s="8" t="s">
        <v>130</v>
      </c>
      <c r="C45" s="8" t="s">
        <v>131</v>
      </c>
      <c r="D45" s="3">
        <v>1</v>
      </c>
      <c r="E45" s="8" t="s">
        <v>254</v>
      </c>
      <c r="F45" s="13" t="s">
        <v>276</v>
      </c>
      <c r="G45" s="13" t="s">
        <v>276</v>
      </c>
      <c r="H45" s="31" t="s">
        <v>276</v>
      </c>
    </row>
    <row r="46" spans="1:8" ht="21">
      <c r="A46" s="30">
        <v>39</v>
      </c>
      <c r="B46" s="8" t="s">
        <v>91</v>
      </c>
      <c r="C46" s="8" t="s">
        <v>192</v>
      </c>
      <c r="D46" s="3">
        <v>2</v>
      </c>
      <c r="E46" s="8" t="s">
        <v>191</v>
      </c>
      <c r="F46" s="13" t="s">
        <v>276</v>
      </c>
      <c r="G46" s="13" t="s">
        <v>276</v>
      </c>
      <c r="H46" s="31" t="s">
        <v>276</v>
      </c>
    </row>
    <row r="47" spans="1:8" ht="115.5">
      <c r="A47" s="30">
        <v>40</v>
      </c>
      <c r="B47" s="8" t="s">
        <v>105</v>
      </c>
      <c r="C47" s="8" t="s">
        <v>235</v>
      </c>
      <c r="D47" s="3">
        <v>1</v>
      </c>
      <c r="E47" s="8"/>
      <c r="F47" s="13" t="s">
        <v>276</v>
      </c>
      <c r="G47" s="13" t="s">
        <v>276</v>
      </c>
      <c r="H47" s="31" t="s">
        <v>276</v>
      </c>
    </row>
    <row r="48" spans="1:8" ht="105">
      <c r="A48" s="30">
        <v>41</v>
      </c>
      <c r="B48" s="8" t="s">
        <v>105</v>
      </c>
      <c r="C48" s="8" t="s">
        <v>236</v>
      </c>
      <c r="D48" s="3">
        <v>1</v>
      </c>
      <c r="E48" s="8"/>
      <c r="F48" s="13" t="s">
        <v>276</v>
      </c>
      <c r="G48" s="13" t="s">
        <v>276</v>
      </c>
      <c r="H48" s="31" t="s">
        <v>276</v>
      </c>
    </row>
    <row r="49" spans="1:8" ht="21">
      <c r="A49" s="30">
        <v>42</v>
      </c>
      <c r="B49" s="8" t="s">
        <v>163</v>
      </c>
      <c r="C49" s="8" t="s">
        <v>164</v>
      </c>
      <c r="D49" s="4">
        <v>1</v>
      </c>
      <c r="E49" s="8" t="s">
        <v>165</v>
      </c>
      <c r="F49" s="13" t="s">
        <v>276</v>
      </c>
      <c r="G49" s="13" t="s">
        <v>276</v>
      </c>
      <c r="H49" s="31" t="s">
        <v>276</v>
      </c>
    </row>
    <row r="50" spans="1:8" ht="21">
      <c r="A50" s="30">
        <v>43</v>
      </c>
      <c r="B50" s="8" t="s">
        <v>67</v>
      </c>
      <c r="C50" s="8" t="s">
        <v>68</v>
      </c>
      <c r="D50" s="3">
        <v>1</v>
      </c>
      <c r="E50" s="8" t="s">
        <v>193</v>
      </c>
      <c r="F50" s="13" t="s">
        <v>276</v>
      </c>
      <c r="G50" s="13" t="s">
        <v>276</v>
      </c>
      <c r="H50" s="31" t="s">
        <v>276</v>
      </c>
    </row>
    <row r="51" spans="1:8" ht="21">
      <c r="A51" s="30">
        <v>44</v>
      </c>
      <c r="B51" s="8" t="s">
        <v>114</v>
      </c>
      <c r="C51" s="8" t="s">
        <v>115</v>
      </c>
      <c r="D51" s="3">
        <v>1</v>
      </c>
      <c r="E51" s="8" t="s">
        <v>193</v>
      </c>
      <c r="F51" s="13" t="s">
        <v>276</v>
      </c>
      <c r="G51" s="13" t="s">
        <v>276</v>
      </c>
      <c r="H51" s="31" t="s">
        <v>276</v>
      </c>
    </row>
    <row r="52" spans="1:8" ht="10.5">
      <c r="A52" s="30">
        <v>45</v>
      </c>
      <c r="B52" s="8" t="s">
        <v>150</v>
      </c>
      <c r="C52" s="8" t="s">
        <v>151</v>
      </c>
      <c r="D52" s="3">
        <v>1</v>
      </c>
      <c r="E52" s="8"/>
      <c r="F52" s="13" t="s">
        <v>276</v>
      </c>
      <c r="G52" s="13" t="s">
        <v>276</v>
      </c>
      <c r="H52" s="31" t="s">
        <v>276</v>
      </c>
    </row>
    <row r="53" spans="1:8" ht="31.5">
      <c r="A53" s="30">
        <v>46</v>
      </c>
      <c r="B53" s="8" t="s">
        <v>44</v>
      </c>
      <c r="C53" s="8" t="s">
        <v>256</v>
      </c>
      <c r="D53" s="3">
        <v>3</v>
      </c>
      <c r="E53" s="8" t="s">
        <v>255</v>
      </c>
      <c r="F53" s="13" t="s">
        <v>276</v>
      </c>
      <c r="G53" s="13" t="s">
        <v>278</v>
      </c>
      <c r="H53" s="31" t="s">
        <v>276</v>
      </c>
    </row>
    <row r="54" spans="1:8" ht="21">
      <c r="A54" s="30">
        <v>47</v>
      </c>
      <c r="B54" s="8" t="s">
        <v>110</v>
      </c>
      <c r="C54" s="8" t="s">
        <v>111</v>
      </c>
      <c r="D54" s="3">
        <v>8</v>
      </c>
      <c r="E54" s="8" t="s">
        <v>82</v>
      </c>
      <c r="F54" s="13" t="s">
        <v>276</v>
      </c>
      <c r="G54" s="13" t="s">
        <v>276</v>
      </c>
      <c r="H54" s="31" t="s">
        <v>276</v>
      </c>
    </row>
    <row r="55" spans="1:8" ht="31.5">
      <c r="A55" s="30">
        <v>48</v>
      </c>
      <c r="B55" s="8" t="s">
        <v>60</v>
      </c>
      <c r="C55" s="8" t="s">
        <v>194</v>
      </c>
      <c r="D55" s="3">
        <v>1</v>
      </c>
      <c r="E55" s="8" t="s">
        <v>257</v>
      </c>
      <c r="F55" s="13" t="s">
        <v>276</v>
      </c>
      <c r="G55" s="13" t="s">
        <v>276</v>
      </c>
      <c r="H55" s="31" t="s">
        <v>276</v>
      </c>
    </row>
    <row r="56" spans="1:8" ht="42">
      <c r="A56" s="30">
        <v>49</v>
      </c>
      <c r="B56" s="8" t="s">
        <v>60</v>
      </c>
      <c r="C56" s="8" t="s">
        <v>61</v>
      </c>
      <c r="D56" s="3">
        <v>1</v>
      </c>
      <c r="E56" s="8" t="s">
        <v>257</v>
      </c>
      <c r="F56" s="13" t="s">
        <v>276</v>
      </c>
      <c r="G56" s="13" t="s">
        <v>276</v>
      </c>
      <c r="H56" s="31" t="s">
        <v>276</v>
      </c>
    </row>
    <row r="57" spans="1:8" ht="31.5">
      <c r="A57" s="30">
        <v>50</v>
      </c>
      <c r="B57" s="8" t="s">
        <v>60</v>
      </c>
      <c r="C57" s="8" t="s">
        <v>62</v>
      </c>
      <c r="D57" s="3">
        <v>1</v>
      </c>
      <c r="E57" s="8" t="s">
        <v>257</v>
      </c>
      <c r="F57" s="13" t="s">
        <v>276</v>
      </c>
      <c r="G57" s="13" t="s">
        <v>276</v>
      </c>
      <c r="H57" s="31" t="s">
        <v>276</v>
      </c>
    </row>
    <row r="58" spans="1:8" ht="21">
      <c r="A58" s="30">
        <v>51</v>
      </c>
      <c r="B58" s="8" t="s">
        <v>152</v>
      </c>
      <c r="C58" s="8" t="s">
        <v>195</v>
      </c>
      <c r="D58" s="3">
        <v>1</v>
      </c>
      <c r="E58" s="8" t="s">
        <v>196</v>
      </c>
      <c r="F58" s="13" t="s">
        <v>276</v>
      </c>
      <c r="G58" s="13" t="s">
        <v>276</v>
      </c>
      <c r="H58" s="31" t="s">
        <v>276</v>
      </c>
    </row>
    <row r="59" spans="1:8" ht="31.5">
      <c r="A59" s="30">
        <v>52</v>
      </c>
      <c r="B59" s="8" t="s">
        <v>95</v>
      </c>
      <c r="C59" s="8" t="s">
        <v>96</v>
      </c>
      <c r="D59" s="3">
        <v>2</v>
      </c>
      <c r="E59" s="8" t="s">
        <v>196</v>
      </c>
      <c r="F59" s="13" t="s">
        <v>276</v>
      </c>
      <c r="G59" s="13" t="s">
        <v>276</v>
      </c>
      <c r="H59" s="31" t="s">
        <v>276</v>
      </c>
    </row>
    <row r="60" spans="1:8" ht="21">
      <c r="A60" s="30">
        <v>53</v>
      </c>
      <c r="B60" s="8" t="s">
        <v>133</v>
      </c>
      <c r="C60" s="8" t="s">
        <v>221</v>
      </c>
      <c r="D60" s="3">
        <v>10</v>
      </c>
      <c r="E60" s="8" t="s">
        <v>197</v>
      </c>
      <c r="F60" s="13" t="s">
        <v>276</v>
      </c>
      <c r="G60" s="13" t="s">
        <v>276</v>
      </c>
      <c r="H60" s="31" t="s">
        <v>276</v>
      </c>
    </row>
    <row r="61" spans="1:8" ht="21">
      <c r="A61" s="30">
        <v>54</v>
      </c>
      <c r="B61" s="8" t="s">
        <v>133</v>
      </c>
      <c r="C61" s="8" t="s">
        <v>134</v>
      </c>
      <c r="D61" s="3">
        <v>20</v>
      </c>
      <c r="E61" s="8" t="s">
        <v>198</v>
      </c>
      <c r="F61" s="13" t="s">
        <v>276</v>
      </c>
      <c r="G61" s="13" t="s">
        <v>276</v>
      </c>
      <c r="H61" s="31" t="s">
        <v>276</v>
      </c>
    </row>
    <row r="62" spans="1:8" ht="31.5">
      <c r="A62" s="30">
        <v>55</v>
      </c>
      <c r="B62" s="8" t="s">
        <v>92</v>
      </c>
      <c r="C62" s="8" t="s">
        <v>93</v>
      </c>
      <c r="D62" s="3">
        <v>1</v>
      </c>
      <c r="E62" s="8" t="s">
        <v>196</v>
      </c>
      <c r="F62" s="13" t="s">
        <v>276</v>
      </c>
      <c r="G62" s="13" t="s">
        <v>276</v>
      </c>
      <c r="H62" s="31" t="s">
        <v>276</v>
      </c>
    </row>
    <row r="63" spans="1:8" ht="31.5">
      <c r="A63" s="30">
        <v>56</v>
      </c>
      <c r="B63" s="8" t="s">
        <v>92</v>
      </c>
      <c r="C63" s="8" t="s">
        <v>94</v>
      </c>
      <c r="D63" s="3">
        <v>1</v>
      </c>
      <c r="E63" s="8" t="s">
        <v>196</v>
      </c>
      <c r="F63" s="13" t="s">
        <v>276</v>
      </c>
      <c r="G63" s="13" t="s">
        <v>276</v>
      </c>
      <c r="H63" s="31" t="s">
        <v>276</v>
      </c>
    </row>
    <row r="64" spans="1:8" ht="52.5">
      <c r="A64" s="30">
        <v>57</v>
      </c>
      <c r="B64" s="8" t="s">
        <v>58</v>
      </c>
      <c r="C64" s="8" t="s">
        <v>59</v>
      </c>
      <c r="D64" s="3">
        <v>1</v>
      </c>
      <c r="E64" s="8" t="s">
        <v>153</v>
      </c>
      <c r="F64" s="13" t="s">
        <v>276</v>
      </c>
      <c r="G64" s="13" t="s">
        <v>276</v>
      </c>
      <c r="H64" s="31" t="s">
        <v>276</v>
      </c>
    </row>
    <row r="65" spans="1:8" ht="52.5">
      <c r="A65" s="30">
        <v>58</v>
      </c>
      <c r="B65" s="8" t="s">
        <v>56</v>
      </c>
      <c r="C65" s="8" t="s">
        <v>57</v>
      </c>
      <c r="D65" s="3">
        <v>1</v>
      </c>
      <c r="E65" s="2" t="s">
        <v>153</v>
      </c>
      <c r="F65" s="13" t="s">
        <v>276</v>
      </c>
      <c r="G65" s="13" t="s">
        <v>276</v>
      </c>
      <c r="H65" s="31" t="s">
        <v>276</v>
      </c>
    </row>
    <row r="66" spans="1:8" ht="54.75" customHeight="1">
      <c r="A66" s="30">
        <v>59</v>
      </c>
      <c r="B66" s="8" t="s">
        <v>64</v>
      </c>
      <c r="C66" s="8" t="s">
        <v>64</v>
      </c>
      <c r="D66" s="3">
        <v>10</v>
      </c>
      <c r="E66" s="8" t="s">
        <v>213</v>
      </c>
      <c r="F66" s="13" t="s">
        <v>276</v>
      </c>
      <c r="G66" s="13" t="s">
        <v>276</v>
      </c>
      <c r="H66" s="31" t="s">
        <v>276</v>
      </c>
    </row>
    <row r="67" spans="1:8" ht="42">
      <c r="A67" s="30">
        <v>60</v>
      </c>
      <c r="B67" s="8" t="s">
        <v>97</v>
      </c>
      <c r="C67" s="8" t="s">
        <v>228</v>
      </c>
      <c r="D67" s="3">
        <v>10</v>
      </c>
      <c r="E67" s="8"/>
      <c r="F67" s="13" t="s">
        <v>276</v>
      </c>
      <c r="G67" s="13" t="s">
        <v>276</v>
      </c>
      <c r="H67" s="31" t="s">
        <v>276</v>
      </c>
    </row>
    <row r="68" spans="1:8" ht="21">
      <c r="A68" s="30">
        <v>61</v>
      </c>
      <c r="B68" s="8" t="s">
        <v>145</v>
      </c>
      <c r="C68" s="8" t="s">
        <v>258</v>
      </c>
      <c r="D68" s="3">
        <v>4</v>
      </c>
      <c r="E68" s="8" t="s">
        <v>239</v>
      </c>
      <c r="F68" s="13" t="s">
        <v>276</v>
      </c>
      <c r="G68" s="13" t="s">
        <v>276</v>
      </c>
      <c r="H68" s="31" t="s">
        <v>276</v>
      </c>
    </row>
    <row r="69" spans="1:8" ht="21">
      <c r="A69" s="30">
        <v>62</v>
      </c>
      <c r="B69" s="8" t="s">
        <v>149</v>
      </c>
      <c r="C69" s="8" t="s">
        <v>149</v>
      </c>
      <c r="D69" s="3">
        <v>1</v>
      </c>
      <c r="E69" s="8" t="s">
        <v>199</v>
      </c>
      <c r="F69" s="13" t="s">
        <v>276</v>
      </c>
      <c r="G69" s="13" t="s">
        <v>276</v>
      </c>
      <c r="H69" s="31" t="s">
        <v>276</v>
      </c>
    </row>
    <row r="70" spans="1:8" ht="21">
      <c r="A70" s="30">
        <v>63</v>
      </c>
      <c r="B70" s="8" t="s">
        <v>149</v>
      </c>
      <c r="C70" s="8" t="s">
        <v>149</v>
      </c>
      <c r="D70" s="3">
        <v>1</v>
      </c>
      <c r="E70" s="8" t="s">
        <v>199</v>
      </c>
      <c r="F70" s="13" t="s">
        <v>276</v>
      </c>
      <c r="G70" s="13" t="s">
        <v>276</v>
      </c>
      <c r="H70" s="31" t="s">
        <v>276</v>
      </c>
    </row>
    <row r="71" spans="1:8" ht="21">
      <c r="A71" s="30">
        <v>64</v>
      </c>
      <c r="B71" s="10" t="s">
        <v>74</v>
      </c>
      <c r="C71" s="10" t="s">
        <v>75</v>
      </c>
      <c r="D71" s="3">
        <v>2</v>
      </c>
      <c r="E71" s="8" t="s">
        <v>199</v>
      </c>
      <c r="F71" s="13" t="s">
        <v>276</v>
      </c>
      <c r="G71" s="13" t="s">
        <v>276</v>
      </c>
      <c r="H71" s="31" t="s">
        <v>276</v>
      </c>
    </row>
    <row r="72" spans="1:8" ht="31.5">
      <c r="A72" s="30">
        <v>65</v>
      </c>
      <c r="B72" s="8" t="s">
        <v>113</v>
      </c>
      <c r="C72" s="8" t="s">
        <v>55</v>
      </c>
      <c r="D72" s="3">
        <v>5</v>
      </c>
      <c r="E72" s="8" t="s">
        <v>200</v>
      </c>
      <c r="F72" s="13" t="s">
        <v>276</v>
      </c>
      <c r="G72" s="13" t="s">
        <v>276</v>
      </c>
      <c r="H72" s="31" t="s">
        <v>276</v>
      </c>
    </row>
    <row r="73" spans="1:8" ht="21">
      <c r="A73" s="30">
        <v>66</v>
      </c>
      <c r="B73" s="8" t="s">
        <v>106</v>
      </c>
      <c r="C73" s="8" t="s">
        <v>201</v>
      </c>
      <c r="D73" s="3">
        <v>2</v>
      </c>
      <c r="E73" s="8" t="s">
        <v>202</v>
      </c>
      <c r="F73" s="13" t="s">
        <v>276</v>
      </c>
      <c r="G73" s="13" t="s">
        <v>276</v>
      </c>
      <c r="H73" s="31" t="s">
        <v>276</v>
      </c>
    </row>
    <row r="74" spans="1:8" ht="21">
      <c r="A74" s="30">
        <v>67</v>
      </c>
      <c r="B74" s="8" t="s">
        <v>126</v>
      </c>
      <c r="C74" s="8" t="s">
        <v>127</v>
      </c>
      <c r="D74" s="3">
        <v>10</v>
      </c>
      <c r="E74" s="8" t="s">
        <v>203</v>
      </c>
      <c r="F74" s="13" t="s">
        <v>276</v>
      </c>
      <c r="G74" s="13" t="s">
        <v>276</v>
      </c>
      <c r="H74" s="31" t="s">
        <v>276</v>
      </c>
    </row>
    <row r="75" spans="1:8" ht="21">
      <c r="A75" s="30">
        <v>68</v>
      </c>
      <c r="B75" s="8" t="s">
        <v>126</v>
      </c>
      <c r="C75" s="8" t="s">
        <v>66</v>
      </c>
      <c r="D75" s="3">
        <v>1</v>
      </c>
      <c r="E75" s="8" t="s">
        <v>259</v>
      </c>
      <c r="F75" s="13" t="s">
        <v>276</v>
      </c>
      <c r="G75" s="13" t="s">
        <v>276</v>
      </c>
      <c r="H75" s="31" t="s">
        <v>276</v>
      </c>
    </row>
    <row r="76" spans="1:8" ht="21">
      <c r="A76" s="30">
        <v>69</v>
      </c>
      <c r="B76" s="8" t="s">
        <v>167</v>
      </c>
      <c r="C76" s="8" t="s">
        <v>168</v>
      </c>
      <c r="D76" s="3">
        <v>1</v>
      </c>
      <c r="E76" s="8" t="s">
        <v>260</v>
      </c>
      <c r="F76" s="13" t="s">
        <v>276</v>
      </c>
      <c r="G76" s="13" t="s">
        <v>276</v>
      </c>
      <c r="H76" s="31" t="s">
        <v>276</v>
      </c>
    </row>
    <row r="77" spans="1:8" ht="21">
      <c r="A77" s="30">
        <v>70</v>
      </c>
      <c r="B77" s="8" t="s">
        <v>126</v>
      </c>
      <c r="C77" s="11" t="s">
        <v>127</v>
      </c>
      <c r="D77" s="3">
        <v>10</v>
      </c>
      <c r="E77" s="8" t="s">
        <v>203</v>
      </c>
      <c r="F77" s="13" t="s">
        <v>276</v>
      </c>
      <c r="G77" s="13" t="s">
        <v>276</v>
      </c>
      <c r="H77" s="31" t="s">
        <v>276</v>
      </c>
    </row>
    <row r="78" spans="1:8" ht="63">
      <c r="A78" s="30">
        <v>71</v>
      </c>
      <c r="B78" s="8" t="s">
        <v>43</v>
      </c>
      <c r="C78" s="8" t="s">
        <v>220</v>
      </c>
      <c r="D78" s="3">
        <v>1</v>
      </c>
      <c r="E78" s="8" t="s">
        <v>260</v>
      </c>
      <c r="F78" s="13" t="s">
        <v>276</v>
      </c>
      <c r="G78" s="13" t="s">
        <v>276</v>
      </c>
      <c r="H78" s="31" t="s">
        <v>276</v>
      </c>
    </row>
    <row r="79" spans="1:8" ht="21">
      <c r="A79" s="30">
        <v>72</v>
      </c>
      <c r="B79" s="8" t="s">
        <v>69</v>
      </c>
      <c r="C79" s="8" t="s">
        <v>70</v>
      </c>
      <c r="D79" s="3">
        <v>10</v>
      </c>
      <c r="E79" s="8" t="s">
        <v>260</v>
      </c>
      <c r="F79" s="13" t="s">
        <v>276</v>
      </c>
      <c r="G79" s="13" t="s">
        <v>276</v>
      </c>
      <c r="H79" s="31" t="s">
        <v>276</v>
      </c>
    </row>
    <row r="80" spans="1:8" ht="21">
      <c r="A80" s="30">
        <v>73</v>
      </c>
      <c r="B80" s="8" t="s">
        <v>98</v>
      </c>
      <c r="C80" s="8" t="s">
        <v>99</v>
      </c>
      <c r="D80" s="3">
        <v>50</v>
      </c>
      <c r="E80" s="8" t="s">
        <v>100</v>
      </c>
      <c r="F80" s="13" t="s">
        <v>276</v>
      </c>
      <c r="G80" s="13" t="s">
        <v>276</v>
      </c>
      <c r="H80" s="31" t="s">
        <v>276</v>
      </c>
    </row>
    <row r="81" spans="1:8" ht="42">
      <c r="A81" s="30">
        <v>74</v>
      </c>
      <c r="B81" s="8" t="s">
        <v>161</v>
      </c>
      <c r="C81" s="8" t="s">
        <v>262</v>
      </c>
      <c r="D81" s="3">
        <v>1</v>
      </c>
      <c r="E81" s="8" t="s">
        <v>261</v>
      </c>
      <c r="F81" s="13" t="s">
        <v>276</v>
      </c>
      <c r="G81" s="13" t="s">
        <v>276</v>
      </c>
      <c r="H81" s="31" t="s">
        <v>276</v>
      </c>
    </row>
    <row r="82" spans="1:8" ht="42">
      <c r="A82" s="30">
        <v>75</v>
      </c>
      <c r="B82" s="8" t="s">
        <v>159</v>
      </c>
      <c r="C82" s="8" t="s">
        <v>160</v>
      </c>
      <c r="D82" s="3">
        <v>2</v>
      </c>
      <c r="E82" s="8" t="s">
        <v>204</v>
      </c>
      <c r="F82" s="13" t="s">
        <v>276</v>
      </c>
      <c r="G82" s="13" t="s">
        <v>276</v>
      </c>
      <c r="H82" s="31" t="s">
        <v>276</v>
      </c>
    </row>
    <row r="83" spans="1:8" ht="21">
      <c r="A83" s="30">
        <v>76</v>
      </c>
      <c r="B83" s="8" t="s">
        <v>159</v>
      </c>
      <c r="C83" s="8" t="s">
        <v>263</v>
      </c>
      <c r="D83" s="3">
        <v>1</v>
      </c>
      <c r="E83" s="8" t="s">
        <v>261</v>
      </c>
      <c r="F83" s="13" t="s">
        <v>276</v>
      </c>
      <c r="G83" s="13" t="s">
        <v>276</v>
      </c>
      <c r="H83" s="31" t="s">
        <v>276</v>
      </c>
    </row>
    <row r="84" spans="1:8" ht="84">
      <c r="A84" s="30">
        <v>77</v>
      </c>
      <c r="B84" s="8" t="s">
        <v>155</v>
      </c>
      <c r="C84" s="12" t="s">
        <v>156</v>
      </c>
      <c r="D84" s="3">
        <v>1</v>
      </c>
      <c r="E84" s="8" t="s">
        <v>261</v>
      </c>
      <c r="F84" s="13" t="s">
        <v>276</v>
      </c>
      <c r="G84" s="13" t="s">
        <v>276</v>
      </c>
      <c r="H84" s="31" t="s">
        <v>276</v>
      </c>
    </row>
    <row r="85" spans="1:8" ht="21">
      <c r="A85" s="30">
        <v>78</v>
      </c>
      <c r="B85" s="8" t="s">
        <v>135</v>
      </c>
      <c r="C85" s="8" t="s">
        <v>136</v>
      </c>
      <c r="D85" s="3">
        <v>1</v>
      </c>
      <c r="E85" s="8" t="s">
        <v>196</v>
      </c>
      <c r="F85" s="13" t="s">
        <v>276</v>
      </c>
      <c r="G85" s="13" t="s">
        <v>276</v>
      </c>
      <c r="H85" s="31" t="s">
        <v>276</v>
      </c>
    </row>
    <row r="86" spans="1:8" ht="63">
      <c r="A86" s="30">
        <v>79</v>
      </c>
      <c r="B86" s="8" t="s">
        <v>118</v>
      </c>
      <c r="C86" s="8" t="s">
        <v>119</v>
      </c>
      <c r="D86" s="3">
        <v>1</v>
      </c>
      <c r="E86" s="8" t="s">
        <v>205</v>
      </c>
      <c r="F86" s="13" t="s">
        <v>276</v>
      </c>
      <c r="G86" s="13" t="s">
        <v>276</v>
      </c>
      <c r="H86" s="31" t="s">
        <v>276</v>
      </c>
    </row>
    <row r="87" spans="1:8" ht="21">
      <c r="A87" s="30">
        <v>80</v>
      </c>
      <c r="B87" s="8" t="s">
        <v>157</v>
      </c>
      <c r="C87" s="12" t="s">
        <v>158</v>
      </c>
      <c r="D87" s="3">
        <v>1</v>
      </c>
      <c r="E87" s="8" t="s">
        <v>206</v>
      </c>
      <c r="F87" s="13" t="s">
        <v>276</v>
      </c>
      <c r="G87" s="13" t="s">
        <v>276</v>
      </c>
      <c r="H87" s="31" t="s">
        <v>276</v>
      </c>
    </row>
    <row r="88" spans="1:8" ht="10.5">
      <c r="A88" s="30">
        <v>81</v>
      </c>
      <c r="B88" s="8" t="s">
        <v>108</v>
      </c>
      <c r="C88" s="8" t="s">
        <v>109</v>
      </c>
      <c r="D88" s="3">
        <v>5</v>
      </c>
      <c r="E88" s="8"/>
      <c r="F88" s="13" t="s">
        <v>276</v>
      </c>
      <c r="G88" s="13" t="s">
        <v>276</v>
      </c>
      <c r="H88" s="31" t="s">
        <v>276</v>
      </c>
    </row>
    <row r="89" spans="1:8" ht="31.5">
      <c r="A89" s="30">
        <v>82</v>
      </c>
      <c r="B89" s="8" t="s">
        <v>147</v>
      </c>
      <c r="C89" s="8" t="s">
        <v>148</v>
      </c>
      <c r="D89" s="3">
        <v>4</v>
      </c>
      <c r="E89" s="8" t="s">
        <v>264</v>
      </c>
      <c r="F89" s="13" t="s">
        <v>276</v>
      </c>
      <c r="G89" s="13" t="s">
        <v>276</v>
      </c>
      <c r="H89" s="31" t="s">
        <v>276</v>
      </c>
    </row>
    <row r="90" spans="1:8" ht="31.5">
      <c r="A90" s="30">
        <v>83</v>
      </c>
      <c r="B90" s="8" t="s">
        <v>87</v>
      </c>
      <c r="C90" s="8" t="s">
        <v>88</v>
      </c>
      <c r="D90" s="3">
        <v>20</v>
      </c>
      <c r="E90" s="8" t="s">
        <v>264</v>
      </c>
      <c r="F90" s="13" t="s">
        <v>276</v>
      </c>
      <c r="G90" s="13" t="s">
        <v>276</v>
      </c>
      <c r="H90" s="31" t="s">
        <v>276</v>
      </c>
    </row>
    <row r="91" spans="1:8" ht="21">
      <c r="A91" s="30">
        <v>84</v>
      </c>
      <c r="B91" s="8" t="s">
        <v>78</v>
      </c>
      <c r="C91" s="8" t="s">
        <v>207</v>
      </c>
      <c r="D91" s="3">
        <v>2</v>
      </c>
      <c r="E91" s="8" t="s">
        <v>208</v>
      </c>
      <c r="F91" s="13" t="s">
        <v>276</v>
      </c>
      <c r="G91" s="13" t="s">
        <v>276</v>
      </c>
      <c r="H91" s="31" t="s">
        <v>276</v>
      </c>
    </row>
    <row r="92" spans="1:8" ht="31.5">
      <c r="A92" s="30">
        <v>85</v>
      </c>
      <c r="B92" s="8" t="s">
        <v>79</v>
      </c>
      <c r="C92" s="8" t="s">
        <v>80</v>
      </c>
      <c r="D92" s="3">
        <v>2</v>
      </c>
      <c r="E92" s="8" t="s">
        <v>209</v>
      </c>
      <c r="F92" s="13" t="s">
        <v>276</v>
      </c>
      <c r="G92" s="13" t="s">
        <v>276</v>
      </c>
      <c r="H92" s="31" t="s">
        <v>276</v>
      </c>
    </row>
    <row r="93" spans="1:8" ht="21">
      <c r="A93" s="30">
        <v>86</v>
      </c>
      <c r="B93" s="10" t="s">
        <v>79</v>
      </c>
      <c r="C93" s="10" t="s">
        <v>81</v>
      </c>
      <c r="D93" s="3">
        <v>1</v>
      </c>
      <c r="E93" s="8" t="s">
        <v>209</v>
      </c>
      <c r="F93" s="13" t="s">
        <v>276</v>
      </c>
      <c r="G93" s="13" t="s">
        <v>276</v>
      </c>
      <c r="H93" s="31" t="s">
        <v>276</v>
      </c>
    </row>
    <row r="94" spans="1:8" ht="31.5">
      <c r="A94" s="30">
        <v>87</v>
      </c>
      <c r="B94" s="8" t="s">
        <v>162</v>
      </c>
      <c r="C94" s="8" t="s">
        <v>112</v>
      </c>
      <c r="D94" s="3">
        <v>1</v>
      </c>
      <c r="E94" s="8" t="s">
        <v>210</v>
      </c>
      <c r="F94" s="13" t="s">
        <v>276</v>
      </c>
      <c r="G94" s="13" t="s">
        <v>276</v>
      </c>
      <c r="H94" s="31" t="s">
        <v>276</v>
      </c>
    </row>
    <row r="95" spans="1:8" ht="94.5">
      <c r="A95" s="30">
        <v>88</v>
      </c>
      <c r="B95" s="8" t="s">
        <v>107</v>
      </c>
      <c r="C95" s="8" t="s">
        <v>234</v>
      </c>
      <c r="D95" s="3">
        <v>1</v>
      </c>
      <c r="E95" s="8"/>
      <c r="F95" s="13" t="s">
        <v>276</v>
      </c>
      <c r="G95" s="13" t="s">
        <v>276</v>
      </c>
      <c r="H95" s="31" t="s">
        <v>276</v>
      </c>
    </row>
    <row r="96" spans="1:8" ht="94.5">
      <c r="A96" s="30">
        <v>89</v>
      </c>
      <c r="B96" s="8" t="s">
        <v>71</v>
      </c>
      <c r="C96" s="8" t="s">
        <v>232</v>
      </c>
      <c r="D96" s="3">
        <v>1</v>
      </c>
      <c r="E96" s="8"/>
      <c r="F96" s="13" t="s">
        <v>276</v>
      </c>
      <c r="G96" s="13" t="s">
        <v>276</v>
      </c>
      <c r="H96" s="31" t="s">
        <v>276</v>
      </c>
    </row>
    <row r="97" spans="1:8" ht="94.5">
      <c r="A97" s="30">
        <v>90</v>
      </c>
      <c r="B97" s="8" t="s">
        <v>72</v>
      </c>
      <c r="C97" s="8" t="s">
        <v>233</v>
      </c>
      <c r="D97" s="3">
        <v>1</v>
      </c>
      <c r="E97" s="8"/>
      <c r="F97" s="13" t="s">
        <v>276</v>
      </c>
      <c r="G97" s="13" t="s">
        <v>276</v>
      </c>
      <c r="H97" s="31" t="s">
        <v>276</v>
      </c>
    </row>
    <row r="98" spans="1:8" ht="31.5">
      <c r="A98" s="30">
        <v>91</v>
      </c>
      <c r="B98" s="8" t="s">
        <v>51</v>
      </c>
      <c r="C98" s="8" t="s">
        <v>52</v>
      </c>
      <c r="D98" s="3">
        <v>3</v>
      </c>
      <c r="E98" s="8" t="s">
        <v>211</v>
      </c>
      <c r="F98" s="13" t="s">
        <v>276</v>
      </c>
      <c r="G98" s="13" t="s">
        <v>276</v>
      </c>
      <c r="H98" s="31" t="s">
        <v>276</v>
      </c>
    </row>
    <row r="99" spans="1:8" ht="31.5">
      <c r="A99" s="30">
        <v>92</v>
      </c>
      <c r="B99" s="8" t="s">
        <v>49</v>
      </c>
      <c r="C99" s="8" t="s">
        <v>50</v>
      </c>
      <c r="D99" s="3">
        <v>3</v>
      </c>
      <c r="E99" s="8" t="s">
        <v>211</v>
      </c>
      <c r="F99" s="13" t="s">
        <v>276</v>
      </c>
      <c r="G99" s="13" t="s">
        <v>276</v>
      </c>
      <c r="H99" s="31" t="s">
        <v>276</v>
      </c>
    </row>
    <row r="100" spans="1:8" ht="105">
      <c r="A100" s="30">
        <v>93</v>
      </c>
      <c r="B100" s="8" t="s">
        <v>222</v>
      </c>
      <c r="C100" s="8" t="s">
        <v>223</v>
      </c>
      <c r="D100" s="3">
        <v>1</v>
      </c>
      <c r="E100" s="8"/>
      <c r="F100" s="13" t="s">
        <v>276</v>
      </c>
      <c r="G100" s="13" t="s">
        <v>276</v>
      </c>
      <c r="H100" s="31" t="s">
        <v>276</v>
      </c>
    </row>
    <row r="101" spans="1:8" ht="20.25" customHeight="1">
      <c r="A101" s="30">
        <v>94</v>
      </c>
      <c r="B101" s="8" t="s">
        <v>225</v>
      </c>
      <c r="C101" s="8" t="s">
        <v>224</v>
      </c>
      <c r="D101" s="4">
        <v>5</v>
      </c>
      <c r="E101" s="8"/>
      <c r="F101" s="13" t="s">
        <v>276</v>
      </c>
      <c r="G101" s="13" t="s">
        <v>276</v>
      </c>
      <c r="H101" s="31" t="s">
        <v>276</v>
      </c>
    </row>
    <row r="102" spans="1:8" ht="32.25" customHeight="1" thickBot="1">
      <c r="A102" s="148" t="s">
        <v>280</v>
      </c>
      <c r="B102" s="149"/>
      <c r="C102" s="149"/>
      <c r="D102" s="149"/>
      <c r="E102" s="149"/>
      <c r="F102" s="104" t="s">
        <v>314</v>
      </c>
      <c r="G102" s="32" t="s">
        <v>276</v>
      </c>
      <c r="H102" s="33" t="s">
        <v>276</v>
      </c>
    </row>
  </sheetData>
  <sheetProtection password="DF42" sheet="1" objects="1" scenarios="1" selectLockedCells="1" selectUnlockedCells="1"/>
  <mergeCells count="14">
    <mergeCell ref="H2:H3"/>
    <mergeCell ref="A6:D6"/>
    <mergeCell ref="A7:D7"/>
    <mergeCell ref="A102:E102"/>
    <mergeCell ref="A1:H1"/>
    <mergeCell ref="D2:D3"/>
    <mergeCell ref="E2:E3"/>
    <mergeCell ref="A5:D5"/>
    <mergeCell ref="B2:B3"/>
    <mergeCell ref="C2:C3"/>
    <mergeCell ref="A2:A3"/>
    <mergeCell ref="A4:D4"/>
    <mergeCell ref="F2:F3"/>
    <mergeCell ref="G2:G3"/>
  </mergeCells>
  <printOptions horizontalCentered="1"/>
  <pageMargins left="0.7874015748031497" right="0.7874015748031497" top="0.81" bottom="0.7480314960629921" header="0.3937007874015748" footer="0.4330708661417323"/>
  <pageSetup horizontalDpi="600" verticalDpi="600" orientation="landscape" paperSize="5" scale="90" r:id="rId1"/>
  <headerFooter alignWithMargins="0">
    <oddHeader>&amp;C&amp;"Arial,Negrita"&amp;12Comité de Laboratorios U.D.F.J.C. 2008
Grupo Sonido</oddHeader>
    <oddFooter>&amp;CPágina &amp;P de &amp;N</oddFooter>
  </headerFooter>
  <ignoredErrors>
    <ignoredError sqref="F5:H5" unlockedFormula="1"/>
  </ignoredErrors>
</worksheet>
</file>

<file path=xl/worksheets/sheet7.xml><?xml version="1.0" encoding="utf-8"?>
<worksheet xmlns="http://schemas.openxmlformats.org/spreadsheetml/2006/main" xmlns:r="http://schemas.openxmlformats.org/officeDocument/2006/relationships">
  <dimension ref="A2:E12"/>
  <sheetViews>
    <sheetView workbookViewId="0" topLeftCell="A1">
      <selection activeCell="E17" sqref="E17"/>
    </sheetView>
  </sheetViews>
  <sheetFormatPr defaultColWidth="11.421875" defaultRowHeight="12.75"/>
  <cols>
    <col min="5" max="5" width="46.421875" style="0" customWidth="1"/>
  </cols>
  <sheetData>
    <row r="2" spans="1:5" ht="12.75">
      <c r="A2" s="313" t="s">
        <v>41</v>
      </c>
      <c r="B2" s="313"/>
      <c r="C2" s="313"/>
      <c r="D2" s="313"/>
      <c r="E2" s="313"/>
    </row>
    <row r="3" spans="1:5" ht="12.75">
      <c r="A3" s="313"/>
      <c r="B3" s="313"/>
      <c r="C3" s="313"/>
      <c r="D3" s="313"/>
      <c r="E3" s="313"/>
    </row>
    <row r="4" spans="1:5" ht="12.75">
      <c r="A4" s="313"/>
      <c r="B4" s="313"/>
      <c r="C4" s="313"/>
      <c r="D4" s="313"/>
      <c r="E4" s="313"/>
    </row>
    <row r="5" spans="1:5" ht="12.75">
      <c r="A5" s="313"/>
      <c r="B5" s="313"/>
      <c r="C5" s="313"/>
      <c r="D5" s="313"/>
      <c r="E5" s="313"/>
    </row>
    <row r="6" spans="1:5" ht="12.75">
      <c r="A6" s="313"/>
      <c r="B6" s="313"/>
      <c r="C6" s="313"/>
      <c r="D6" s="313"/>
      <c r="E6" s="313"/>
    </row>
    <row r="7" spans="1:5" ht="12.75">
      <c r="A7" s="313"/>
      <c r="B7" s="313"/>
      <c r="C7" s="313"/>
      <c r="D7" s="313"/>
      <c r="E7" s="313"/>
    </row>
    <row r="8" spans="1:5" ht="12.75">
      <c r="A8" s="313"/>
      <c r="B8" s="313"/>
      <c r="C8" s="313"/>
      <c r="D8" s="313"/>
      <c r="E8" s="313"/>
    </row>
    <row r="9" spans="1:5" ht="12.75">
      <c r="A9" s="313"/>
      <c r="B9" s="313"/>
      <c r="C9" s="313"/>
      <c r="D9" s="313"/>
      <c r="E9" s="313"/>
    </row>
    <row r="10" spans="1:5" ht="12.75">
      <c r="A10" s="313"/>
      <c r="B10" s="313"/>
      <c r="C10" s="313"/>
      <c r="D10" s="313"/>
      <c r="E10" s="313"/>
    </row>
    <row r="11" spans="1:5" ht="12.75">
      <c r="A11" s="313"/>
      <c r="B11" s="313"/>
      <c r="C11" s="313"/>
      <c r="D11" s="313"/>
      <c r="E11" s="313"/>
    </row>
    <row r="12" spans="1:5" ht="133.5" customHeight="1">
      <c r="A12" s="313"/>
      <c r="B12" s="313"/>
      <c r="C12" s="313"/>
      <c r="D12" s="313"/>
      <c r="E12" s="313"/>
    </row>
  </sheetData>
  <sheetProtection password="DF42" sheet="1" objects="1" scenarios="1" selectLockedCells="1" selectUnlockedCells="1"/>
  <mergeCells count="1">
    <mergeCell ref="A2:E12"/>
  </mergeCells>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WinuE</dc:creator>
  <cp:keywords/>
  <dc:description/>
  <cp:lastModifiedBy>rafajardom</cp:lastModifiedBy>
  <cp:lastPrinted>2008-10-27T22:13:18Z</cp:lastPrinted>
  <dcterms:created xsi:type="dcterms:W3CDTF">2008-07-20T19:53:01Z</dcterms:created>
  <dcterms:modified xsi:type="dcterms:W3CDTF">2008-10-28T17:16:38Z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