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VALUA-1" sheetId="1" r:id="rId1"/>
    <sheet name="Hoja3" sheetId="2" r:id="rId2"/>
  </sheets>
  <externalReferences>
    <externalReference r:id="rId5"/>
  </externalReferences>
  <definedNames>
    <definedName name="_xlnm.Print_Titles" localSheetId="0">'EVALUA-1'!$1:$2</definedName>
  </definedNames>
  <calcPr fullCalcOnLoad="1"/>
</workbook>
</file>

<file path=xl/sharedStrings.xml><?xml version="1.0" encoding="utf-8"?>
<sst xmlns="http://schemas.openxmlformats.org/spreadsheetml/2006/main" count="263" uniqueCount="76">
  <si>
    <t>ACTIVO CORRIENTE</t>
  </si>
  <si>
    <t>PASIVO CORRIENTE</t>
  </si>
  <si>
    <t>RAZON CORRIENTE</t>
  </si>
  <si>
    <t>ENDEUDAMIENTO</t>
  </si>
  <si>
    <t>ACTIVO TOTAL</t>
  </si>
  <si>
    <t>PASIVO TOTAL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</si>
  <si>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</si>
  <si>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</si>
  <si>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</si>
  <si>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</si>
  <si>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</si>
  <si>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</si>
  <si>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</si>
  <si>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</si>
  <si>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</si>
  <si>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</si>
  <si>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</si>
  <si>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</si>
  <si>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</si>
  <si>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>Duracion Contrato (Meses)</t>
  </si>
  <si>
    <t xml:space="preserve">( (Ventas netas año 1 + ventas netas año 2)  /  2 ) -  (( 12/Meses Contrato) X </t>
  </si>
  <si>
    <r>
      <t xml:space="preserve">(Activo corriente - Pasivo corriente) - (  </t>
    </r>
  </si>
  <si>
    <t xml:space="preserve"> * </t>
  </si>
  <si>
    <t>) = SCT</t>
  </si>
  <si>
    <t xml:space="preserve"> - ((% Participacion X 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</si>
  <si>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</si>
  <si>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</si>
  <si>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</si>
  <si>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</si>
  <si>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</si>
  <si>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PATRIMONIO</t>
  </si>
  <si>
    <t>TOTAL PATRIM LIQUIDO</t>
  </si>
  <si>
    <t>CONCILIACION FOLIO</t>
  </si>
  <si>
    <t>PATRIMONIO LIQUIDO AJUSTADO</t>
  </si>
  <si>
    <t>DIFERENCIA</t>
  </si>
  <si>
    <t>VALORIZACIONES</t>
  </si>
  <si>
    <t>PORCENTAJE</t>
  </si>
  <si>
    <t>VERIFICACION  DE LA INFORMACION  FINANCIERA  VS  DECLARACION  RENTA &lt;= 0,5%</t>
  </si>
  <si>
    <t>ESTADOS FINANCIEROS  2008 3 FIRMAS</t>
  </si>
  <si>
    <t>ESTADOS FINANCIEROS  2007 3 FIRMAS</t>
  </si>
  <si>
    <t>CERTIFIC VIGENTE CONTADOR</t>
  </si>
  <si>
    <t>CERTIFIC VIGENTE REV FISCAL</t>
  </si>
  <si>
    <t>CONCILIACION CONTABLE FISCAL</t>
  </si>
  <si>
    <t>CONCILIACION CONTABLE FISCAL 2006-2007</t>
  </si>
  <si>
    <t>TOTAL PATRIMONIO 2008</t>
  </si>
  <si>
    <t>TOTAL PATRIMONIO 2007</t>
  </si>
  <si>
    <t>INGRESOS CONTABLES 2007</t>
  </si>
  <si>
    <t>INGRESOS FISCALES 2007</t>
  </si>
  <si>
    <t>DECLARACION RENTA 2007</t>
  </si>
  <si>
    <t>AUDITOR</t>
  </si>
  <si>
    <t>GUMAHER LTDA</t>
  </si>
  <si>
    <t>RAMON EDUARDO ESPITIA</t>
  </si>
  <si>
    <t>JOSE GUILLERMO DIAZ FORERO</t>
  </si>
  <si>
    <t>ESTADOS FINANCIEROS  2008  FIRMAS</t>
  </si>
  <si>
    <t>ESTADOS FINANCIEROS  2007  FIRMAS</t>
  </si>
  <si>
    <t>KEY MARKET S.A.</t>
  </si>
  <si>
    <t>CERTIFIC VIGENTE REVISOR FISCAL</t>
  </si>
  <si>
    <t>CLAUDIA MARCELA GUACHETA LEON</t>
  </si>
  <si>
    <t>DIANA YAMILE HERNANDEZ SANCHEZ</t>
  </si>
  <si>
    <t>UNIPLES S.A.</t>
  </si>
  <si>
    <t>CESAR AUGUSTO CARMONA DIAZ</t>
  </si>
  <si>
    <t>GABRIEL JAIME JIMENEZ PATIÑO</t>
  </si>
  <si>
    <t>COMERCIALIZADORA FERLAG LTDA</t>
  </si>
  <si>
    <t>93/94</t>
  </si>
  <si>
    <t>ALVARO MARTINEZ DELGADO</t>
  </si>
  <si>
    <t>JOSE RAFAEL QUINTERO CUADROS</t>
  </si>
  <si>
    <t>OFFI MONACO LTDA</t>
  </si>
  <si>
    <t>ANDRES ALBERTO MANRIQUE GARCIA</t>
  </si>
  <si>
    <t>HENRY ELIECER MANCIPE PAEZ</t>
  </si>
  <si>
    <t>PANAMERICANA OUTSOURCING LTDA</t>
  </si>
  <si>
    <t>ARTURO CLEVES RODRIGUEZ</t>
  </si>
  <si>
    <t>MARIA CAROLINA LINARES OSPINA</t>
  </si>
  <si>
    <t>SMM  SUMIMAS  LTDA</t>
  </si>
  <si>
    <t>NANCY MENDOZA DE BERMUDEZ</t>
  </si>
  <si>
    <t>LUZ ELENA DELGADO DIAZ</t>
  </si>
  <si>
    <t>CONVOCATORIA PÚBLICA No.009 DE 2009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</si>
</sst>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</numFmts>
  <fonts count="1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3" fontId="0" fillId="2" borderId="3" xfId="0" applyNumberFormat="1" applyFill="1" applyBorder="1" applyAlignment="1">
      <alignment/>
    </xf>
    <xf numFmtId="9" fontId="0" fillId="2" borderId="5" xfId="0" applyNumberFormat="1" applyFill="1" applyBorder="1" applyAlignment="1">
      <alignment/>
    </xf>
    <xf numFmtId="3" fontId="0" fillId="2" borderId="2" xfId="0" applyNumberFormat="1" applyFill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76" fontId="0" fillId="2" borderId="2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2" borderId="3" xfId="0" applyNumberFormat="1" applyFill="1" applyBorder="1" applyAlignment="1">
      <alignment vertical="center"/>
    </xf>
    <xf numFmtId="9" fontId="0" fillId="3" borderId="2" xfId="21" applyFill="1" applyBorder="1" applyAlignment="1" applyProtection="1">
      <alignment/>
      <protection locked="0"/>
    </xf>
    <xf numFmtId="3" fontId="0" fillId="3" borderId="5" xfId="0" applyNumberFormat="1" applyFill="1" applyBorder="1" applyAlignment="1" applyProtection="1">
      <alignment/>
      <protection locked="0"/>
    </xf>
    <xf numFmtId="3" fontId="0" fillId="3" borderId="3" xfId="0" applyNumberForma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2" borderId="14" xfId="21" applyNumberFormat="1" applyFill="1" applyBorder="1" applyAlignment="1">
      <alignment/>
    </xf>
    <xf numFmtId="3" fontId="0" fillId="2" borderId="5" xfId="21" applyNumberFormat="1" applyFill="1" applyBorder="1" applyAlignment="1">
      <alignment/>
    </xf>
    <xf numFmtId="3" fontId="0" fillId="0" borderId="5" xfId="0" applyNumberFormat="1" applyBorder="1" applyAlignment="1">
      <alignment/>
    </xf>
    <xf numFmtId="0" fontId="3" fillId="3" borderId="4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0" fontId="5" fillId="0" borderId="4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9" fontId="0" fillId="2" borderId="3" xfId="2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3" fontId="3" fillId="4" borderId="17" xfId="0" applyNumberFormat="1" applyFont="1" applyFill="1" applyBorder="1" applyAlignment="1" applyProtection="1">
      <alignment/>
      <protection/>
    </xf>
    <xf numFmtId="0" fontId="0" fillId="5" borderId="18" xfId="0" applyFill="1" applyBorder="1" applyAlignment="1">
      <alignment horizontal="center"/>
    </xf>
    <xf numFmtId="0" fontId="8" fillId="0" borderId="16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3" fontId="0" fillId="0" borderId="5" xfId="0" applyNumberForma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4" xfId="0" applyNumberForma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9" fontId="0" fillId="3" borderId="11" xfId="21" applyFill="1" applyBorder="1" applyAlignment="1" applyProtection="1">
      <alignment/>
      <protection locked="0"/>
    </xf>
    <xf numFmtId="4" fontId="0" fillId="3" borderId="5" xfId="0" applyNumberFormat="1" applyFill="1" applyBorder="1" applyAlignment="1" applyProtection="1">
      <alignment/>
      <protection locked="0"/>
    </xf>
    <xf numFmtId="15" fontId="0" fillId="3" borderId="11" xfId="21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0" fillId="3" borderId="21" xfId="0" applyNumberFormat="1" applyFill="1" applyBorder="1" applyAlignment="1" applyProtection="1">
      <alignment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3" fontId="0" fillId="3" borderId="22" xfId="0" applyNumberFormat="1" applyFill="1" applyBorder="1" applyAlignment="1" applyProtection="1">
      <alignment/>
      <protection locked="0"/>
    </xf>
    <xf numFmtId="3" fontId="3" fillId="3" borderId="23" xfId="0" applyNumberFormat="1" applyFont="1" applyFill="1" applyBorder="1" applyAlignment="1" applyProtection="1">
      <alignment/>
      <protection locked="0"/>
    </xf>
    <xf numFmtId="0" fontId="6" fillId="0" borderId="18" xfId="0" applyFont="1" applyBorder="1" applyAlignment="1">
      <alignment/>
    </xf>
    <xf numFmtId="9" fontId="0" fillId="3" borderId="24" xfId="21" applyFont="1" applyFill="1" applyBorder="1" applyAlignment="1" applyProtection="1">
      <alignment/>
      <protection locked="0"/>
    </xf>
    <xf numFmtId="14" fontId="0" fillId="3" borderId="24" xfId="21" applyNumberFormat="1" applyFont="1" applyFill="1" applyBorder="1" applyAlignment="1" applyProtection="1">
      <alignment/>
      <protection locked="0"/>
    </xf>
    <xf numFmtId="9" fontId="0" fillId="3" borderId="24" xfId="2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25" xfId="0" applyBorder="1" applyAlignment="1">
      <alignment/>
    </xf>
    <xf numFmtId="3" fontId="0" fillId="3" borderId="17" xfId="0" applyNumberFormat="1" applyFill="1" applyBorder="1" applyAlignment="1" applyProtection="1">
      <alignment/>
      <protection locked="0"/>
    </xf>
    <xf numFmtId="9" fontId="0" fillId="0" borderId="11" xfId="21" applyFill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171" fontId="0" fillId="0" borderId="0" xfId="17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0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94" fontId="15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3" fontId="0" fillId="3" borderId="26" xfId="0" applyNumberFormat="1" applyFill="1" applyBorder="1" applyAlignment="1" applyProtection="1">
      <alignment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" fontId="0" fillId="0" borderId="28" xfId="0" applyNumberFormat="1" applyFill="1" applyBorder="1" applyAlignment="1" applyProtection="1">
      <alignment/>
      <protection locked="0"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9" fontId="0" fillId="3" borderId="31" xfId="21" applyFill="1" applyBorder="1" applyAlignment="1" applyProtection="1">
      <alignment/>
      <protection locked="0"/>
    </xf>
    <xf numFmtId="0" fontId="6" fillId="0" borderId="20" xfId="0" applyFont="1" applyBorder="1" applyAlignment="1">
      <alignment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26" xfId="0" applyNumberFormat="1" applyFill="1" applyBorder="1" applyAlignment="1" applyProtection="1">
      <alignment/>
      <protection locked="0"/>
    </xf>
    <xf numFmtId="0" fontId="0" fillId="0" borderId="32" xfId="0" applyBorder="1" applyAlignment="1">
      <alignment/>
    </xf>
    <xf numFmtId="14" fontId="0" fillId="3" borderId="24" xfId="21" applyNumberFormat="1" applyFill="1" applyBorder="1" applyAlignment="1" applyProtection="1">
      <alignment/>
      <protection locked="0"/>
    </xf>
    <xf numFmtId="3" fontId="0" fillId="3" borderId="24" xfId="0" applyNumberFormat="1" applyFill="1" applyBorder="1" applyAlignment="1" applyProtection="1">
      <alignment/>
      <protection locked="0"/>
    </xf>
    <xf numFmtId="0" fontId="6" fillId="0" borderId="33" xfId="0" applyFont="1" applyBorder="1" applyAlignment="1">
      <alignment/>
    </xf>
    <xf numFmtId="3" fontId="0" fillId="0" borderId="34" xfId="0" applyNumberFormat="1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3" fontId="0" fillId="0" borderId="35" xfId="0" applyNumberFormat="1" applyFill="1" applyBorder="1" applyAlignment="1" applyProtection="1">
      <alignment/>
      <protection locked="0"/>
    </xf>
    <xf numFmtId="0" fontId="6" fillId="0" borderId="3" xfId="0" applyFont="1" applyBorder="1" applyAlignment="1">
      <alignment/>
    </xf>
    <xf numFmtId="4" fontId="0" fillId="3" borderId="3" xfId="0" applyNumberFormat="1" applyFill="1" applyBorder="1" applyAlignment="1" applyProtection="1">
      <alignment/>
      <protection locked="0"/>
    </xf>
    <xf numFmtId="15" fontId="0" fillId="3" borderId="24" xfId="21" applyNumberFormat="1" applyFon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3" fontId="3" fillId="4" borderId="23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9" fontId="0" fillId="0" borderId="0" xfId="21" applyFont="1" applyFill="1" applyBorder="1" applyAlignment="1" applyProtection="1">
      <alignment/>
      <protection locked="0"/>
    </xf>
    <xf numFmtId="15" fontId="0" fillId="0" borderId="0" xfId="21" applyNumberFormat="1" applyFont="1" applyFill="1" applyBorder="1" applyAlignment="1" applyProtection="1">
      <alignment/>
      <protection locked="0"/>
    </xf>
    <xf numFmtId="14" fontId="0" fillId="0" borderId="0" xfId="21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0" fillId="0" borderId="0" xfId="21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9" fontId="0" fillId="0" borderId="0" xfId="2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176" fontId="0" fillId="0" borderId="17" xfId="0" applyNumberForma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0" fontId="0" fillId="0" borderId="17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176" fontId="7" fillId="6" borderId="0" xfId="0" applyNumberFormat="1" applyFont="1" applyFill="1" applyAlignment="1">
      <alignment horizontal="center" vertical="center" wrapText="1"/>
    </xf>
    <xf numFmtId="2" fontId="7" fillId="6" borderId="0" xfId="0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9" fontId="7" fillId="6" borderId="0" xfId="2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CTOR_INDICES_FINANCIEROS%20MATRI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INACIONES"/>
      <sheetName val="PARAMETROS"/>
      <sheetName val="EVALUA-1"/>
      <sheetName val="Hoja3"/>
    </sheetNames>
    <sheetDataSet>
      <sheetData sheetId="0">
        <row r="4">
          <cell r="B4">
            <v>1</v>
          </cell>
          <cell r="C4" t="str">
            <v>Con anticipo sin restricciones.</v>
          </cell>
          <cell r="D4" t="str">
            <v>Adecuación y Remodelación</v>
          </cell>
          <cell r="E4">
            <v>1.5</v>
          </cell>
          <cell r="F4">
            <v>0.65</v>
          </cell>
          <cell r="G4">
            <v>0.5</v>
          </cell>
          <cell r="H4">
            <v>1.4</v>
          </cell>
          <cell r="I4">
            <v>1</v>
          </cell>
        </row>
        <row r="6">
          <cell r="B6">
            <v>2</v>
          </cell>
          <cell r="C6" t="str">
            <v>Con anticipo cuenta compartida.</v>
          </cell>
          <cell r="D6" t="str">
            <v>Adecuación y Remodelación</v>
          </cell>
          <cell r="E6">
            <v>1.4</v>
          </cell>
          <cell r="F6">
            <v>0.7</v>
          </cell>
          <cell r="G6">
            <v>0.4</v>
          </cell>
          <cell r="H6">
            <v>1.3</v>
          </cell>
          <cell r="I6">
            <v>0.8</v>
          </cell>
        </row>
        <row r="8">
          <cell r="B8">
            <v>3</v>
          </cell>
          <cell r="C8" t="str">
            <v>Pago contra entrega.</v>
          </cell>
          <cell r="D8" t="str">
            <v>Adecuación y Remodelación</v>
          </cell>
          <cell r="E8">
            <v>1.3</v>
          </cell>
          <cell r="F8">
            <v>0.75</v>
          </cell>
          <cell r="G8">
            <v>0.3</v>
          </cell>
          <cell r="H8">
            <v>1.3</v>
          </cell>
          <cell r="I8">
            <v>0.6</v>
          </cell>
        </row>
        <row r="10">
          <cell r="B10">
            <v>4</v>
          </cell>
          <cell r="C10" t="str">
            <v>Con anticipo sin restricciones.</v>
          </cell>
          <cell r="D10" t="str">
            <v>Proveeduría de bienes.</v>
          </cell>
          <cell r="E10">
            <v>1.6</v>
          </cell>
          <cell r="F10">
            <v>0.6</v>
          </cell>
          <cell r="G10">
            <v>0.5</v>
          </cell>
          <cell r="H10">
            <v>1.5</v>
          </cell>
          <cell r="I10">
            <v>0.6</v>
          </cell>
        </row>
        <row r="12">
          <cell r="B12">
            <v>5</v>
          </cell>
          <cell r="C12" t="str">
            <v>Con anticipo cuenta compartida.</v>
          </cell>
          <cell r="D12" t="str">
            <v>Proveeduría de bienes.</v>
          </cell>
          <cell r="E12">
            <v>1.5</v>
          </cell>
          <cell r="F12">
            <v>0.65</v>
          </cell>
          <cell r="G12">
            <v>0.4</v>
          </cell>
          <cell r="H12">
            <v>1.4</v>
          </cell>
          <cell r="I12">
            <v>0.4</v>
          </cell>
        </row>
        <row r="14">
          <cell r="B14">
            <v>6</v>
          </cell>
          <cell r="C14" t="str">
            <v>Pago contra entrega.</v>
          </cell>
          <cell r="D14" t="str">
            <v>Proveeduría de bienes.</v>
          </cell>
          <cell r="E14">
            <v>1.4</v>
          </cell>
          <cell r="F14">
            <v>0.7</v>
          </cell>
          <cell r="G14">
            <v>0.3</v>
          </cell>
          <cell r="H14">
            <v>1.4</v>
          </cell>
          <cell r="I14">
            <v>0.2</v>
          </cell>
        </row>
        <row r="16">
          <cell r="B16">
            <v>7</v>
          </cell>
          <cell r="C16" t="str">
            <v>Con anticipo sin restricciones.</v>
          </cell>
          <cell r="D16" t="str">
            <v>Proveeduría de servicios.</v>
          </cell>
          <cell r="E16">
            <v>1.4</v>
          </cell>
          <cell r="F16">
            <v>0.7</v>
          </cell>
          <cell r="G16">
            <v>0.4</v>
          </cell>
          <cell r="H16">
            <v>1.3</v>
          </cell>
          <cell r="I16">
            <v>0.6</v>
          </cell>
        </row>
        <row r="18">
          <cell r="B18">
            <v>8</v>
          </cell>
          <cell r="C18" t="str">
            <v>Con anticipo cuenta compartida.</v>
          </cell>
          <cell r="D18" t="str">
            <v>Proveeduría de servicios.</v>
          </cell>
          <cell r="E18">
            <v>1.3</v>
          </cell>
          <cell r="F18">
            <v>0.75</v>
          </cell>
          <cell r="G18">
            <v>0.3</v>
          </cell>
          <cell r="H18">
            <v>1.2</v>
          </cell>
          <cell r="I18">
            <v>0.4</v>
          </cell>
        </row>
        <row r="20">
          <cell r="B20">
            <v>9</v>
          </cell>
          <cell r="C20" t="str">
            <v>Pago contra entrega.</v>
          </cell>
          <cell r="D20" t="str">
            <v>Proveeduría de servicios.</v>
          </cell>
          <cell r="E20">
            <v>1.2</v>
          </cell>
          <cell r="F20">
            <v>0.8</v>
          </cell>
          <cell r="G20">
            <v>0.2</v>
          </cell>
          <cell r="H20">
            <v>1.1</v>
          </cell>
          <cell r="I2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12"/>
  <sheetViews>
    <sheetView tabSelected="1" zoomScale="75" zoomScaleNormal="75" zoomScaleSheetLayoutView="100" workbookViewId="0" topLeftCell="A1">
      <pane xSplit="1" ySplit="5" topLeftCell="A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S3" sqref="AS3"/>
    </sheetView>
  </sheetViews>
  <sheetFormatPr defaultColWidth="11.421875" defaultRowHeight="12.75"/>
  <cols>
    <col min="2" max="2" width="19.7109375" style="0" customWidth="1"/>
    <col min="3" max="3" width="23.7109375" style="0" customWidth="1"/>
    <col min="4" max="4" width="41.8515625" style="0" customWidth="1"/>
    <col min="5" max="5" width="5.57421875" style="0" bestFit="1" customWidth="1"/>
    <col min="6" max="6" width="13.28125" style="0" customWidth="1"/>
    <col min="7" max="7" width="2.00390625" style="0" customWidth="1"/>
    <col min="8" max="8" width="14.00390625" style="0" customWidth="1"/>
    <col min="9" max="9" width="3.8515625" style="0" customWidth="1"/>
    <col min="10" max="10" width="14.57421875" style="0" customWidth="1"/>
    <col min="11" max="11" width="3.8515625" style="0" customWidth="1"/>
    <col min="12" max="12" width="37.140625" style="0" customWidth="1"/>
    <col min="13" max="13" width="3.140625" style="0" customWidth="1"/>
    <col min="14" max="14" width="14.8515625" style="0" customWidth="1"/>
    <col min="15" max="15" width="2.421875" style="0" customWidth="1"/>
    <col min="16" max="16" width="17.7109375" style="0" customWidth="1"/>
    <col min="17" max="17" width="3.421875" style="0" customWidth="1"/>
    <col min="18" max="18" width="16.28125" style="0" bestFit="1" customWidth="1"/>
    <col min="19" max="19" width="2.421875" style="0" customWidth="1"/>
    <col min="20" max="20" width="37.8515625" style="0" customWidth="1"/>
    <col min="21" max="21" width="3.7109375" style="0" customWidth="1"/>
    <col min="22" max="22" width="15.00390625" style="0" customWidth="1"/>
    <col min="23" max="23" width="2.421875" style="0" customWidth="1"/>
    <col min="24" max="24" width="16.8515625" style="0" customWidth="1"/>
    <col min="25" max="25" width="3.28125" style="0" customWidth="1"/>
    <col min="26" max="26" width="16.28125" style="0" bestFit="1" customWidth="1"/>
    <col min="27" max="27" width="2.421875" style="0" customWidth="1"/>
    <col min="28" max="28" width="37.8515625" style="0" customWidth="1"/>
    <col min="29" max="29" width="5.421875" style="0" customWidth="1"/>
    <col min="30" max="30" width="14.00390625" style="0" customWidth="1"/>
    <col min="31" max="31" width="2.421875" style="0" customWidth="1"/>
    <col min="32" max="32" width="16.8515625" style="0" customWidth="1"/>
    <col min="33" max="33" width="2.421875" style="0" customWidth="1"/>
    <col min="34" max="34" width="16.28125" style="0" bestFit="1" customWidth="1"/>
    <col min="35" max="36" width="2.421875" style="0" customWidth="1"/>
    <col min="37" max="37" width="37.7109375" style="0" customWidth="1"/>
    <col min="38" max="38" width="3.140625" style="0" bestFit="1" customWidth="1"/>
    <col min="39" max="39" width="14.00390625" style="0" customWidth="1"/>
    <col min="40" max="40" width="2.421875" style="0" customWidth="1"/>
    <col min="41" max="41" width="16.8515625" style="0" customWidth="1"/>
    <col min="42" max="42" width="4.00390625" style="0" bestFit="1" customWidth="1"/>
    <col min="43" max="43" width="15.00390625" style="0" customWidth="1"/>
    <col min="44" max="44" width="2.421875" style="0" customWidth="1"/>
    <col min="45" max="45" width="37.8515625" style="0" customWidth="1"/>
    <col min="46" max="46" width="4.00390625" style="0" bestFit="1" customWidth="1"/>
    <col min="47" max="47" width="17.8515625" style="0" customWidth="1"/>
    <col min="48" max="48" width="2.421875" style="0" customWidth="1"/>
    <col min="49" max="49" width="16.7109375" style="0" customWidth="1"/>
    <col min="50" max="50" width="3.00390625" style="0" bestFit="1" customWidth="1"/>
    <col min="51" max="51" width="14.8515625" style="0" bestFit="1" customWidth="1"/>
    <col min="52" max="52" width="2.421875" style="143" customWidth="1"/>
    <col min="53" max="53" width="37.8515625" style="143" customWidth="1"/>
    <col min="54" max="54" width="4.00390625" style="143" bestFit="1" customWidth="1"/>
    <col min="55" max="55" width="17.8515625" style="143" customWidth="1"/>
    <col min="56" max="56" width="2.421875" style="143" customWidth="1"/>
    <col min="57" max="57" width="20.7109375" style="143" customWidth="1"/>
    <col min="58" max="58" width="3.00390625" style="143" bestFit="1" customWidth="1"/>
    <col min="59" max="59" width="14.8515625" style="143" bestFit="1" customWidth="1"/>
    <col min="60" max="60" width="3.00390625" style="143" customWidth="1"/>
    <col min="61" max="61" width="40.7109375" style="143" customWidth="1"/>
    <col min="62" max="62" width="3.421875" style="143" customWidth="1"/>
    <col min="63" max="63" width="14.00390625" style="143" customWidth="1"/>
    <col min="64" max="64" width="2.421875" style="143" customWidth="1"/>
    <col min="65" max="65" width="20.7109375" style="143" customWidth="1"/>
    <col min="66" max="66" width="2.421875" style="143" customWidth="1"/>
    <col min="67" max="67" width="14.8515625" style="143" bestFit="1" customWidth="1"/>
    <col min="68" max="68" width="3.421875" style="143" customWidth="1"/>
    <col min="69" max="69" width="40.7109375" style="143" customWidth="1"/>
    <col min="70" max="70" width="4.8515625" style="143" customWidth="1"/>
    <col min="71" max="71" width="13.7109375" style="143" bestFit="1" customWidth="1"/>
    <col min="72" max="72" width="3.140625" style="143" customWidth="1"/>
    <col min="73" max="73" width="20.7109375" style="143" customWidth="1"/>
    <col min="74" max="74" width="3.00390625" style="143" customWidth="1"/>
    <col min="75" max="75" width="14.8515625" style="143" bestFit="1" customWidth="1"/>
    <col min="76" max="76" width="3.421875" style="143" customWidth="1"/>
    <col min="77" max="77" width="40.7109375" style="143" customWidth="1"/>
    <col min="78" max="78" width="3.28125" style="143" customWidth="1"/>
    <col min="79" max="79" width="13.7109375" style="143" bestFit="1" customWidth="1"/>
    <col min="80" max="80" width="3.00390625" style="143" customWidth="1"/>
    <col min="81" max="81" width="20.7109375" style="143" customWidth="1"/>
    <col min="82" max="82" width="2.8515625" style="143" customWidth="1"/>
    <col min="83" max="83" width="14.8515625" style="143" bestFit="1" customWidth="1"/>
    <col min="84" max="84" width="11.421875" style="143" customWidth="1"/>
    <col min="85" max="85" width="40.7109375" style="143" customWidth="1"/>
    <col min="86" max="86" width="4.8515625" style="143" customWidth="1"/>
    <col min="87" max="87" width="13.7109375" style="143" bestFit="1" customWidth="1"/>
    <col min="88" max="88" width="3.140625" style="143" customWidth="1"/>
    <col min="89" max="89" width="20.7109375" style="143" customWidth="1"/>
    <col min="90" max="90" width="3.00390625" style="143" customWidth="1"/>
    <col min="91" max="91" width="14.8515625" style="143" bestFit="1" customWidth="1"/>
    <col min="92" max="92" width="3.421875" style="143" customWidth="1"/>
    <col min="93" max="93" width="40.7109375" style="143" customWidth="1"/>
    <col min="94" max="94" width="3.8515625" style="143" customWidth="1"/>
    <col min="95" max="95" width="13.7109375" style="143" bestFit="1" customWidth="1"/>
    <col min="96" max="96" width="3.00390625" style="143" customWidth="1"/>
    <col min="97" max="97" width="20.7109375" style="143" customWidth="1"/>
    <col min="98" max="98" width="2.8515625" style="143" customWidth="1"/>
    <col min="99" max="99" width="14.8515625" style="143" bestFit="1" customWidth="1"/>
    <col min="100" max="100" width="11.421875" style="143" customWidth="1"/>
    <col min="101" max="101" width="40.7109375" style="143" customWidth="1"/>
    <col min="102" max="102" width="4.8515625" style="143" customWidth="1"/>
    <col min="103" max="103" width="13.7109375" style="143" bestFit="1" customWidth="1"/>
    <col min="104" max="104" width="3.140625" style="143" customWidth="1"/>
    <col min="105" max="105" width="20.7109375" style="143" customWidth="1"/>
    <col min="106" max="106" width="3.00390625" style="143" customWidth="1"/>
    <col min="107" max="107" width="14.8515625" style="143" bestFit="1" customWidth="1"/>
    <col min="108" max="108" width="3.421875" style="143" customWidth="1"/>
    <col min="109" max="109" width="40.7109375" style="143" customWidth="1"/>
    <col min="110" max="110" width="3.28125" style="143" customWidth="1"/>
    <col min="111" max="111" width="13.7109375" style="143" bestFit="1" customWidth="1"/>
    <col min="112" max="112" width="3.00390625" style="143" customWidth="1"/>
    <col min="113" max="113" width="20.7109375" style="143" customWidth="1"/>
    <col min="114" max="114" width="2.8515625" style="143" customWidth="1"/>
    <col min="115" max="115" width="14.8515625" style="143" bestFit="1" customWidth="1"/>
    <col min="116" max="134" width="11.421875" style="143" customWidth="1"/>
  </cols>
  <sheetData>
    <row r="1" spans="1:134" ht="18">
      <c r="A1" s="224" t="s">
        <v>75</v>
      </c>
      <c r="B1" s="224"/>
      <c r="C1" s="224"/>
      <c r="D1" s="224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</row>
    <row r="2" spans="1:134" ht="34.5" customHeight="1">
      <c r="A2" s="225"/>
      <c r="B2" s="225"/>
      <c r="C2" s="225"/>
      <c r="D2" s="225"/>
      <c r="AZ2" s="137"/>
      <c r="BA2" s="137"/>
      <c r="BB2" s="137"/>
      <c r="BC2" s="138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8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8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</row>
    <row r="3" spans="8:134" ht="12.75">
      <c r="H3" s="51" t="str">
        <f>+$B$17</f>
        <v>Presupuesto Oficial</v>
      </c>
      <c r="J3" s="52">
        <f>IF($B$17="Presupuesto Oficial",$C$17,F31)</f>
        <v>370000000</v>
      </c>
      <c r="P3" s="51" t="str">
        <f>+$B$17</f>
        <v>Presupuesto Oficial</v>
      </c>
      <c r="R3" s="52">
        <f>IF($B$17="Presupuesto Oficial",$C$17,N31)</f>
        <v>370000000</v>
      </c>
      <c r="X3" s="51" t="str">
        <f>+$B$17</f>
        <v>Presupuesto Oficial</v>
      </c>
      <c r="Z3" s="52">
        <f>IF($B$17="Presupuesto Oficial",$C$17,V31)</f>
        <v>370000000</v>
      </c>
      <c r="AF3" s="51" t="str">
        <f>+$B$17</f>
        <v>Presupuesto Oficial</v>
      </c>
      <c r="AH3" s="52">
        <f>IF($B$17="Presupuesto Oficial",$C$17,AD31)</f>
        <v>370000000</v>
      </c>
      <c r="AO3" s="51" t="str">
        <f>+$B$17</f>
        <v>Presupuesto Oficial</v>
      </c>
      <c r="AQ3" s="52">
        <f>IF($B$17="Presupuesto Oficial",$C$17,AM31)</f>
        <v>370000000</v>
      </c>
      <c r="AW3" s="51" t="str">
        <f>+$B$17</f>
        <v>Presupuesto Oficial</v>
      </c>
      <c r="AY3" s="132">
        <f>IF($B$17="Presupuesto Oficial",$C$17,AU31)</f>
        <v>370000000</v>
      </c>
      <c r="AZ3" s="137"/>
      <c r="BA3" s="137"/>
      <c r="BB3" s="137"/>
      <c r="BC3" s="137"/>
      <c r="BD3" s="137"/>
      <c r="BE3" s="139" t="str">
        <f>+$B$17</f>
        <v>Presupuesto Oficial</v>
      </c>
      <c r="BF3" s="137"/>
      <c r="BG3" s="140">
        <f>IF($B$17="Presupuesto Oficial",$C$17,BC31)</f>
        <v>370000000</v>
      </c>
      <c r="BH3" s="141"/>
      <c r="BI3" s="141"/>
      <c r="BJ3" s="141"/>
      <c r="BK3" s="141"/>
      <c r="BL3" s="141"/>
      <c r="BM3" s="142"/>
      <c r="BN3" s="141"/>
      <c r="BO3" s="140"/>
      <c r="BP3" s="141"/>
      <c r="BQ3" s="141"/>
      <c r="BR3" s="141"/>
      <c r="BS3" s="141"/>
      <c r="BT3" s="141"/>
      <c r="BU3" s="142"/>
      <c r="BV3" s="141"/>
      <c r="BW3" s="140"/>
      <c r="BX3" s="141"/>
      <c r="BY3" s="141"/>
      <c r="BZ3" s="141"/>
      <c r="CA3" s="141"/>
      <c r="CB3" s="141"/>
      <c r="CC3" s="142"/>
      <c r="CD3" s="141"/>
      <c r="CE3" s="140"/>
      <c r="CF3" s="141"/>
      <c r="CG3" s="141"/>
      <c r="CH3" s="141"/>
      <c r="CI3" s="141"/>
      <c r="CJ3" s="141"/>
      <c r="CK3" s="142"/>
      <c r="CL3" s="141"/>
      <c r="CM3" s="140"/>
      <c r="CN3" s="141"/>
      <c r="CO3" s="141"/>
      <c r="CP3" s="141"/>
      <c r="CQ3" s="141"/>
      <c r="CR3" s="141"/>
      <c r="CS3" s="142"/>
      <c r="CT3" s="141"/>
      <c r="CU3" s="140"/>
      <c r="CV3" s="141"/>
      <c r="CW3" s="141"/>
      <c r="CX3" s="141"/>
      <c r="CY3" s="141"/>
      <c r="CZ3" s="141"/>
      <c r="DA3" s="142"/>
      <c r="DB3" s="141"/>
      <c r="DC3" s="140"/>
      <c r="DD3" s="141"/>
      <c r="DE3" s="141"/>
      <c r="DF3" s="141"/>
      <c r="DG3" s="141"/>
      <c r="DH3" s="141"/>
      <c r="DI3" s="142"/>
      <c r="DJ3" s="141"/>
      <c r="DK3" s="140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</row>
    <row r="4" spans="4:115" ht="13.5" thickBot="1">
      <c r="D4" s="30" t="s">
        <v>17</v>
      </c>
      <c r="F4" s="44"/>
      <c r="L4" s="30"/>
      <c r="N4" s="44"/>
      <c r="T4" s="30"/>
      <c r="V4" s="44"/>
      <c r="AB4" s="30"/>
      <c r="AD4" s="44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141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</row>
    <row r="5" spans="4:134" ht="23.25" customHeight="1" thickBot="1">
      <c r="D5" s="205" t="s">
        <v>50</v>
      </c>
      <c r="E5" s="206"/>
      <c r="F5" s="206"/>
      <c r="G5" s="191"/>
      <c r="H5" s="191"/>
      <c r="I5" s="191"/>
      <c r="J5" s="192"/>
      <c r="L5" s="205" t="s">
        <v>55</v>
      </c>
      <c r="M5" s="206"/>
      <c r="N5" s="206"/>
      <c r="O5" s="191"/>
      <c r="P5" s="191"/>
      <c r="Q5" s="191"/>
      <c r="R5" s="192"/>
      <c r="T5" s="205" t="s">
        <v>59</v>
      </c>
      <c r="U5" s="206"/>
      <c r="V5" s="206"/>
      <c r="W5" s="191"/>
      <c r="X5" s="191"/>
      <c r="Y5" s="191"/>
      <c r="Z5" s="192"/>
      <c r="AB5" s="205" t="s">
        <v>62</v>
      </c>
      <c r="AC5" s="206"/>
      <c r="AD5" s="206"/>
      <c r="AE5" s="191"/>
      <c r="AF5" s="191"/>
      <c r="AG5" s="191"/>
      <c r="AH5" s="192"/>
      <c r="AK5" s="205" t="s">
        <v>66</v>
      </c>
      <c r="AL5" s="206"/>
      <c r="AM5" s="206"/>
      <c r="AN5" s="191"/>
      <c r="AO5" s="191"/>
      <c r="AP5" s="191"/>
      <c r="AQ5" s="192"/>
      <c r="AS5" s="205" t="s">
        <v>69</v>
      </c>
      <c r="AT5" s="206"/>
      <c r="AU5" s="206"/>
      <c r="AV5" s="191"/>
      <c r="AW5" s="191"/>
      <c r="AX5" s="191"/>
      <c r="AY5" s="192"/>
      <c r="BA5" s="205" t="s">
        <v>72</v>
      </c>
      <c r="BB5" s="206"/>
      <c r="BC5" s="206"/>
      <c r="BD5" s="191"/>
      <c r="BE5" s="191"/>
      <c r="BF5" s="191"/>
      <c r="BG5" s="192"/>
      <c r="BH5" s="144"/>
      <c r="BI5" s="172"/>
      <c r="BJ5" s="172"/>
      <c r="BK5" s="172"/>
      <c r="BL5" s="172"/>
      <c r="BM5" s="172"/>
      <c r="BN5" s="172"/>
      <c r="BO5" s="172"/>
      <c r="BP5" s="141"/>
      <c r="BQ5" s="172"/>
      <c r="BR5" s="172"/>
      <c r="BS5" s="172"/>
      <c r="BT5" s="172"/>
      <c r="BU5" s="172"/>
      <c r="BV5" s="172"/>
      <c r="BW5" s="172"/>
      <c r="BX5" s="144"/>
      <c r="BY5" s="172"/>
      <c r="BZ5" s="172"/>
      <c r="CA5" s="172"/>
      <c r="CB5" s="172"/>
      <c r="CC5" s="172"/>
      <c r="CD5" s="172"/>
      <c r="CE5" s="172"/>
      <c r="CF5" s="141"/>
      <c r="CG5" s="172"/>
      <c r="CH5" s="172"/>
      <c r="CI5" s="172"/>
      <c r="CJ5" s="172"/>
      <c r="CK5" s="172"/>
      <c r="CL5" s="172"/>
      <c r="CM5" s="172"/>
      <c r="CN5" s="144"/>
      <c r="CO5" s="172"/>
      <c r="CP5" s="172"/>
      <c r="CQ5" s="172"/>
      <c r="CR5" s="172"/>
      <c r="CS5" s="172"/>
      <c r="CT5" s="172"/>
      <c r="CU5" s="172"/>
      <c r="CV5" s="141"/>
      <c r="CW5" s="172"/>
      <c r="CX5" s="172"/>
      <c r="CY5" s="172"/>
      <c r="CZ5" s="172"/>
      <c r="DA5" s="172"/>
      <c r="DB5" s="172"/>
      <c r="DC5" s="172"/>
      <c r="DD5" s="144"/>
      <c r="DE5" s="172"/>
      <c r="DF5" s="172"/>
      <c r="DG5" s="172"/>
      <c r="DH5" s="172"/>
      <c r="DI5" s="172"/>
      <c r="DJ5" s="172"/>
      <c r="DK5" s="172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</row>
    <row r="6" spans="4:111" ht="13.5" thickBot="1">
      <c r="D6" s="113" t="s">
        <v>12</v>
      </c>
      <c r="E6" s="114"/>
      <c r="F6" s="115">
        <v>1</v>
      </c>
      <c r="L6" s="19" t="s">
        <v>12</v>
      </c>
      <c r="M6" s="119"/>
      <c r="N6" s="27">
        <v>1</v>
      </c>
      <c r="T6" s="113" t="s">
        <v>12</v>
      </c>
      <c r="U6" s="114"/>
      <c r="V6" s="115">
        <v>1</v>
      </c>
      <c r="AB6" s="113" t="s">
        <v>12</v>
      </c>
      <c r="AC6" s="114"/>
      <c r="AD6" s="115">
        <v>1</v>
      </c>
      <c r="AK6" s="19" t="s">
        <v>12</v>
      </c>
      <c r="AL6" s="119"/>
      <c r="AM6" s="27">
        <v>1</v>
      </c>
      <c r="AS6" s="19" t="s">
        <v>12</v>
      </c>
      <c r="AT6" s="119"/>
      <c r="AU6" s="27">
        <v>1</v>
      </c>
      <c r="AZ6" s="141"/>
      <c r="BA6" s="19" t="s">
        <v>12</v>
      </c>
      <c r="BB6" s="119"/>
      <c r="BC6" s="27">
        <v>1</v>
      </c>
      <c r="BD6"/>
      <c r="BE6"/>
      <c r="BF6"/>
      <c r="BG6"/>
      <c r="BI6" s="145"/>
      <c r="BK6" s="146"/>
      <c r="BQ6" s="145"/>
      <c r="BS6" s="146"/>
      <c r="BY6" s="145"/>
      <c r="CA6" s="146"/>
      <c r="CG6" s="145"/>
      <c r="CI6" s="146"/>
      <c r="CO6" s="145"/>
      <c r="CQ6" s="146"/>
      <c r="CW6" s="145"/>
      <c r="CY6" s="146"/>
      <c r="DE6" s="145"/>
      <c r="DG6" s="146"/>
    </row>
    <row r="7" spans="1:111" ht="13.5" thickBot="1">
      <c r="A7" s="43"/>
      <c r="B7" s="61"/>
      <c r="C7" s="66"/>
      <c r="D7" s="76" t="s">
        <v>38</v>
      </c>
      <c r="E7" s="68">
        <v>29</v>
      </c>
      <c r="F7" s="77"/>
      <c r="L7" s="76" t="s">
        <v>53</v>
      </c>
      <c r="M7" s="68">
        <v>49</v>
      </c>
      <c r="N7" s="79"/>
      <c r="T7" s="62" t="s">
        <v>38</v>
      </c>
      <c r="U7" s="2">
        <v>49</v>
      </c>
      <c r="V7" s="63"/>
      <c r="AB7" s="76" t="s">
        <v>38</v>
      </c>
      <c r="AC7" s="68" t="s">
        <v>63</v>
      </c>
      <c r="AD7" s="79"/>
      <c r="AK7" s="76" t="s">
        <v>38</v>
      </c>
      <c r="AL7" s="68">
        <v>55</v>
      </c>
      <c r="AM7" s="79"/>
      <c r="AS7" s="76" t="s">
        <v>38</v>
      </c>
      <c r="AT7" s="68">
        <v>51</v>
      </c>
      <c r="AU7" s="79"/>
      <c r="BA7" s="76" t="s">
        <v>38</v>
      </c>
      <c r="BB7" s="68">
        <v>38</v>
      </c>
      <c r="BC7" s="79"/>
      <c r="BD7"/>
      <c r="BE7"/>
      <c r="BF7"/>
      <c r="BG7"/>
      <c r="BI7" s="145"/>
      <c r="BK7" s="146"/>
      <c r="BQ7" s="145"/>
      <c r="BS7" s="146"/>
      <c r="BY7" s="145"/>
      <c r="CA7" s="146"/>
      <c r="CG7" s="145"/>
      <c r="CI7" s="146"/>
      <c r="CO7" s="145"/>
      <c r="CQ7" s="146"/>
      <c r="CW7" s="145"/>
      <c r="CY7" s="146"/>
      <c r="DE7" s="145"/>
      <c r="DG7" s="146"/>
    </row>
    <row r="8" spans="1:111" ht="13.5" thickBot="1">
      <c r="A8" s="43"/>
      <c r="B8" s="61"/>
      <c r="C8" s="66"/>
      <c r="D8" s="76" t="s">
        <v>39</v>
      </c>
      <c r="E8" s="68">
        <v>29</v>
      </c>
      <c r="F8" s="77"/>
      <c r="L8" s="76" t="s">
        <v>54</v>
      </c>
      <c r="M8" s="68">
        <v>49</v>
      </c>
      <c r="N8" s="79"/>
      <c r="T8" s="62" t="s">
        <v>39</v>
      </c>
      <c r="U8" s="2">
        <v>49</v>
      </c>
      <c r="V8" s="63"/>
      <c r="AB8" s="76" t="s">
        <v>39</v>
      </c>
      <c r="AC8" s="68" t="s">
        <v>63</v>
      </c>
      <c r="AD8" s="79"/>
      <c r="AK8" s="76" t="s">
        <v>39</v>
      </c>
      <c r="AL8" s="68">
        <v>55</v>
      </c>
      <c r="AM8" s="79"/>
      <c r="AS8" s="76" t="s">
        <v>39</v>
      </c>
      <c r="AT8" s="68">
        <v>51</v>
      </c>
      <c r="AU8" s="79"/>
      <c r="BA8" s="76" t="s">
        <v>39</v>
      </c>
      <c r="BB8" s="68">
        <v>38</v>
      </c>
      <c r="BC8" s="79"/>
      <c r="BD8"/>
      <c r="BE8"/>
      <c r="BF8"/>
      <c r="BG8"/>
      <c r="BI8" s="145"/>
      <c r="BK8" s="146"/>
      <c r="BQ8" s="145"/>
      <c r="BS8" s="146"/>
      <c r="BY8" s="145"/>
      <c r="CA8" s="146"/>
      <c r="CG8" s="145"/>
      <c r="CI8" s="146"/>
      <c r="CO8" s="145"/>
      <c r="CQ8" s="146"/>
      <c r="CW8" s="145"/>
      <c r="CY8" s="146"/>
      <c r="DE8" s="145"/>
      <c r="DG8" s="146"/>
    </row>
    <row r="9" spans="1:111" ht="13.5" thickBot="1">
      <c r="A9" s="43"/>
      <c r="B9" s="61"/>
      <c r="C9" s="66"/>
      <c r="D9" s="76" t="s">
        <v>40</v>
      </c>
      <c r="E9" s="68">
        <v>38</v>
      </c>
      <c r="F9" s="78"/>
      <c r="J9" s="131"/>
      <c r="L9" s="76" t="s">
        <v>40</v>
      </c>
      <c r="M9" s="68"/>
      <c r="N9" s="79"/>
      <c r="T9" s="62" t="s">
        <v>40</v>
      </c>
      <c r="U9" s="2"/>
      <c r="V9" s="63"/>
      <c r="AB9" s="76" t="s">
        <v>40</v>
      </c>
      <c r="AC9" s="68"/>
      <c r="AD9" s="79"/>
      <c r="AK9" s="76" t="s">
        <v>40</v>
      </c>
      <c r="AL9" s="68">
        <v>90</v>
      </c>
      <c r="AM9" s="65">
        <v>40035</v>
      </c>
      <c r="AS9" s="76" t="s">
        <v>40</v>
      </c>
      <c r="AT9" s="68">
        <v>81</v>
      </c>
      <c r="AU9" s="65">
        <v>39969</v>
      </c>
      <c r="BA9" s="76" t="s">
        <v>40</v>
      </c>
      <c r="BB9" s="68">
        <v>62</v>
      </c>
      <c r="BC9" s="65">
        <v>39635</v>
      </c>
      <c r="BD9"/>
      <c r="BE9"/>
      <c r="BF9"/>
      <c r="BG9"/>
      <c r="BI9" s="145"/>
      <c r="BK9" s="146"/>
      <c r="BQ9" s="145"/>
      <c r="BS9" s="147"/>
      <c r="BY9" s="145"/>
      <c r="CA9" s="147"/>
      <c r="CG9" s="145"/>
      <c r="CI9" s="147"/>
      <c r="CO9" s="145"/>
      <c r="CQ9" s="147"/>
      <c r="CW9" s="145"/>
      <c r="CY9" s="147"/>
      <c r="DE9" s="145"/>
      <c r="DG9" s="146"/>
    </row>
    <row r="10" spans="1:111" ht="13.5" thickBot="1">
      <c r="A10" s="43"/>
      <c r="B10" s="61"/>
      <c r="C10" s="66"/>
      <c r="D10" t="s">
        <v>51</v>
      </c>
      <c r="E10" s="68"/>
      <c r="F10" s="65">
        <v>40015</v>
      </c>
      <c r="L10" s="76" t="s">
        <v>57</v>
      </c>
      <c r="M10" s="68">
        <v>63</v>
      </c>
      <c r="N10" s="65">
        <v>39974</v>
      </c>
      <c r="T10" s="62" t="s">
        <v>60</v>
      </c>
      <c r="U10" s="2">
        <v>97</v>
      </c>
      <c r="V10" s="65">
        <v>40009</v>
      </c>
      <c r="AB10" s="76" t="s">
        <v>64</v>
      </c>
      <c r="AC10" s="68">
        <v>115</v>
      </c>
      <c r="AD10" s="128">
        <v>39947</v>
      </c>
      <c r="AK10" s="76" t="s">
        <v>67</v>
      </c>
      <c r="AL10" s="68"/>
      <c r="AM10" s="79"/>
      <c r="AS10" s="76" t="s">
        <v>70</v>
      </c>
      <c r="AT10" s="68"/>
      <c r="AU10" s="79"/>
      <c r="BA10" s="76" t="s">
        <v>73</v>
      </c>
      <c r="BB10" s="68"/>
      <c r="BC10" s="79"/>
      <c r="BD10"/>
      <c r="BE10"/>
      <c r="BF10"/>
      <c r="BG10"/>
      <c r="BI10" s="145"/>
      <c r="BK10" s="147"/>
      <c r="BQ10" s="145"/>
      <c r="BS10" s="146"/>
      <c r="BY10" s="145"/>
      <c r="CA10" s="146"/>
      <c r="CG10" s="145"/>
      <c r="CI10" s="146"/>
      <c r="CO10" s="145"/>
      <c r="CQ10" s="146"/>
      <c r="CW10" s="145"/>
      <c r="CY10" s="146"/>
      <c r="DE10" s="145"/>
      <c r="DG10" s="147"/>
    </row>
    <row r="11" spans="1:111" ht="13.5" thickBot="1">
      <c r="A11" s="43"/>
      <c r="B11" s="61"/>
      <c r="C11" s="66"/>
      <c r="D11" s="76" t="s">
        <v>41</v>
      </c>
      <c r="E11" s="68">
        <v>40</v>
      </c>
      <c r="F11" s="78"/>
      <c r="L11" s="76" t="s">
        <v>56</v>
      </c>
      <c r="M11" s="68"/>
      <c r="N11" s="120"/>
      <c r="T11" s="62" t="s">
        <v>49</v>
      </c>
      <c r="U11" s="2"/>
      <c r="V11" s="63"/>
      <c r="AB11" s="76" t="s">
        <v>41</v>
      </c>
      <c r="AC11" s="68"/>
      <c r="AD11" s="79"/>
      <c r="AK11" s="76" t="s">
        <v>56</v>
      </c>
      <c r="AL11" s="68"/>
      <c r="AM11" s="120"/>
      <c r="AS11" s="76" t="s">
        <v>56</v>
      </c>
      <c r="AT11" s="68"/>
      <c r="AU11" s="120"/>
      <c r="BA11" s="76" t="s">
        <v>56</v>
      </c>
      <c r="BB11" s="68"/>
      <c r="BC11" s="120"/>
      <c r="BD11"/>
      <c r="BE11"/>
      <c r="BF11"/>
      <c r="BG11"/>
      <c r="BI11" s="145"/>
      <c r="BK11" s="146"/>
      <c r="BQ11" s="145"/>
      <c r="BS11" s="148"/>
      <c r="BY11" s="145"/>
      <c r="CA11" s="148"/>
      <c r="CG11" s="145"/>
      <c r="CI11" s="148"/>
      <c r="CO11" s="145"/>
      <c r="CQ11" s="148"/>
      <c r="CW11" s="145"/>
      <c r="CY11" s="148"/>
      <c r="DE11" s="145"/>
      <c r="DG11" s="147"/>
    </row>
    <row r="12" spans="1:111" ht="13.5" thickBot="1">
      <c r="A12" s="43"/>
      <c r="B12" s="61"/>
      <c r="C12" s="66"/>
      <c r="D12" s="76" t="s">
        <v>52</v>
      </c>
      <c r="E12" s="68"/>
      <c r="F12" s="65">
        <v>39951</v>
      </c>
      <c r="L12" s="76" t="s">
        <v>58</v>
      </c>
      <c r="M12" s="68">
        <v>64</v>
      </c>
      <c r="N12" s="120">
        <v>39996</v>
      </c>
      <c r="T12" s="62" t="s">
        <v>61</v>
      </c>
      <c r="U12" s="2">
        <v>94</v>
      </c>
      <c r="V12" s="65">
        <v>40009</v>
      </c>
      <c r="AB12" s="76" t="s">
        <v>65</v>
      </c>
      <c r="AC12" s="68">
        <v>113</v>
      </c>
      <c r="AD12" s="128">
        <v>39947</v>
      </c>
      <c r="AK12" s="76" t="s">
        <v>68</v>
      </c>
      <c r="AL12" s="68">
        <v>88</v>
      </c>
      <c r="AM12" s="65">
        <v>40035</v>
      </c>
      <c r="AS12" s="76" t="s">
        <v>71</v>
      </c>
      <c r="AT12" s="68">
        <v>79</v>
      </c>
      <c r="AU12" s="65">
        <v>39969</v>
      </c>
      <c r="BA12" s="76" t="s">
        <v>74</v>
      </c>
      <c r="BB12" s="68">
        <v>65</v>
      </c>
      <c r="BC12" s="65">
        <v>39635</v>
      </c>
      <c r="BD12"/>
      <c r="BE12"/>
      <c r="BF12"/>
      <c r="BG12"/>
      <c r="BI12" s="145"/>
      <c r="BK12" s="147"/>
      <c r="BQ12" s="145"/>
      <c r="BS12" s="146"/>
      <c r="BY12" s="145"/>
      <c r="CA12" s="146"/>
      <c r="CG12" s="145"/>
      <c r="CI12" s="146"/>
      <c r="CO12" s="145"/>
      <c r="CQ12" s="146"/>
      <c r="CW12" s="145"/>
      <c r="CY12" s="146"/>
      <c r="DE12" s="145"/>
      <c r="DG12" s="147"/>
    </row>
    <row r="13" spans="1:111" ht="13.5" thickBot="1">
      <c r="A13" s="43"/>
      <c r="B13" s="61"/>
      <c r="C13" s="66"/>
      <c r="D13" s="76" t="s">
        <v>43</v>
      </c>
      <c r="E13" s="68"/>
      <c r="F13" s="79"/>
      <c r="L13" s="76" t="s">
        <v>42</v>
      </c>
      <c r="M13" s="68"/>
      <c r="N13" s="79"/>
      <c r="T13" s="62" t="s">
        <v>42</v>
      </c>
      <c r="U13" s="2"/>
      <c r="V13" s="63"/>
      <c r="AB13" s="76" t="s">
        <v>42</v>
      </c>
      <c r="AC13" s="68">
        <v>52</v>
      </c>
      <c r="AD13" s="79"/>
      <c r="AK13" s="76" t="s">
        <v>42</v>
      </c>
      <c r="AL13" s="68"/>
      <c r="AM13" s="79"/>
      <c r="AS13" s="76" t="s">
        <v>42</v>
      </c>
      <c r="AT13" s="68"/>
      <c r="AU13" s="79"/>
      <c r="BA13" s="76" t="s">
        <v>42</v>
      </c>
      <c r="BB13" s="68"/>
      <c r="BC13" s="79"/>
      <c r="BD13"/>
      <c r="BE13"/>
      <c r="BF13"/>
      <c r="BG13"/>
      <c r="BI13" s="145"/>
      <c r="BK13" s="146"/>
      <c r="BQ13" s="145"/>
      <c r="BS13" s="146"/>
      <c r="BY13" s="145"/>
      <c r="CA13" s="146"/>
      <c r="CG13" s="145"/>
      <c r="CI13" s="146"/>
      <c r="CO13" s="145"/>
      <c r="CQ13" s="146"/>
      <c r="CW13" s="145"/>
      <c r="CY13" s="146"/>
      <c r="DE13" s="145"/>
      <c r="DG13" s="146"/>
    </row>
    <row r="14" spans="1:111" ht="13.5" thickBot="1">
      <c r="A14" s="43">
        <v>6</v>
      </c>
      <c r="B14" s="208"/>
      <c r="C14" s="209"/>
      <c r="D14" s="62"/>
      <c r="E14" s="2"/>
      <c r="F14" s="83"/>
      <c r="L14" s="62"/>
      <c r="M14" s="2"/>
      <c r="N14" s="63"/>
      <c r="P14" s="96"/>
      <c r="Q14" s="96"/>
      <c r="R14" s="96"/>
      <c r="T14" s="62"/>
      <c r="U14" s="2"/>
      <c r="V14" s="63"/>
      <c r="AB14" s="62"/>
      <c r="AC14" s="2"/>
      <c r="AD14" s="63"/>
      <c r="AK14" s="62"/>
      <c r="AL14" s="2"/>
      <c r="AM14" s="63"/>
      <c r="AO14" s="96"/>
      <c r="AP14" s="96"/>
      <c r="AQ14" s="96"/>
      <c r="AS14" s="62"/>
      <c r="AT14" s="2"/>
      <c r="AU14" s="63"/>
      <c r="AW14" s="96"/>
      <c r="AX14" s="96"/>
      <c r="AY14" s="96"/>
      <c r="BA14" s="62"/>
      <c r="BB14" s="2"/>
      <c r="BC14" s="63"/>
      <c r="BD14"/>
      <c r="BE14" s="96"/>
      <c r="BF14" s="96"/>
      <c r="BG14" s="96"/>
      <c r="BI14" s="145"/>
      <c r="BK14" s="146"/>
      <c r="BQ14" s="145"/>
      <c r="BS14" s="146"/>
      <c r="BY14" s="145"/>
      <c r="CA14" s="146"/>
      <c r="CG14" s="145"/>
      <c r="CI14" s="146"/>
      <c r="CO14" s="145"/>
      <c r="CQ14" s="146"/>
      <c r="CW14" s="145"/>
      <c r="CY14" s="146"/>
      <c r="DE14" s="145"/>
      <c r="DG14" s="146"/>
    </row>
    <row r="15" spans="1:134" ht="18.75" thickBot="1">
      <c r="A15" s="5" t="s">
        <v>6</v>
      </c>
      <c r="B15" s="32"/>
      <c r="C15" s="2"/>
      <c r="D15" s="214" t="s">
        <v>29</v>
      </c>
      <c r="E15" s="215"/>
      <c r="F15" s="216"/>
      <c r="H15" s="217" t="s">
        <v>48</v>
      </c>
      <c r="I15" s="217"/>
      <c r="J15" s="217"/>
      <c r="L15" s="210" t="str">
        <f>+D15</f>
        <v>BALANCE A DICIEMBRE 31 DE 2008</v>
      </c>
      <c r="M15" s="211"/>
      <c r="N15" s="212"/>
      <c r="P15" s="218" t="str">
        <f>+H15</f>
        <v>DECLARACION RENTA 2007</v>
      </c>
      <c r="Q15" s="218"/>
      <c r="R15" s="218"/>
      <c r="T15" s="210" t="str">
        <f>+L15</f>
        <v>BALANCE A DICIEMBRE 31 DE 2008</v>
      </c>
      <c r="U15" s="211"/>
      <c r="V15" s="212"/>
      <c r="X15" s="213" t="str">
        <f>+P15</f>
        <v>DECLARACION RENTA 2007</v>
      </c>
      <c r="Y15" s="213"/>
      <c r="Z15" s="213"/>
      <c r="AB15" s="210" t="str">
        <f>+T15</f>
        <v>BALANCE A DICIEMBRE 31 DE 2008</v>
      </c>
      <c r="AC15" s="211"/>
      <c r="AD15" s="212"/>
      <c r="AF15" s="213" t="str">
        <f>+X15</f>
        <v>DECLARACION RENTA 2007</v>
      </c>
      <c r="AG15" s="213"/>
      <c r="AH15" s="213"/>
      <c r="AK15" s="210">
        <f>+AC15</f>
        <v>0</v>
      </c>
      <c r="AL15" s="211"/>
      <c r="AM15" s="212"/>
      <c r="AO15" s="218">
        <f>+AG15</f>
        <v>0</v>
      </c>
      <c r="AP15" s="218"/>
      <c r="AQ15" s="218"/>
      <c r="AS15" s="210">
        <f>+AK15</f>
        <v>0</v>
      </c>
      <c r="AT15" s="211"/>
      <c r="AU15" s="212"/>
      <c r="AW15" s="218">
        <f>+AO15</f>
        <v>0</v>
      </c>
      <c r="AX15" s="218"/>
      <c r="AY15" s="218"/>
      <c r="BA15" s="210">
        <f>+AS15</f>
        <v>0</v>
      </c>
      <c r="BB15" s="211"/>
      <c r="BC15" s="212"/>
      <c r="BD15"/>
      <c r="BE15" s="218">
        <f>+AW15</f>
        <v>0</v>
      </c>
      <c r="BF15" s="218"/>
      <c r="BG15" s="218"/>
      <c r="BH15" s="141"/>
      <c r="BI15" s="219"/>
      <c r="BJ15" s="219"/>
      <c r="BK15" s="219"/>
      <c r="BM15" s="220"/>
      <c r="BN15" s="220"/>
      <c r="BO15" s="220"/>
      <c r="BP15" s="141"/>
      <c r="BQ15" s="219"/>
      <c r="BR15" s="219"/>
      <c r="BS15" s="219"/>
      <c r="BU15" s="220"/>
      <c r="BV15" s="220"/>
      <c r="BW15" s="220"/>
      <c r="BX15" s="141"/>
      <c r="BY15" s="219"/>
      <c r="BZ15" s="219"/>
      <c r="CA15" s="219"/>
      <c r="CC15" s="220"/>
      <c r="CD15" s="220"/>
      <c r="CE15" s="220"/>
      <c r="CF15" s="141"/>
      <c r="CG15" s="219"/>
      <c r="CH15" s="219"/>
      <c r="CI15" s="219"/>
      <c r="CK15" s="220"/>
      <c r="CL15" s="220"/>
      <c r="CM15" s="220"/>
      <c r="CN15" s="141"/>
      <c r="CO15" s="219"/>
      <c r="CP15" s="219"/>
      <c r="CQ15" s="219"/>
      <c r="CS15" s="220"/>
      <c r="CT15" s="220"/>
      <c r="CU15" s="220"/>
      <c r="CV15" s="141"/>
      <c r="CW15" s="219"/>
      <c r="CX15" s="219"/>
      <c r="CY15" s="219"/>
      <c r="DA15" s="220"/>
      <c r="DB15" s="220"/>
      <c r="DC15" s="220"/>
      <c r="DD15" s="141"/>
      <c r="DE15" s="219"/>
      <c r="DF15" s="219"/>
      <c r="DG15" s="219"/>
      <c r="DI15" s="220"/>
      <c r="DJ15" s="220"/>
      <c r="DK15" s="220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</row>
    <row r="16" spans="1:111" ht="13.5" thickBot="1">
      <c r="A16" s="43" t="s">
        <v>28</v>
      </c>
      <c r="B16" s="32"/>
      <c r="C16" s="2"/>
      <c r="D16" s="69" t="s">
        <v>0</v>
      </c>
      <c r="E16" s="68"/>
      <c r="F16" s="72">
        <v>1893164468.75</v>
      </c>
      <c r="H16" s="88"/>
      <c r="I16" s="88"/>
      <c r="J16" s="88"/>
      <c r="L16" s="76" t="s">
        <v>0</v>
      </c>
      <c r="M16" s="2"/>
      <c r="N16" s="121">
        <v>2246315618</v>
      </c>
      <c r="P16" s="96"/>
      <c r="Q16" s="96"/>
      <c r="R16" s="96"/>
      <c r="T16" s="13" t="s">
        <v>0</v>
      </c>
      <c r="U16" s="2"/>
      <c r="V16" s="64">
        <f>125157000+7213244000+2091205000+95220000</f>
        <v>9524826000</v>
      </c>
      <c r="X16" s="95"/>
      <c r="Y16" s="95"/>
      <c r="Z16" s="95"/>
      <c r="AB16" s="13" t="s">
        <v>0</v>
      </c>
      <c r="AC16" s="2"/>
      <c r="AD16" s="28">
        <v>4757578207.81</v>
      </c>
      <c r="AF16" s="95"/>
      <c r="AG16" s="95"/>
      <c r="AH16" s="95"/>
      <c r="AK16" s="76" t="s">
        <v>0</v>
      </c>
      <c r="AL16" s="2"/>
      <c r="AM16" s="121">
        <v>2824866196.24</v>
      </c>
      <c r="AO16" s="96"/>
      <c r="AP16" s="96"/>
      <c r="AQ16" s="96"/>
      <c r="AS16" s="76" t="s">
        <v>0</v>
      </c>
      <c r="AT16" s="2"/>
      <c r="AU16" s="121">
        <v>8092677915</v>
      </c>
      <c r="AW16" s="96"/>
      <c r="AX16" s="96"/>
      <c r="AY16" s="96"/>
      <c r="AZ16" s="141"/>
      <c r="BA16" s="76" t="s">
        <v>0</v>
      </c>
      <c r="BB16" s="2"/>
      <c r="BC16" s="121">
        <v>11650140125</v>
      </c>
      <c r="BD16"/>
      <c r="BE16" s="96"/>
      <c r="BF16" s="96"/>
      <c r="BG16" s="96"/>
      <c r="BI16" s="145"/>
      <c r="BK16" s="149"/>
      <c r="BQ16" s="145"/>
      <c r="BS16" s="149"/>
      <c r="BY16" s="145"/>
      <c r="CA16" s="149"/>
      <c r="CG16" s="145"/>
      <c r="CI16" s="149"/>
      <c r="CO16" s="145"/>
      <c r="CQ16" s="149"/>
      <c r="CW16" s="145"/>
      <c r="CY16" s="149"/>
      <c r="DE16" s="145"/>
      <c r="DG16" s="149"/>
    </row>
    <row r="17" spans="1:111" ht="18.75" thickBot="1">
      <c r="A17" s="45" t="s">
        <v>11</v>
      </c>
      <c r="B17" s="53" t="str">
        <f>IF(A16="O","Oferta",IF(A16="","",IF(A16="p","Presupuesto Oficial")))</f>
        <v>Presupuesto Oficial</v>
      </c>
      <c r="C17" s="75">
        <v>370000000</v>
      </c>
      <c r="D17" s="69" t="s">
        <v>4</v>
      </c>
      <c r="E17" s="68"/>
      <c r="F17" s="72">
        <v>2398017308.72</v>
      </c>
      <c r="H17" s="88"/>
      <c r="I17" s="88"/>
      <c r="J17" s="88"/>
      <c r="L17" s="76" t="s">
        <v>4</v>
      </c>
      <c r="M17" s="2"/>
      <c r="N17" s="121">
        <v>2692184996</v>
      </c>
      <c r="P17" s="96"/>
      <c r="Q17" s="96"/>
      <c r="R17" s="96"/>
      <c r="T17" s="13" t="s">
        <v>4</v>
      </c>
      <c r="U17" s="2"/>
      <c r="V17" s="64">
        <v>10510233000</v>
      </c>
      <c r="X17" s="95"/>
      <c r="Y17" s="95"/>
      <c r="Z17" s="95"/>
      <c r="AB17" s="13" t="s">
        <v>4</v>
      </c>
      <c r="AC17" s="2"/>
      <c r="AD17" s="28">
        <v>5148820963.64</v>
      </c>
      <c r="AF17" s="95"/>
      <c r="AG17" s="95"/>
      <c r="AH17" s="95"/>
      <c r="AK17" s="76" t="s">
        <v>4</v>
      </c>
      <c r="AL17" s="2"/>
      <c r="AM17" s="121">
        <v>5675356072.32</v>
      </c>
      <c r="AO17" s="96"/>
      <c r="AP17" s="96"/>
      <c r="AQ17" s="96"/>
      <c r="AS17" s="76" t="s">
        <v>4</v>
      </c>
      <c r="AT17" s="2"/>
      <c r="AU17" s="121">
        <v>8340105971</v>
      </c>
      <c r="AW17" s="96"/>
      <c r="AX17" s="96"/>
      <c r="AY17" s="96"/>
      <c r="BA17" s="76" t="s">
        <v>4</v>
      </c>
      <c r="BB17" s="2"/>
      <c r="BC17" s="121">
        <v>13381090964</v>
      </c>
      <c r="BD17"/>
      <c r="BE17" s="96"/>
      <c r="BF17" s="96"/>
      <c r="BG17" s="96"/>
      <c r="BI17" s="145"/>
      <c r="BK17" s="149"/>
      <c r="BQ17" s="145"/>
      <c r="BS17" s="149"/>
      <c r="BY17" s="145"/>
      <c r="CA17" s="149"/>
      <c r="CG17" s="145"/>
      <c r="CI17" s="149"/>
      <c r="CO17" s="145"/>
      <c r="CQ17" s="149"/>
      <c r="CW17" s="145"/>
      <c r="CY17" s="149"/>
      <c r="DE17" s="145"/>
      <c r="DG17" s="149"/>
    </row>
    <row r="18" spans="1:111" ht="13.5" thickBot="1">
      <c r="A18" s="43">
        <v>1</v>
      </c>
      <c r="B18" s="32"/>
      <c r="C18" s="2"/>
      <c r="D18" s="69" t="s">
        <v>1</v>
      </c>
      <c r="E18" s="68"/>
      <c r="F18" s="72">
        <v>981051732.32</v>
      </c>
      <c r="H18" s="88"/>
      <c r="I18" s="88"/>
      <c r="J18" s="88"/>
      <c r="L18" s="76" t="s">
        <v>1</v>
      </c>
      <c r="M18" s="2"/>
      <c r="N18" s="121">
        <v>1570044866</v>
      </c>
      <c r="P18" s="96"/>
      <c r="Q18" s="96"/>
      <c r="R18" s="96"/>
      <c r="T18" s="13" t="s">
        <v>1</v>
      </c>
      <c r="U18" s="2"/>
      <c r="V18" s="64">
        <v>4150506000</v>
      </c>
      <c r="X18" s="95"/>
      <c r="Y18" s="95"/>
      <c r="Z18" s="95"/>
      <c r="AB18" s="13" t="s">
        <v>1</v>
      </c>
      <c r="AC18" s="2"/>
      <c r="AD18" s="28">
        <v>840561506.39</v>
      </c>
      <c r="AF18" s="95"/>
      <c r="AG18" s="95"/>
      <c r="AH18" s="95"/>
      <c r="AK18" s="76" t="s">
        <v>1</v>
      </c>
      <c r="AL18" s="2"/>
      <c r="AM18" s="121">
        <v>1692650794.55</v>
      </c>
      <c r="AO18" s="96"/>
      <c r="AP18" s="96"/>
      <c r="AQ18" s="96"/>
      <c r="AS18" s="76" t="s">
        <v>1</v>
      </c>
      <c r="AT18" s="2"/>
      <c r="AU18" s="121">
        <v>2922662574</v>
      </c>
      <c r="AW18" s="96"/>
      <c r="AX18" s="96"/>
      <c r="AY18" s="96"/>
      <c r="BA18" s="76" t="s">
        <v>1</v>
      </c>
      <c r="BB18" s="2"/>
      <c r="BC18" s="121">
        <v>5885498788</v>
      </c>
      <c r="BD18"/>
      <c r="BE18" s="96"/>
      <c r="BF18" s="96"/>
      <c r="BG18" s="96"/>
      <c r="BI18" s="145"/>
      <c r="BK18" s="149"/>
      <c r="BQ18" s="145"/>
      <c r="BS18" s="149"/>
      <c r="BY18" s="145"/>
      <c r="CA18" s="149"/>
      <c r="CG18" s="145"/>
      <c r="CI18" s="149"/>
      <c r="CO18" s="145"/>
      <c r="CQ18" s="149"/>
      <c r="CW18" s="145"/>
      <c r="CY18" s="149"/>
      <c r="DE18" s="145"/>
      <c r="DG18" s="149"/>
    </row>
    <row r="19" spans="1:111" ht="27.75" thickBot="1">
      <c r="A19" s="45" t="s">
        <v>19</v>
      </c>
      <c r="D19" s="69" t="s">
        <v>5</v>
      </c>
      <c r="E19" s="68"/>
      <c r="F19" s="72">
        <v>1277000858.71</v>
      </c>
      <c r="H19" s="88"/>
      <c r="I19" s="88"/>
      <c r="J19" s="88"/>
      <c r="L19" s="76" t="s">
        <v>5</v>
      </c>
      <c r="M19" s="2"/>
      <c r="N19" s="121">
        <v>1570044866</v>
      </c>
      <c r="P19" s="96"/>
      <c r="Q19" s="96"/>
      <c r="R19" s="96"/>
      <c r="T19" s="13" t="s">
        <v>5</v>
      </c>
      <c r="U19" s="2"/>
      <c r="V19" s="64">
        <v>4150506000</v>
      </c>
      <c r="X19" s="95"/>
      <c r="Y19" s="95"/>
      <c r="Z19" s="95"/>
      <c r="AB19" s="13" t="s">
        <v>5</v>
      </c>
      <c r="AC19" s="2"/>
      <c r="AD19" s="28">
        <v>2941262304.39</v>
      </c>
      <c r="AF19" s="95"/>
      <c r="AG19" s="95"/>
      <c r="AH19" s="95"/>
      <c r="AK19" s="76" t="s">
        <v>5</v>
      </c>
      <c r="AL19" s="2"/>
      <c r="AM19" s="121">
        <v>3092650794.55</v>
      </c>
      <c r="AO19" s="96"/>
      <c r="AP19" s="96"/>
      <c r="AQ19" s="96"/>
      <c r="AS19" s="76" t="s">
        <v>5</v>
      </c>
      <c r="AT19" s="2"/>
      <c r="AU19" s="121">
        <v>2922662574</v>
      </c>
      <c r="AW19" s="96"/>
      <c r="AX19" s="96"/>
      <c r="AY19" s="96"/>
      <c r="BA19" s="76" t="s">
        <v>5</v>
      </c>
      <c r="BB19" s="2"/>
      <c r="BC19" s="121">
        <v>9210367561</v>
      </c>
      <c r="BD19"/>
      <c r="BE19" s="96"/>
      <c r="BF19" s="96"/>
      <c r="BG19" s="96"/>
      <c r="BI19" s="145"/>
      <c r="BK19" s="149"/>
      <c r="BQ19" s="145"/>
      <c r="BS19" s="149"/>
      <c r="BY19" s="145"/>
      <c r="CA19" s="149"/>
      <c r="CG19" s="145"/>
      <c r="CI19" s="149"/>
      <c r="CO19" s="145"/>
      <c r="CQ19" s="149"/>
      <c r="CW19" s="145"/>
      <c r="CY19" s="149"/>
      <c r="DE19" s="145"/>
      <c r="DG19" s="149"/>
    </row>
    <row r="20" spans="1:115" ht="13.5" thickBot="1">
      <c r="A20" s="43"/>
      <c r="B20" s="32"/>
      <c r="C20" s="2"/>
      <c r="D20" s="116" t="s">
        <v>44</v>
      </c>
      <c r="E20" s="81"/>
      <c r="F20" s="117">
        <f>+F17-F19</f>
        <v>1121016450.0099998</v>
      </c>
      <c r="H20" s="88" t="s">
        <v>31</v>
      </c>
      <c r="I20" s="93">
        <v>41</v>
      </c>
      <c r="J20" s="94">
        <v>6027652000</v>
      </c>
      <c r="L20" s="122" t="s">
        <v>30</v>
      </c>
      <c r="M20" s="1"/>
      <c r="N20" s="123">
        <f>+N17-N19</f>
        <v>1122140130</v>
      </c>
      <c r="P20" s="96" t="s">
        <v>31</v>
      </c>
      <c r="Q20" s="97">
        <v>48</v>
      </c>
      <c r="R20" s="98">
        <v>9292759000</v>
      </c>
      <c r="T20" s="126" t="s">
        <v>44</v>
      </c>
      <c r="U20" s="1"/>
      <c r="V20" s="127">
        <f>+V17-V19</f>
        <v>6359727000</v>
      </c>
      <c r="X20" s="95" t="s">
        <v>31</v>
      </c>
      <c r="Y20" s="93">
        <v>41</v>
      </c>
      <c r="Z20" s="94">
        <v>9597167000</v>
      </c>
      <c r="AB20" s="126" t="s">
        <v>44</v>
      </c>
      <c r="AC20" s="1"/>
      <c r="AD20" s="129">
        <f>+AD17-AD19</f>
        <v>2207558659.2500005</v>
      </c>
      <c r="AF20" s="95" t="s">
        <v>31</v>
      </c>
      <c r="AG20" s="93">
        <v>51</v>
      </c>
      <c r="AH20" s="94">
        <v>3401889</v>
      </c>
      <c r="AK20" s="122" t="s">
        <v>30</v>
      </c>
      <c r="AL20" s="1"/>
      <c r="AM20" s="123">
        <f>+AM17-AM19</f>
        <v>2582705277.7699995</v>
      </c>
      <c r="AO20" s="96" t="s">
        <v>31</v>
      </c>
      <c r="AP20" s="97">
        <v>48</v>
      </c>
      <c r="AQ20" s="98">
        <v>9292759000</v>
      </c>
      <c r="AS20" s="122" t="s">
        <v>30</v>
      </c>
      <c r="AT20" s="1"/>
      <c r="AU20" s="123">
        <f>+AU17-AU19</f>
        <v>5417443397</v>
      </c>
      <c r="AW20" s="96" t="s">
        <v>31</v>
      </c>
      <c r="AX20" s="97">
        <v>48</v>
      </c>
      <c r="AY20" s="98">
        <v>9292759000</v>
      </c>
      <c r="BA20" s="122" t="s">
        <v>30</v>
      </c>
      <c r="BB20" s="1"/>
      <c r="BC20" s="123">
        <f>+BC17-BC19</f>
        <v>4170723403</v>
      </c>
      <c r="BD20"/>
      <c r="BE20" s="96" t="s">
        <v>31</v>
      </c>
      <c r="BF20" s="97">
        <v>48</v>
      </c>
      <c r="BG20" s="98">
        <v>9292759000</v>
      </c>
      <c r="BI20" s="145"/>
      <c r="BK20" s="149"/>
      <c r="BN20" s="150"/>
      <c r="BO20" s="149"/>
      <c r="BQ20" s="145"/>
      <c r="BS20" s="149"/>
      <c r="BV20" s="150"/>
      <c r="BW20" s="149"/>
      <c r="BY20" s="145"/>
      <c r="CA20" s="149"/>
      <c r="CD20" s="150"/>
      <c r="CE20" s="149"/>
      <c r="CG20" s="145"/>
      <c r="CI20" s="149"/>
      <c r="CL20" s="150"/>
      <c r="CM20" s="149"/>
      <c r="CO20" s="145"/>
      <c r="CQ20" s="149"/>
      <c r="CT20" s="150"/>
      <c r="CU20" s="149"/>
      <c r="CW20" s="145"/>
      <c r="CY20" s="149"/>
      <c r="DB20" s="150"/>
      <c r="DC20" s="149"/>
      <c r="DE20" s="145"/>
      <c r="DG20" s="149"/>
      <c r="DJ20" s="150"/>
      <c r="DK20" s="149"/>
    </row>
    <row r="21" spans="1:114" ht="13.5" customHeight="1" hidden="1" thickBot="1">
      <c r="A21" s="43"/>
      <c r="B21" s="32"/>
      <c r="C21" s="2"/>
      <c r="D21" s="111" t="s">
        <v>45</v>
      </c>
      <c r="E21" s="108"/>
      <c r="F21" s="112">
        <v>8499217172</v>
      </c>
      <c r="H21" s="89" t="s">
        <v>32</v>
      </c>
      <c r="I21" s="93"/>
      <c r="J21" s="95"/>
      <c r="L21" s="110" t="s">
        <v>45</v>
      </c>
      <c r="N21" s="118"/>
      <c r="P21" s="99" t="s">
        <v>32</v>
      </c>
      <c r="Q21" s="97">
        <v>49</v>
      </c>
      <c r="R21" s="96"/>
      <c r="T21" s="124" t="s">
        <v>45</v>
      </c>
      <c r="V21" s="125">
        <v>9597166620.14</v>
      </c>
      <c r="X21" s="103" t="s">
        <v>32</v>
      </c>
      <c r="Y21" s="93"/>
      <c r="Z21" s="95"/>
      <c r="AB21" s="124" t="s">
        <v>45</v>
      </c>
      <c r="AD21" s="125"/>
      <c r="AF21" s="103" t="s">
        <v>32</v>
      </c>
      <c r="AG21" s="93"/>
      <c r="AH21" s="95"/>
      <c r="AK21" s="110" t="s">
        <v>45</v>
      </c>
      <c r="AM21" s="118"/>
      <c r="AO21" s="99" t="s">
        <v>32</v>
      </c>
      <c r="AP21" s="97">
        <v>49</v>
      </c>
      <c r="AQ21" s="96"/>
      <c r="AS21" s="110" t="s">
        <v>45</v>
      </c>
      <c r="AU21" s="118"/>
      <c r="AW21" s="99" t="s">
        <v>32</v>
      </c>
      <c r="AX21" s="97">
        <v>49</v>
      </c>
      <c r="AY21" s="96"/>
      <c r="BA21" s="110" t="s">
        <v>45</v>
      </c>
      <c r="BB21"/>
      <c r="BC21" s="118"/>
      <c r="BD21"/>
      <c r="BE21" s="99" t="s">
        <v>32</v>
      </c>
      <c r="BF21" s="97">
        <v>49</v>
      </c>
      <c r="BG21" s="96"/>
      <c r="BK21" s="149"/>
      <c r="BM21" s="145"/>
      <c r="BN21" s="150"/>
      <c r="BQ21" s="145"/>
      <c r="BS21" s="149"/>
      <c r="BU21" s="145"/>
      <c r="BV21" s="150"/>
      <c r="BY21" s="145"/>
      <c r="CA21" s="149"/>
      <c r="CC21" s="145"/>
      <c r="CD21" s="150"/>
      <c r="CG21" s="145"/>
      <c r="CI21" s="149"/>
      <c r="CK21" s="145"/>
      <c r="CL21" s="150"/>
      <c r="CO21" s="145"/>
      <c r="CQ21" s="149"/>
      <c r="CS21" s="145"/>
      <c r="CT21" s="150"/>
      <c r="CW21" s="145"/>
      <c r="CY21" s="149"/>
      <c r="DA21" s="145"/>
      <c r="DB21" s="150"/>
      <c r="DG21" s="149"/>
      <c r="DI21" s="145"/>
      <c r="DJ21" s="150"/>
    </row>
    <row r="22" spans="1:115" ht="13.5" customHeight="1" hidden="1" thickBot="1">
      <c r="A22" s="43"/>
      <c r="B22" s="32"/>
      <c r="C22" s="2"/>
      <c r="D22" s="69"/>
      <c r="E22" s="68"/>
      <c r="F22" s="73"/>
      <c r="H22" s="88" t="s">
        <v>35</v>
      </c>
      <c r="I22" s="95"/>
      <c r="J22" s="94"/>
      <c r="L22" s="67"/>
      <c r="N22" s="86"/>
      <c r="P22" s="96" t="s">
        <v>35</v>
      </c>
      <c r="Q22" s="96"/>
      <c r="R22" s="98"/>
      <c r="T22" s="13"/>
      <c r="V22" s="56"/>
      <c r="X22" s="95" t="s">
        <v>35</v>
      </c>
      <c r="Y22" s="95"/>
      <c r="Z22" s="94"/>
      <c r="AB22" s="13"/>
      <c r="AD22" s="56"/>
      <c r="AF22" s="108" t="s">
        <v>35</v>
      </c>
      <c r="AG22" s="108"/>
      <c r="AH22" s="109"/>
      <c r="AK22" s="67"/>
      <c r="AM22" s="86"/>
      <c r="AO22" s="96" t="s">
        <v>35</v>
      </c>
      <c r="AP22" s="96"/>
      <c r="AQ22" s="98"/>
      <c r="AS22" s="67"/>
      <c r="AU22" s="86"/>
      <c r="AW22" s="96" t="s">
        <v>35</v>
      </c>
      <c r="AX22" s="96"/>
      <c r="AY22" s="98"/>
      <c r="BA22" s="67"/>
      <c r="BB22"/>
      <c r="BC22" s="86"/>
      <c r="BD22"/>
      <c r="BE22" s="96" t="s">
        <v>35</v>
      </c>
      <c r="BF22" s="96"/>
      <c r="BG22" s="98"/>
      <c r="BI22" s="145"/>
      <c r="BK22" s="149"/>
      <c r="BO22" s="149"/>
      <c r="BQ22" s="145"/>
      <c r="BS22" s="149"/>
      <c r="BW22" s="149"/>
      <c r="BY22" s="145"/>
      <c r="CA22" s="149"/>
      <c r="CE22" s="149"/>
      <c r="CG22" s="145"/>
      <c r="CI22" s="149"/>
      <c r="CM22" s="149"/>
      <c r="CO22" s="145"/>
      <c r="CQ22" s="149"/>
      <c r="CU22" s="149"/>
      <c r="CW22" s="145"/>
      <c r="CY22" s="149"/>
      <c r="DC22" s="149"/>
      <c r="DE22" s="145"/>
      <c r="DG22" s="149"/>
      <c r="DK22" s="149"/>
    </row>
    <row r="23" spans="1:111" ht="13.5" customHeight="1" hidden="1" thickBot="1">
      <c r="A23" s="43"/>
      <c r="B23" s="32"/>
      <c r="C23" s="2"/>
      <c r="D23" s="69"/>
      <c r="E23" s="68"/>
      <c r="F23" s="73"/>
      <c r="H23" s="88"/>
      <c r="I23" s="88"/>
      <c r="J23" s="88"/>
      <c r="L23" s="67"/>
      <c r="N23" s="86"/>
      <c r="P23" s="96"/>
      <c r="Q23" s="96"/>
      <c r="R23" s="96"/>
      <c r="T23" s="13"/>
      <c r="V23" s="56"/>
      <c r="X23" s="95"/>
      <c r="Y23" s="95"/>
      <c r="Z23" s="95"/>
      <c r="AB23" s="13"/>
      <c r="AD23" s="56"/>
      <c r="AK23" s="67"/>
      <c r="AM23" s="86"/>
      <c r="AO23" s="96"/>
      <c r="AP23" s="96"/>
      <c r="AQ23" s="96"/>
      <c r="AS23" s="67"/>
      <c r="AU23" s="86"/>
      <c r="AW23" s="96"/>
      <c r="AX23" s="96"/>
      <c r="AY23" s="96"/>
      <c r="BA23" s="67"/>
      <c r="BB23"/>
      <c r="BC23" s="86"/>
      <c r="BD23"/>
      <c r="BE23" s="96"/>
      <c r="BF23" s="96"/>
      <c r="BG23" s="96"/>
      <c r="BI23" s="145"/>
      <c r="BK23" s="149"/>
      <c r="BQ23" s="145"/>
      <c r="BS23" s="149"/>
      <c r="BY23" s="145"/>
      <c r="CA23" s="149"/>
      <c r="CG23" s="145"/>
      <c r="CI23" s="149"/>
      <c r="CO23" s="145"/>
      <c r="CQ23" s="149"/>
      <c r="CW23" s="145"/>
      <c r="CY23" s="149"/>
      <c r="DE23" s="145"/>
      <c r="DG23" s="149"/>
    </row>
    <row r="24" spans="1:115" ht="13.5" customHeight="1" hidden="1" thickBot="1">
      <c r="A24" s="43"/>
      <c r="B24" s="32"/>
      <c r="C24" s="2"/>
      <c r="D24" s="69"/>
      <c r="E24" s="68"/>
      <c r="F24" s="73"/>
      <c r="H24" s="88" t="s">
        <v>33</v>
      </c>
      <c r="I24" s="88"/>
      <c r="J24" s="90">
        <f>SUM(J20:J23)</f>
        <v>6027652000</v>
      </c>
      <c r="L24" s="67"/>
      <c r="N24" s="86"/>
      <c r="P24" s="96" t="s">
        <v>33</v>
      </c>
      <c r="Q24" s="96"/>
      <c r="R24" s="100">
        <f>SUM(R20:R23)</f>
        <v>9292759000</v>
      </c>
      <c r="T24" s="13"/>
      <c r="V24" s="56"/>
      <c r="X24" s="95" t="s">
        <v>33</v>
      </c>
      <c r="Y24" s="95"/>
      <c r="Z24" s="104">
        <f>SUM(Z20:Z23)</f>
        <v>9597167000</v>
      </c>
      <c r="AB24" s="13"/>
      <c r="AD24" s="56"/>
      <c r="AF24" t="s">
        <v>33</v>
      </c>
      <c r="AH24" s="57">
        <f>SUM(AH20:AH23)</f>
        <v>3401889</v>
      </c>
      <c r="AK24" s="67"/>
      <c r="AM24" s="86"/>
      <c r="AO24" s="96" t="s">
        <v>33</v>
      </c>
      <c r="AP24" s="96"/>
      <c r="AQ24" s="100">
        <f>SUM(AQ20:AQ23)</f>
        <v>9292759000</v>
      </c>
      <c r="AS24" s="67"/>
      <c r="AU24" s="86"/>
      <c r="AW24" s="96" t="s">
        <v>33</v>
      </c>
      <c r="AX24" s="96"/>
      <c r="AY24" s="100">
        <f>SUM(AY20:AY23)</f>
        <v>9292759000</v>
      </c>
      <c r="BA24" s="67"/>
      <c r="BB24"/>
      <c r="BC24" s="86"/>
      <c r="BD24"/>
      <c r="BE24" s="96" t="s">
        <v>33</v>
      </c>
      <c r="BF24" s="96"/>
      <c r="BG24" s="100">
        <f>SUM(BG20:BG23)</f>
        <v>9292759000</v>
      </c>
      <c r="BI24" s="145"/>
      <c r="BK24" s="149"/>
      <c r="BO24" s="151"/>
      <c r="BQ24" s="145"/>
      <c r="BS24" s="149"/>
      <c r="BW24" s="151"/>
      <c r="BY24" s="145"/>
      <c r="CA24" s="149"/>
      <c r="CE24" s="151"/>
      <c r="CG24" s="145"/>
      <c r="CI24" s="149"/>
      <c r="CM24" s="151"/>
      <c r="CO24" s="145"/>
      <c r="CQ24" s="149"/>
      <c r="CU24" s="151"/>
      <c r="CW24" s="145"/>
      <c r="CY24" s="149"/>
      <c r="DC24" s="151"/>
      <c r="DE24" s="145"/>
      <c r="DG24" s="149"/>
      <c r="DK24" s="151"/>
    </row>
    <row r="25" spans="1:115" ht="13.5" customHeight="1" hidden="1" thickBot="1">
      <c r="A25" s="43"/>
      <c r="B25" s="32"/>
      <c r="C25" s="2"/>
      <c r="D25" s="69"/>
      <c r="E25" s="68"/>
      <c r="F25" s="73"/>
      <c r="H25" s="88"/>
      <c r="I25" s="88"/>
      <c r="J25" s="90"/>
      <c r="L25" s="67"/>
      <c r="N25" s="86"/>
      <c r="P25" s="96">
        <f>151172721-175762812</f>
        <v>-24590091</v>
      </c>
      <c r="Q25" s="96"/>
      <c r="R25" s="100"/>
      <c r="T25" s="13"/>
      <c r="V25" s="56"/>
      <c r="X25" s="105">
        <v>730007550.35</v>
      </c>
      <c r="Y25" s="95"/>
      <c r="Z25" s="104"/>
      <c r="AB25" s="13"/>
      <c r="AD25" s="56"/>
      <c r="AF25" s="87">
        <v>398682169</v>
      </c>
      <c r="AH25" s="57"/>
      <c r="AK25" s="67"/>
      <c r="AM25" s="86"/>
      <c r="AO25" s="96">
        <f>151172721-175762812</f>
        <v>-24590091</v>
      </c>
      <c r="AP25" s="96"/>
      <c r="AQ25" s="100"/>
      <c r="AS25" s="67"/>
      <c r="AU25" s="86"/>
      <c r="AW25" s="96">
        <f>151172721-175762812</f>
        <v>-24590091</v>
      </c>
      <c r="AX25" s="96"/>
      <c r="AY25" s="100"/>
      <c r="BA25" s="67"/>
      <c r="BB25"/>
      <c r="BC25" s="86"/>
      <c r="BD25"/>
      <c r="BE25" s="96">
        <f>151172721-175762812</f>
        <v>-24590091</v>
      </c>
      <c r="BF25" s="96"/>
      <c r="BG25" s="100"/>
      <c r="BI25" s="145"/>
      <c r="BK25" s="149"/>
      <c r="BO25" s="151"/>
      <c r="BQ25" s="145"/>
      <c r="BS25" s="149"/>
      <c r="BW25" s="151"/>
      <c r="BY25" s="145"/>
      <c r="CA25" s="149"/>
      <c r="CE25" s="151"/>
      <c r="CG25" s="145"/>
      <c r="CI25" s="149"/>
      <c r="CM25" s="151"/>
      <c r="CO25" s="145"/>
      <c r="CQ25" s="149"/>
      <c r="CU25" s="151"/>
      <c r="CW25" s="145"/>
      <c r="CY25" s="149"/>
      <c r="DC25" s="151"/>
      <c r="DE25" s="145"/>
      <c r="DG25" s="149"/>
      <c r="DK25" s="151"/>
    </row>
    <row r="26" spans="1:115" ht="13.5" customHeight="1" hidden="1" thickBot="1">
      <c r="A26" s="43"/>
      <c r="B26" s="32"/>
      <c r="C26" s="2"/>
      <c r="D26" s="69"/>
      <c r="E26" s="68"/>
      <c r="F26" s="73"/>
      <c r="H26" s="88" t="s">
        <v>34</v>
      </c>
      <c r="I26" s="88"/>
      <c r="J26" s="90">
        <f>+J24-F20</f>
        <v>4906635549.99</v>
      </c>
      <c r="L26" s="67"/>
      <c r="N26" s="86"/>
      <c r="P26" s="96" t="s">
        <v>34</v>
      </c>
      <c r="Q26" s="96"/>
      <c r="R26" s="100">
        <f>+R24-N20</f>
        <v>8170618870</v>
      </c>
      <c r="T26" s="13"/>
      <c r="V26" s="56"/>
      <c r="X26" s="95" t="s">
        <v>34</v>
      </c>
      <c r="Y26" s="95"/>
      <c r="Z26" s="104">
        <f>+Z24-V20</f>
        <v>3237440000</v>
      </c>
      <c r="AB26" s="13"/>
      <c r="AD26" s="56"/>
      <c r="AF26" t="s">
        <v>34</v>
      </c>
      <c r="AH26" s="57">
        <f>+AH24-AD20</f>
        <v>-2204156770.2500005</v>
      </c>
      <c r="AK26" s="67"/>
      <c r="AM26" s="86"/>
      <c r="AO26" s="96" t="s">
        <v>34</v>
      </c>
      <c r="AP26" s="96"/>
      <c r="AQ26" s="100">
        <f>+AQ24-AM20</f>
        <v>6710053722.2300005</v>
      </c>
      <c r="AS26" s="67"/>
      <c r="AU26" s="86"/>
      <c r="AW26" s="96" t="s">
        <v>34</v>
      </c>
      <c r="AX26" s="96"/>
      <c r="AY26" s="100">
        <f>+AY24-AU20</f>
        <v>3875315603</v>
      </c>
      <c r="BA26" s="67"/>
      <c r="BB26"/>
      <c r="BC26" s="86"/>
      <c r="BD26"/>
      <c r="BE26" s="96" t="s">
        <v>34</v>
      </c>
      <c r="BF26" s="96"/>
      <c r="BG26" s="100">
        <f>+BG24-BC20</f>
        <v>5122035597</v>
      </c>
      <c r="BI26" s="145"/>
      <c r="BK26" s="149"/>
      <c r="BO26" s="151"/>
      <c r="BQ26" s="145"/>
      <c r="BS26" s="149"/>
      <c r="BW26" s="151"/>
      <c r="BY26" s="145"/>
      <c r="CA26" s="149"/>
      <c r="CE26" s="151"/>
      <c r="CG26" s="145"/>
      <c r="CI26" s="149"/>
      <c r="CM26" s="151"/>
      <c r="CO26" s="145"/>
      <c r="CQ26" s="149"/>
      <c r="CU26" s="151"/>
      <c r="CW26" s="145"/>
      <c r="CY26" s="149"/>
      <c r="DC26" s="151"/>
      <c r="DE26" s="145"/>
      <c r="DG26" s="149"/>
      <c r="DK26" s="151"/>
    </row>
    <row r="27" spans="1:115" ht="13.5" customHeight="1" hidden="1" thickBot="1">
      <c r="A27" s="43"/>
      <c r="B27" s="32"/>
      <c r="C27" s="2"/>
      <c r="D27" s="69"/>
      <c r="E27" s="68"/>
      <c r="F27" s="73"/>
      <c r="H27" s="88" t="s">
        <v>36</v>
      </c>
      <c r="I27" s="88"/>
      <c r="J27" s="91">
        <f>1-(J24/F21)</f>
        <v>0.29079915502599185</v>
      </c>
      <c r="L27" s="67"/>
      <c r="N27" s="86"/>
      <c r="P27" s="96" t="s">
        <v>36</v>
      </c>
      <c r="Q27" s="96"/>
      <c r="R27" s="101">
        <f>1-(R24/N20)</f>
        <v>-7.28128212472002</v>
      </c>
      <c r="T27" s="13"/>
      <c r="V27" s="56"/>
      <c r="X27" s="95" t="s">
        <v>36</v>
      </c>
      <c r="Y27" s="95"/>
      <c r="Z27" s="106">
        <f>1-(Z24/V20)</f>
        <v>-0.5090532974135524</v>
      </c>
      <c r="AB27" s="13"/>
      <c r="AD27" s="56"/>
      <c r="AF27" t="s">
        <v>36</v>
      </c>
      <c r="AH27" s="58">
        <f>1-(AH24/AD20)</f>
        <v>0.9984589813793868</v>
      </c>
      <c r="AK27" s="67"/>
      <c r="AM27" s="86"/>
      <c r="AO27" s="96" t="s">
        <v>36</v>
      </c>
      <c r="AP27" s="96"/>
      <c r="AQ27" s="101">
        <f>1-(AQ24/AM20)</f>
        <v>-2.5980717892920797</v>
      </c>
      <c r="AS27" s="67"/>
      <c r="AU27" s="86"/>
      <c r="AW27" s="96" t="s">
        <v>36</v>
      </c>
      <c r="AX27" s="96"/>
      <c r="AY27" s="101">
        <f>1-(AY24/AU20)</f>
        <v>-0.715340303351581</v>
      </c>
      <c r="BA27" s="67"/>
      <c r="BB27"/>
      <c r="BC27" s="86"/>
      <c r="BD27"/>
      <c r="BE27" s="96" t="s">
        <v>36</v>
      </c>
      <c r="BF27" s="96"/>
      <c r="BG27" s="101">
        <f>1-(BG24/BC20)</f>
        <v>-1.2280928515460223</v>
      </c>
      <c r="BI27" s="145"/>
      <c r="BK27" s="149"/>
      <c r="BO27" s="152"/>
      <c r="BQ27" s="145"/>
      <c r="BS27" s="149"/>
      <c r="BW27" s="152"/>
      <c r="BY27" s="145"/>
      <c r="CA27" s="149"/>
      <c r="CE27" s="152"/>
      <c r="CG27" s="145"/>
      <c r="CI27" s="149"/>
      <c r="CM27" s="152"/>
      <c r="CO27" s="145"/>
      <c r="CQ27" s="149"/>
      <c r="CU27" s="152"/>
      <c r="CW27" s="145"/>
      <c r="CY27" s="149"/>
      <c r="DC27" s="152"/>
      <c r="DE27" s="145"/>
      <c r="DG27" s="149"/>
      <c r="DK27" s="152"/>
    </row>
    <row r="28" spans="1:134" ht="13.5" customHeight="1" hidden="1" thickBot="1">
      <c r="A28" s="43"/>
      <c r="B28" s="32"/>
      <c r="C28" s="2"/>
      <c r="D28" s="80" t="s">
        <v>37</v>
      </c>
      <c r="E28" s="68"/>
      <c r="F28" s="73"/>
      <c r="H28" s="88"/>
      <c r="I28" s="88"/>
      <c r="J28" s="92" t="str">
        <f>IF(J27&gt;=0.4,"NO APRUEBA","APRUEBA")</f>
        <v>APRUEBA</v>
      </c>
      <c r="L28" s="84" t="s">
        <v>37</v>
      </c>
      <c r="N28" s="86"/>
      <c r="P28" s="96"/>
      <c r="Q28" s="96"/>
      <c r="R28" s="102" t="str">
        <f>IF(R27&gt;=0.4,"NO APRUEBA","APRUEBA")</f>
        <v>APRUEBA</v>
      </c>
      <c r="T28" s="60" t="s">
        <v>37</v>
      </c>
      <c r="V28" s="56"/>
      <c r="X28" s="95"/>
      <c r="Y28" s="95"/>
      <c r="Z28" s="107" t="str">
        <f>IF(Z27&gt;=0.005,"NO APRUEBA","APRUEBA")</f>
        <v>APRUEBA</v>
      </c>
      <c r="AB28" s="60" t="s">
        <v>37</v>
      </c>
      <c r="AD28" s="56"/>
      <c r="AH28" s="59" t="str">
        <f>IF(AH27&gt;=0.005,"NO APRUEBA","APRUEBA")</f>
        <v>NO APRUEBA</v>
      </c>
      <c r="AK28" s="84" t="s">
        <v>37</v>
      </c>
      <c r="AM28" s="86"/>
      <c r="AO28" s="96"/>
      <c r="AP28" s="96"/>
      <c r="AQ28" s="102" t="str">
        <f>IF(AQ27&gt;=0.4,"NO APRUEBA","APRUEBA")</f>
        <v>APRUEBA</v>
      </c>
      <c r="AS28" s="84" t="s">
        <v>37</v>
      </c>
      <c r="AU28" s="86"/>
      <c r="AW28" s="96"/>
      <c r="AX28" s="96"/>
      <c r="AY28" s="102" t="str">
        <f>IF(AY27&gt;=0.4,"NO APRUEBA","APRUEBA")</f>
        <v>APRUEBA</v>
      </c>
      <c r="BA28" s="84" t="s">
        <v>37</v>
      </c>
      <c r="BB28"/>
      <c r="BC28" s="86"/>
      <c r="BD28"/>
      <c r="BE28" s="96"/>
      <c r="BF28" s="96"/>
      <c r="BG28" s="102" t="str">
        <f>IF(BG27&gt;=0.4,"NO APRUEBA","APRUEBA")</f>
        <v>APRUEBA</v>
      </c>
      <c r="BH28" s="141"/>
      <c r="BI28" s="135"/>
      <c r="BJ28" s="141"/>
      <c r="BK28" s="153"/>
      <c r="BL28" s="141"/>
      <c r="BM28" s="141"/>
      <c r="BN28" s="141"/>
      <c r="BO28" s="154"/>
      <c r="BP28" s="141"/>
      <c r="BQ28" s="135"/>
      <c r="BR28" s="141"/>
      <c r="BS28" s="153"/>
      <c r="BT28" s="141"/>
      <c r="BU28" s="141"/>
      <c r="BV28" s="141"/>
      <c r="BW28" s="154"/>
      <c r="BX28" s="141"/>
      <c r="BY28" s="135"/>
      <c r="BZ28" s="141"/>
      <c r="CA28" s="153"/>
      <c r="CB28" s="141"/>
      <c r="CC28" s="141"/>
      <c r="CD28" s="141"/>
      <c r="CE28" s="154"/>
      <c r="CF28" s="141"/>
      <c r="CG28" s="135"/>
      <c r="CH28" s="141"/>
      <c r="CI28" s="153"/>
      <c r="CJ28" s="141"/>
      <c r="CK28" s="141"/>
      <c r="CL28" s="141"/>
      <c r="CM28" s="154"/>
      <c r="CN28" s="141"/>
      <c r="CO28" s="135"/>
      <c r="CP28" s="141"/>
      <c r="CQ28" s="153"/>
      <c r="CR28" s="141"/>
      <c r="CS28" s="141"/>
      <c r="CT28" s="141"/>
      <c r="CU28" s="154"/>
      <c r="CV28" s="141"/>
      <c r="CW28" s="135"/>
      <c r="CX28" s="141"/>
      <c r="CY28" s="153"/>
      <c r="CZ28" s="141"/>
      <c r="DA28" s="141"/>
      <c r="DB28" s="141"/>
      <c r="DC28" s="154"/>
      <c r="DD28" s="141"/>
      <c r="DE28" s="135"/>
      <c r="DF28" s="141"/>
      <c r="DG28" s="153"/>
      <c r="DH28" s="141"/>
      <c r="DI28" s="141"/>
      <c r="DJ28" s="141"/>
      <c r="DK28" s="154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</row>
    <row r="29" spans="2:111" ht="13.5" customHeight="1" hidden="1" thickBot="1">
      <c r="B29" s="37"/>
      <c r="C29" s="1"/>
      <c r="D29" s="70" t="s">
        <v>46</v>
      </c>
      <c r="E29" s="68"/>
      <c r="F29" s="72">
        <v>46656269000</v>
      </c>
      <c r="H29" s="88"/>
      <c r="I29" s="88"/>
      <c r="J29" s="88"/>
      <c r="L29" s="85" t="s">
        <v>46</v>
      </c>
      <c r="N29" s="82">
        <v>65818447900</v>
      </c>
      <c r="P29" s="96"/>
      <c r="Q29" s="96"/>
      <c r="R29" s="96"/>
      <c r="T29" s="20" t="s">
        <v>46</v>
      </c>
      <c r="V29" s="28">
        <f>18710128026.4+205718777.83</f>
        <v>18915846804.230003</v>
      </c>
      <c r="X29" s="95"/>
      <c r="Y29" s="95"/>
      <c r="Z29" s="95"/>
      <c r="AB29" s="20" t="s">
        <v>46</v>
      </c>
      <c r="AC29">
        <v>51</v>
      </c>
      <c r="AD29" s="28">
        <v>15627197613</v>
      </c>
      <c r="AK29" s="85" t="s">
        <v>46</v>
      </c>
      <c r="AM29" s="82">
        <v>65818447900</v>
      </c>
      <c r="AO29" s="96"/>
      <c r="AP29" s="96"/>
      <c r="AQ29" s="96"/>
      <c r="AS29" s="85" t="s">
        <v>46</v>
      </c>
      <c r="AU29" s="82">
        <v>65818447900</v>
      </c>
      <c r="AW29" s="96"/>
      <c r="AX29" s="96"/>
      <c r="AY29" s="96"/>
      <c r="AZ29" s="141"/>
      <c r="BA29" s="85" t="s">
        <v>46</v>
      </c>
      <c r="BB29"/>
      <c r="BC29" s="82">
        <v>65818447900</v>
      </c>
      <c r="BD29"/>
      <c r="BE29" s="96"/>
      <c r="BF29" s="96"/>
      <c r="BG29" s="96"/>
      <c r="BI29" s="145"/>
      <c r="BK29" s="149"/>
      <c r="BQ29" s="145"/>
      <c r="BS29" s="149"/>
      <c r="BY29" s="145"/>
      <c r="CA29" s="149"/>
      <c r="CG29" s="145"/>
      <c r="CI29" s="149"/>
      <c r="CO29" s="145"/>
      <c r="CQ29" s="149"/>
      <c r="CW29" s="145"/>
      <c r="CY29" s="149"/>
      <c r="DE29" s="145"/>
      <c r="DG29" s="149"/>
    </row>
    <row r="30" spans="4:111" ht="12.75" customHeight="1" hidden="1">
      <c r="D30" s="70" t="s">
        <v>47</v>
      </c>
      <c r="E30" s="68">
        <v>72</v>
      </c>
      <c r="F30" s="72">
        <v>46667574000</v>
      </c>
      <c r="H30" s="88"/>
      <c r="I30" s="88"/>
      <c r="J30" s="88"/>
      <c r="L30" s="85" t="s">
        <v>47</v>
      </c>
      <c r="N30" s="82">
        <v>66589824000</v>
      </c>
      <c r="P30" s="96"/>
      <c r="Q30" s="96"/>
      <c r="R30" s="96"/>
      <c r="T30" s="20" t="s">
        <v>47</v>
      </c>
      <c r="V30" s="28">
        <v>18915847000</v>
      </c>
      <c r="X30" s="95"/>
      <c r="Y30" s="95"/>
      <c r="Z30" s="95"/>
      <c r="AB30" s="20" t="s">
        <v>47</v>
      </c>
      <c r="AD30" s="28">
        <v>15649231000</v>
      </c>
      <c r="AK30" s="85" t="s">
        <v>47</v>
      </c>
      <c r="AM30" s="82">
        <v>66589824000</v>
      </c>
      <c r="AO30" s="96"/>
      <c r="AP30" s="96"/>
      <c r="AQ30" s="96"/>
      <c r="AS30" s="85" t="s">
        <v>47</v>
      </c>
      <c r="AU30" s="82">
        <v>66589824000</v>
      </c>
      <c r="AW30" s="96"/>
      <c r="AX30" s="96"/>
      <c r="AY30" s="96"/>
      <c r="BA30" s="85" t="s">
        <v>47</v>
      </c>
      <c r="BB30"/>
      <c r="BC30" s="82">
        <v>66589824000</v>
      </c>
      <c r="BD30"/>
      <c r="BE30" s="96"/>
      <c r="BF30" s="96"/>
      <c r="BG30" s="96"/>
      <c r="BI30" s="145"/>
      <c r="BK30" s="149"/>
      <c r="BQ30" s="145"/>
      <c r="BS30" s="149"/>
      <c r="BY30" s="145"/>
      <c r="CA30" s="149"/>
      <c r="CG30" s="145"/>
      <c r="CI30" s="149"/>
      <c r="CO30" s="145"/>
      <c r="CQ30" s="149"/>
      <c r="CW30" s="145"/>
      <c r="CY30" s="149"/>
      <c r="DE30" s="145"/>
      <c r="DG30" s="149"/>
    </row>
    <row r="31" spans="4:111" ht="13.5" customHeight="1" hidden="1" thickBot="1">
      <c r="D31" s="71" t="s">
        <v>18</v>
      </c>
      <c r="E31" s="81"/>
      <c r="F31" s="74">
        <v>0</v>
      </c>
      <c r="H31" s="88"/>
      <c r="I31" s="88"/>
      <c r="J31" s="88"/>
      <c r="L31" s="85" t="s">
        <v>18</v>
      </c>
      <c r="N31" s="82">
        <v>0</v>
      </c>
      <c r="P31" s="96"/>
      <c r="Q31" s="96"/>
      <c r="R31" s="96"/>
      <c r="T31" s="21" t="s">
        <v>18</v>
      </c>
      <c r="V31" s="29">
        <v>0</v>
      </c>
      <c r="X31" s="95"/>
      <c r="Y31" s="95"/>
      <c r="Z31" s="95"/>
      <c r="AB31" s="21" t="s">
        <v>18</v>
      </c>
      <c r="AD31" s="29">
        <v>0</v>
      </c>
      <c r="AK31" s="85" t="s">
        <v>18</v>
      </c>
      <c r="AM31" s="82">
        <v>0</v>
      </c>
      <c r="AO31" s="96"/>
      <c r="AP31" s="96"/>
      <c r="AQ31" s="96"/>
      <c r="AS31" s="85" t="s">
        <v>18</v>
      </c>
      <c r="AU31" s="82">
        <v>0</v>
      </c>
      <c r="AW31" s="96"/>
      <c r="AX31" s="96"/>
      <c r="AY31" s="96"/>
      <c r="BA31" s="85" t="s">
        <v>18</v>
      </c>
      <c r="BB31"/>
      <c r="BC31" s="82">
        <v>0</v>
      </c>
      <c r="BD31"/>
      <c r="BE31" s="96"/>
      <c r="BF31" s="96"/>
      <c r="BG31" s="96"/>
      <c r="BI31" s="145"/>
      <c r="BK31" s="149"/>
      <c r="BQ31" s="145"/>
      <c r="BS31" s="149"/>
      <c r="BY31" s="145"/>
      <c r="CA31" s="149"/>
      <c r="CG31" s="145"/>
      <c r="CI31" s="149"/>
      <c r="CO31" s="145"/>
      <c r="CQ31" s="149"/>
      <c r="CW31" s="145"/>
      <c r="CY31" s="149"/>
      <c r="DE31" s="145"/>
      <c r="DG31" s="149"/>
    </row>
    <row r="32" spans="4:111" ht="12.75">
      <c r="D32" s="30"/>
      <c r="F32" s="44"/>
      <c r="L32" s="30"/>
      <c r="N32" s="44"/>
      <c r="T32" s="30"/>
      <c r="V32" s="44"/>
      <c r="AB32" s="30"/>
      <c r="AD32" s="44"/>
      <c r="AK32" s="30"/>
      <c r="AM32" s="44"/>
      <c r="AS32" s="30"/>
      <c r="AU32" s="44"/>
      <c r="BA32" s="30"/>
      <c r="BB32"/>
      <c r="BC32" s="44"/>
      <c r="BD32"/>
      <c r="BE32"/>
      <c r="BF32"/>
      <c r="BG32"/>
      <c r="BI32" s="145"/>
      <c r="BK32" s="155"/>
      <c r="BQ32" s="145"/>
      <c r="BS32" s="155"/>
      <c r="BY32" s="145"/>
      <c r="CA32" s="155"/>
      <c r="CG32" s="145"/>
      <c r="CI32" s="155"/>
      <c r="CO32" s="145"/>
      <c r="CQ32" s="155"/>
      <c r="CW32" s="145"/>
      <c r="CY32" s="155"/>
      <c r="DE32" s="145"/>
      <c r="DG32" s="155"/>
    </row>
    <row r="33" spans="4:111" ht="12.75">
      <c r="D33" s="30"/>
      <c r="F33" s="44"/>
      <c r="L33" s="30"/>
      <c r="N33" s="44"/>
      <c r="T33" s="30"/>
      <c r="V33" s="44"/>
      <c r="AB33" s="30"/>
      <c r="AD33" s="44"/>
      <c r="AK33" s="30"/>
      <c r="AM33" s="44"/>
      <c r="AS33" s="30"/>
      <c r="AU33" s="44"/>
      <c r="BA33" s="30"/>
      <c r="BB33"/>
      <c r="BC33" s="44"/>
      <c r="BD33"/>
      <c r="BE33"/>
      <c r="BF33"/>
      <c r="BG33"/>
      <c r="BI33" s="145"/>
      <c r="BK33" s="155"/>
      <c r="BQ33" s="145"/>
      <c r="BS33" s="155"/>
      <c r="BY33" s="145"/>
      <c r="CA33" s="155"/>
      <c r="CG33" s="145"/>
      <c r="CI33" s="155"/>
      <c r="CO33" s="145"/>
      <c r="CQ33" s="155"/>
      <c r="CW33" s="145"/>
      <c r="CY33" s="155"/>
      <c r="DE33" s="145"/>
      <c r="DG33" s="155"/>
    </row>
    <row r="34" spans="4:111" ht="13.5" thickBot="1">
      <c r="D34" s="30" t="s">
        <v>17</v>
      </c>
      <c r="F34" s="44"/>
      <c r="L34" s="30"/>
      <c r="N34" s="44"/>
      <c r="T34" s="30"/>
      <c r="V34" s="44"/>
      <c r="AB34" s="30"/>
      <c r="AD34" s="44"/>
      <c r="AK34" s="30"/>
      <c r="AM34" s="44"/>
      <c r="AS34" s="30"/>
      <c r="AU34" s="44"/>
      <c r="BA34" s="30"/>
      <c r="BB34"/>
      <c r="BC34" s="44"/>
      <c r="BD34"/>
      <c r="BE34"/>
      <c r="BF34"/>
      <c r="BG34"/>
      <c r="BI34" s="145"/>
      <c r="BK34" s="155"/>
      <c r="BQ34" s="145"/>
      <c r="BS34" s="155"/>
      <c r="BY34" s="145"/>
      <c r="CA34" s="155"/>
      <c r="CG34" s="145"/>
      <c r="CI34" s="155"/>
      <c r="CO34" s="145"/>
      <c r="CQ34" s="155"/>
      <c r="CW34" s="145"/>
      <c r="CY34" s="155"/>
      <c r="DE34" s="145"/>
      <c r="DG34" s="155"/>
    </row>
    <row r="35" spans="2:134" ht="21.75" customHeight="1" thickBot="1">
      <c r="B35" s="31"/>
      <c r="C35" s="54"/>
      <c r="D35" s="190" t="str">
        <f>+D5</f>
        <v>GUMAHER LTDA</v>
      </c>
      <c r="E35" s="191"/>
      <c r="F35" s="191"/>
      <c r="G35" s="191"/>
      <c r="H35" s="191"/>
      <c r="I35" s="191"/>
      <c r="J35" s="192"/>
      <c r="L35" s="177" t="str">
        <f>+L5</f>
        <v>KEY MARKET S.A.</v>
      </c>
      <c r="M35" s="178"/>
      <c r="N35" s="178"/>
      <c r="O35" s="178"/>
      <c r="P35" s="178"/>
      <c r="Q35" s="178"/>
      <c r="R35" s="179"/>
      <c r="T35" s="190" t="str">
        <f>+T5</f>
        <v>UNIPLES S.A.</v>
      </c>
      <c r="U35" s="191"/>
      <c r="V35" s="191"/>
      <c r="W35" s="191"/>
      <c r="X35" s="191"/>
      <c r="Y35" s="191"/>
      <c r="Z35" s="192"/>
      <c r="AB35" s="177" t="str">
        <f>+AB5</f>
        <v>COMERCIALIZADORA FERLAG LTDA</v>
      </c>
      <c r="AC35" s="178"/>
      <c r="AD35" s="178"/>
      <c r="AE35" s="178"/>
      <c r="AF35" s="178"/>
      <c r="AG35" s="178"/>
      <c r="AH35" s="179"/>
      <c r="AJ35" s="130"/>
      <c r="AK35" s="177" t="str">
        <f>+AK5</f>
        <v>OFFI MONACO LTDA</v>
      </c>
      <c r="AL35" s="178"/>
      <c r="AM35" s="178"/>
      <c r="AN35" s="178"/>
      <c r="AO35" s="178"/>
      <c r="AP35" s="178"/>
      <c r="AQ35" s="179"/>
      <c r="AS35" s="177" t="str">
        <f>+AS5</f>
        <v>PANAMERICANA OUTSOURCING LTDA</v>
      </c>
      <c r="AT35" s="178"/>
      <c r="AU35" s="178"/>
      <c r="AV35" s="178"/>
      <c r="AW35" s="178"/>
      <c r="AX35" s="178"/>
      <c r="AY35" s="179"/>
      <c r="BA35" s="177" t="str">
        <f>+BA5</f>
        <v>SMM  SUMIMAS  LTDA</v>
      </c>
      <c r="BB35" s="178"/>
      <c r="BC35" s="178"/>
      <c r="BD35" s="178"/>
      <c r="BE35" s="178"/>
      <c r="BF35" s="178"/>
      <c r="BG35" s="179"/>
      <c r="BH35" s="156"/>
      <c r="BI35" s="172"/>
      <c r="BJ35" s="172"/>
      <c r="BK35" s="172"/>
      <c r="BL35" s="172"/>
      <c r="BM35" s="172"/>
      <c r="BN35" s="172"/>
      <c r="BO35" s="172"/>
      <c r="BP35" s="141"/>
      <c r="BQ35" s="223"/>
      <c r="BR35" s="223"/>
      <c r="BS35" s="223"/>
      <c r="BT35" s="223"/>
      <c r="BU35" s="223"/>
      <c r="BV35" s="223"/>
      <c r="BW35" s="223"/>
      <c r="BX35" s="144"/>
      <c r="BY35" s="223"/>
      <c r="BZ35" s="223"/>
      <c r="CA35" s="223"/>
      <c r="CB35" s="223"/>
      <c r="CC35" s="223"/>
      <c r="CD35" s="223"/>
      <c r="CE35" s="223"/>
      <c r="CF35" s="141"/>
      <c r="CG35" s="223"/>
      <c r="CH35" s="223"/>
      <c r="CI35" s="223"/>
      <c r="CJ35" s="223"/>
      <c r="CK35" s="223"/>
      <c r="CL35" s="223"/>
      <c r="CM35" s="223"/>
      <c r="CN35" s="144"/>
      <c r="CO35" s="223"/>
      <c r="CP35" s="223"/>
      <c r="CQ35" s="223"/>
      <c r="CR35" s="223"/>
      <c r="CS35" s="223"/>
      <c r="CT35" s="223"/>
      <c r="CU35" s="223"/>
      <c r="CV35" s="141"/>
      <c r="CW35" s="223"/>
      <c r="CX35" s="223"/>
      <c r="CY35" s="223"/>
      <c r="CZ35" s="223"/>
      <c r="DA35" s="223"/>
      <c r="DB35" s="223"/>
      <c r="DC35" s="223"/>
      <c r="DD35" s="144"/>
      <c r="DE35" s="172"/>
      <c r="DF35" s="172"/>
      <c r="DG35" s="172"/>
      <c r="DH35" s="172"/>
      <c r="DI35" s="172"/>
      <c r="DJ35" s="172"/>
      <c r="DK35" s="172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</row>
    <row r="36" spans="2:134" ht="13.5" thickBot="1">
      <c r="B36" s="32"/>
      <c r="C36" s="33"/>
      <c r="D36" s="31"/>
      <c r="E36" s="48"/>
      <c r="F36" s="48"/>
      <c r="G36" s="48"/>
      <c r="H36" s="48"/>
      <c r="I36" s="48"/>
      <c r="J36" s="49"/>
      <c r="L36" s="31"/>
      <c r="M36" s="48"/>
      <c r="N36" s="48"/>
      <c r="O36" s="48"/>
      <c r="P36" s="48"/>
      <c r="Q36" s="48"/>
      <c r="R36" s="49"/>
      <c r="T36" s="31"/>
      <c r="U36" s="48"/>
      <c r="V36" s="48"/>
      <c r="W36" s="48"/>
      <c r="X36" s="48"/>
      <c r="Y36" s="48"/>
      <c r="Z36" s="49"/>
      <c r="AB36" s="31"/>
      <c r="AC36" s="48"/>
      <c r="AD36" s="48"/>
      <c r="AE36" s="48"/>
      <c r="AF36" s="48"/>
      <c r="AG36" s="48"/>
      <c r="AH36" s="49"/>
      <c r="AK36" s="31"/>
      <c r="AL36" s="48"/>
      <c r="AM36" s="48"/>
      <c r="AN36" s="48"/>
      <c r="AO36" s="48"/>
      <c r="AP36" s="48"/>
      <c r="AQ36" s="49"/>
      <c r="AS36" s="31"/>
      <c r="AT36" s="48"/>
      <c r="AU36" s="48"/>
      <c r="AV36" s="48"/>
      <c r="AW36" s="48"/>
      <c r="AX36" s="48"/>
      <c r="AY36" s="48"/>
      <c r="AZ36" s="141"/>
      <c r="BA36" s="31"/>
      <c r="BB36" s="48"/>
      <c r="BC36" s="48"/>
      <c r="BD36" s="48"/>
      <c r="BE36" s="48"/>
      <c r="BF36" s="48"/>
      <c r="BG36" s="48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</row>
    <row r="37" spans="1:115" ht="12.75">
      <c r="A37" s="203">
        <v>1.25</v>
      </c>
      <c r="B37" s="197" t="s">
        <v>2</v>
      </c>
      <c r="C37" s="196" t="str">
        <f>CONCATENATE(C294,"  ",A37)</f>
        <v>Activo corriente / Pasivo corriente &gt;=   1,25</v>
      </c>
      <c r="D37" s="9" t="s">
        <v>0</v>
      </c>
      <c r="E37" s="2"/>
      <c r="F37" s="8">
        <f>+F16</f>
        <v>1893164468.75</v>
      </c>
      <c r="G37" s="2"/>
      <c r="H37" s="180">
        <f>+F37/F38</f>
        <v>1.9297294998634043</v>
      </c>
      <c r="I37" s="2"/>
      <c r="J37" s="189" t="str">
        <f>IF(F37="","",IF(H37&gt;=A37,"CUMPLE","NO CUMPLE"))</f>
        <v>CUMPLE</v>
      </c>
      <c r="L37" s="9" t="s">
        <v>0</v>
      </c>
      <c r="M37" s="2"/>
      <c r="N37" s="8">
        <f>+N16</f>
        <v>2246315618</v>
      </c>
      <c r="O37" s="2"/>
      <c r="P37" s="180">
        <f>+N37/N38</f>
        <v>1.4307333928124828</v>
      </c>
      <c r="Q37" s="2"/>
      <c r="R37" s="189" t="str">
        <f>IF(N37="","",IF(P37&gt;=A37,"CUMPLE","NO CUMPLE"))</f>
        <v>CUMPLE</v>
      </c>
      <c r="T37" s="9" t="s">
        <v>0</v>
      </c>
      <c r="U37" s="2"/>
      <c r="V37" s="8">
        <f>+V16</f>
        <v>9524826000</v>
      </c>
      <c r="W37" s="2"/>
      <c r="X37" s="180">
        <f>+V37/V38</f>
        <v>2.294858988277574</v>
      </c>
      <c r="Y37" s="2"/>
      <c r="Z37" s="189" t="str">
        <f>IF(V37="","",IF(X37&gt;=A37,"CUMPLE","NO CUMPLE"))</f>
        <v>CUMPLE</v>
      </c>
      <c r="AB37" s="9" t="s">
        <v>0</v>
      </c>
      <c r="AC37" s="2"/>
      <c r="AD37" s="8">
        <f>+AD16</f>
        <v>4757578207.81</v>
      </c>
      <c r="AE37" s="2"/>
      <c r="AF37" s="180">
        <f>+AD37/AD38</f>
        <v>5.660000097128646</v>
      </c>
      <c r="AG37" s="2"/>
      <c r="AH37" s="189" t="str">
        <f>IF(AD37="","",IF(AF37&gt;=A37,"CUMPLE","NO CUMPLE"))</f>
        <v>CUMPLE</v>
      </c>
      <c r="AK37" s="9" t="s">
        <v>0</v>
      </c>
      <c r="AL37" s="2"/>
      <c r="AM37" s="8">
        <f>+AM16</f>
        <v>2824866196.24</v>
      </c>
      <c r="AN37" s="2"/>
      <c r="AO37" s="180">
        <f>+AM37/AM38</f>
        <v>1.6689007592915852</v>
      </c>
      <c r="AP37" s="2"/>
      <c r="AQ37" s="189" t="str">
        <f>IF(AM37="","",IF(AO37&gt;=A37,"CUMPLE","NO CUMPLE"))</f>
        <v>CUMPLE</v>
      </c>
      <c r="AS37" s="9" t="s">
        <v>0</v>
      </c>
      <c r="AT37" s="2"/>
      <c r="AU37" s="8">
        <f>+AU16</f>
        <v>8092677915</v>
      </c>
      <c r="AV37" s="2"/>
      <c r="AW37" s="180">
        <f>+AU37/AU38</f>
        <v>2.768940207806555</v>
      </c>
      <c r="AX37" s="2"/>
      <c r="AY37" s="168" t="str">
        <f>IF(AU37="","",IF(AW37&gt;=A37,"CUMPLE","NO CUMPLE"))</f>
        <v>CUMPLE</v>
      </c>
      <c r="AZ37" s="141"/>
      <c r="BA37" s="9" t="s">
        <v>0</v>
      </c>
      <c r="BB37" s="2"/>
      <c r="BC37" s="8">
        <f>+BC16</f>
        <v>11650140125</v>
      </c>
      <c r="BD37" s="2"/>
      <c r="BE37" s="180">
        <f>+BC37/BC38</f>
        <v>1.979465215208876</v>
      </c>
      <c r="BF37" s="2"/>
      <c r="BG37" s="168" t="str">
        <f>IF(BC37="","",IF(BE37&gt;=I37,"CUMPLE","NO CUMPLE"))</f>
        <v>CUMPLE</v>
      </c>
      <c r="BI37" s="135"/>
      <c r="BJ37" s="141"/>
      <c r="BK37" s="157"/>
      <c r="BL37" s="141"/>
      <c r="BM37" s="173"/>
      <c r="BN37" s="141"/>
      <c r="BO37" s="174"/>
      <c r="BQ37" s="135"/>
      <c r="BR37" s="141"/>
      <c r="BS37" s="157"/>
      <c r="BT37" s="141"/>
      <c r="BU37" s="173"/>
      <c r="BV37" s="141"/>
      <c r="BW37" s="174"/>
      <c r="BY37" s="135"/>
      <c r="BZ37" s="141"/>
      <c r="CA37" s="157"/>
      <c r="CB37" s="141"/>
      <c r="CC37" s="173"/>
      <c r="CD37" s="141"/>
      <c r="CE37" s="174"/>
      <c r="CG37" s="135"/>
      <c r="CH37" s="141"/>
      <c r="CI37" s="157"/>
      <c r="CJ37" s="141"/>
      <c r="CK37" s="173"/>
      <c r="CL37" s="141"/>
      <c r="CM37" s="174"/>
      <c r="CO37" s="135"/>
      <c r="CP37" s="141"/>
      <c r="CQ37" s="157"/>
      <c r="CR37" s="141"/>
      <c r="CS37" s="173"/>
      <c r="CT37" s="141"/>
      <c r="CU37" s="174"/>
      <c r="CW37" s="135"/>
      <c r="CX37" s="141"/>
      <c r="CY37" s="157"/>
      <c r="CZ37" s="141"/>
      <c r="DA37" s="173"/>
      <c r="DB37" s="141"/>
      <c r="DC37" s="174"/>
      <c r="DE37" s="135"/>
      <c r="DF37" s="141"/>
      <c r="DG37" s="157"/>
      <c r="DH37" s="141"/>
      <c r="DI37" s="173"/>
      <c r="DJ37" s="141"/>
      <c r="DK37" s="174"/>
    </row>
    <row r="38" spans="1:115" ht="13.5" thickBot="1">
      <c r="A38" s="203" t="e">
        <f>VLOOKUP($A$14,#REF!,3,0)</f>
        <v>#REF!</v>
      </c>
      <c r="B38" s="197"/>
      <c r="C38" s="196"/>
      <c r="D38" s="10" t="s">
        <v>1</v>
      </c>
      <c r="E38" s="2"/>
      <c r="F38" s="26">
        <f>+F18</f>
        <v>981051732.32</v>
      </c>
      <c r="G38" s="2"/>
      <c r="H38" s="180"/>
      <c r="I38" s="2"/>
      <c r="J38" s="189"/>
      <c r="L38" s="10" t="s">
        <v>1</v>
      </c>
      <c r="M38" s="2"/>
      <c r="N38" s="26">
        <f>+N18</f>
        <v>1570044866</v>
      </c>
      <c r="O38" s="2"/>
      <c r="P38" s="180"/>
      <c r="Q38" s="2"/>
      <c r="R38" s="189"/>
      <c r="T38" s="10" t="s">
        <v>1</v>
      </c>
      <c r="U38" s="2"/>
      <c r="V38" s="26">
        <f>+V18</f>
        <v>4150506000</v>
      </c>
      <c r="W38" s="2"/>
      <c r="X38" s="180"/>
      <c r="Y38" s="2"/>
      <c r="Z38" s="189"/>
      <c r="AB38" s="10" t="s">
        <v>1</v>
      </c>
      <c r="AC38" s="2"/>
      <c r="AD38" s="26">
        <f>+AD18</f>
        <v>840561506.39</v>
      </c>
      <c r="AE38" s="2"/>
      <c r="AF38" s="180"/>
      <c r="AG38" s="2"/>
      <c r="AH38" s="189"/>
      <c r="AK38" s="10" t="s">
        <v>1</v>
      </c>
      <c r="AL38" s="2"/>
      <c r="AM38" s="26">
        <f>+AM18</f>
        <v>1692650794.55</v>
      </c>
      <c r="AN38" s="2"/>
      <c r="AO38" s="180"/>
      <c r="AP38" s="2"/>
      <c r="AQ38" s="189"/>
      <c r="AS38" s="10" t="s">
        <v>1</v>
      </c>
      <c r="AT38" s="2"/>
      <c r="AU38" s="26">
        <f>+AU18</f>
        <v>2922662574</v>
      </c>
      <c r="AV38" s="2"/>
      <c r="AW38" s="180"/>
      <c r="AX38" s="2"/>
      <c r="AY38" s="168"/>
      <c r="BA38" s="10" t="s">
        <v>1</v>
      </c>
      <c r="BB38" s="2"/>
      <c r="BC38" s="26">
        <f>+BC18</f>
        <v>5885498788</v>
      </c>
      <c r="BD38" s="2"/>
      <c r="BE38" s="180"/>
      <c r="BF38" s="2"/>
      <c r="BG38" s="168"/>
      <c r="BI38" s="135"/>
      <c r="BJ38" s="141"/>
      <c r="BK38" s="157"/>
      <c r="BL38" s="141"/>
      <c r="BM38" s="173"/>
      <c r="BN38" s="141"/>
      <c r="BO38" s="174"/>
      <c r="BQ38" s="135"/>
      <c r="BR38" s="141"/>
      <c r="BS38" s="157"/>
      <c r="BT38" s="141"/>
      <c r="BU38" s="173"/>
      <c r="BV38" s="141"/>
      <c r="BW38" s="174"/>
      <c r="BY38" s="135"/>
      <c r="BZ38" s="141"/>
      <c r="CA38" s="157"/>
      <c r="CB38" s="141"/>
      <c r="CC38" s="173"/>
      <c r="CD38" s="141"/>
      <c r="CE38" s="174"/>
      <c r="CG38" s="135"/>
      <c r="CH38" s="141"/>
      <c r="CI38" s="157"/>
      <c r="CJ38" s="141"/>
      <c r="CK38" s="173"/>
      <c r="CL38" s="141"/>
      <c r="CM38" s="174"/>
      <c r="CO38" s="135"/>
      <c r="CP38" s="141"/>
      <c r="CQ38" s="157"/>
      <c r="CR38" s="141"/>
      <c r="CS38" s="173"/>
      <c r="CT38" s="141"/>
      <c r="CU38" s="174"/>
      <c r="CW38" s="135"/>
      <c r="CX38" s="141"/>
      <c r="CY38" s="157"/>
      <c r="CZ38" s="141"/>
      <c r="DA38" s="173"/>
      <c r="DB38" s="141"/>
      <c r="DC38" s="174"/>
      <c r="DE38" s="135"/>
      <c r="DF38" s="141"/>
      <c r="DG38" s="157"/>
      <c r="DH38" s="141"/>
      <c r="DI38" s="173"/>
      <c r="DJ38" s="141"/>
      <c r="DK38" s="174"/>
    </row>
    <row r="39" spans="1:134" ht="13.5" thickBot="1">
      <c r="A39" s="22"/>
      <c r="B39" s="32"/>
      <c r="C39" s="33"/>
      <c r="D39" s="32"/>
      <c r="E39" s="2"/>
      <c r="F39" s="2"/>
      <c r="G39" s="2"/>
      <c r="H39" s="2"/>
      <c r="I39" s="2"/>
      <c r="J39" s="34"/>
      <c r="L39" s="32"/>
      <c r="M39" s="2"/>
      <c r="N39" s="2"/>
      <c r="O39" s="2"/>
      <c r="P39" s="2"/>
      <c r="Q39" s="2"/>
      <c r="R39" s="34"/>
      <c r="T39" s="32"/>
      <c r="U39" s="2"/>
      <c r="V39" s="2"/>
      <c r="W39" s="2"/>
      <c r="X39" s="2"/>
      <c r="Y39" s="2"/>
      <c r="Z39" s="34"/>
      <c r="AB39" s="32"/>
      <c r="AC39" s="2"/>
      <c r="AD39" s="2"/>
      <c r="AE39" s="2"/>
      <c r="AF39" s="2"/>
      <c r="AG39" s="2"/>
      <c r="AH39" s="34"/>
      <c r="AK39" s="32"/>
      <c r="AL39" s="2"/>
      <c r="AM39" s="2"/>
      <c r="AN39" s="2"/>
      <c r="AO39" s="2"/>
      <c r="AP39" s="2"/>
      <c r="AQ39" s="34"/>
      <c r="AS39" s="32"/>
      <c r="AT39" s="2"/>
      <c r="AU39" s="2"/>
      <c r="AV39" s="2"/>
      <c r="AW39" s="2"/>
      <c r="AX39" s="2"/>
      <c r="AY39" s="133"/>
      <c r="BA39" s="32"/>
      <c r="BB39" s="2"/>
      <c r="BC39" s="2"/>
      <c r="BD39" s="2"/>
      <c r="BE39" s="2"/>
      <c r="BF39" s="2"/>
      <c r="BG39" s="133"/>
      <c r="BH39" s="141"/>
      <c r="BI39" s="141"/>
      <c r="BJ39" s="141"/>
      <c r="BK39" s="141"/>
      <c r="BL39" s="141"/>
      <c r="BM39" s="141"/>
      <c r="BN39" s="141"/>
      <c r="BO39" s="159"/>
      <c r="BP39" s="141"/>
      <c r="BQ39" s="141"/>
      <c r="BR39" s="141"/>
      <c r="BS39" s="141"/>
      <c r="BT39" s="141"/>
      <c r="BU39" s="141"/>
      <c r="BV39" s="141"/>
      <c r="BW39" s="159"/>
      <c r="BX39" s="141"/>
      <c r="BY39" s="141"/>
      <c r="BZ39" s="141"/>
      <c r="CA39" s="141"/>
      <c r="CB39" s="141"/>
      <c r="CC39" s="141"/>
      <c r="CD39" s="141"/>
      <c r="CE39" s="159"/>
      <c r="CF39" s="141"/>
      <c r="CG39" s="141"/>
      <c r="CH39" s="141"/>
      <c r="CI39" s="141"/>
      <c r="CJ39" s="141"/>
      <c r="CK39" s="141"/>
      <c r="CL39" s="141"/>
      <c r="CM39" s="159"/>
      <c r="CN39" s="141"/>
      <c r="CO39" s="141"/>
      <c r="CP39" s="141"/>
      <c r="CQ39" s="141"/>
      <c r="CR39" s="141"/>
      <c r="CS39" s="141"/>
      <c r="CT39" s="141"/>
      <c r="CU39" s="159"/>
      <c r="CV39" s="141"/>
      <c r="CW39" s="141"/>
      <c r="CX39" s="141"/>
      <c r="CY39" s="141"/>
      <c r="CZ39" s="141"/>
      <c r="DA39" s="141"/>
      <c r="DB39" s="141"/>
      <c r="DC39" s="159"/>
      <c r="DD39" s="141"/>
      <c r="DE39" s="141"/>
      <c r="DF39" s="141"/>
      <c r="DG39" s="141"/>
      <c r="DH39" s="141"/>
      <c r="DI39" s="141"/>
      <c r="DJ39" s="141"/>
      <c r="DK39" s="159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</row>
    <row r="40" spans="1:115" ht="12.75">
      <c r="A40" s="204">
        <v>0.7</v>
      </c>
      <c r="B40" s="197" t="s">
        <v>3</v>
      </c>
      <c r="C40" s="196" t="str">
        <f>CONCATENATE(C295,"  ",A40)</f>
        <v>Pasivo total / Activo total  &lt;=   0,7</v>
      </c>
      <c r="D40" s="9" t="s">
        <v>5</v>
      </c>
      <c r="E40" s="2"/>
      <c r="F40" s="8">
        <f>+F19</f>
        <v>1277000858.71</v>
      </c>
      <c r="G40" s="2"/>
      <c r="H40" s="185">
        <f>+F40/F41</f>
        <v>0.5325236202701266</v>
      </c>
      <c r="I40" s="2"/>
      <c r="J40" s="189" t="str">
        <f>IF(F40="","",IF(H40&lt;=A40,"CUMPLE","NO CUMPLE"))</f>
        <v>CUMPLE</v>
      </c>
      <c r="L40" s="9" t="s">
        <v>5</v>
      </c>
      <c r="M40" s="2"/>
      <c r="N40" s="8">
        <f>+N19</f>
        <v>1570044866</v>
      </c>
      <c r="O40" s="2"/>
      <c r="P40" s="185">
        <f>+N40/N41</f>
        <v>0.583186099147252</v>
      </c>
      <c r="Q40" s="2"/>
      <c r="R40" s="189" t="str">
        <f>IF(N40="","",IF(P40&lt;=A40,"CUMPLE","NO CUMPLE"))</f>
        <v>CUMPLE</v>
      </c>
      <c r="T40" s="9" t="s">
        <v>5</v>
      </c>
      <c r="U40" s="2"/>
      <c r="V40" s="8">
        <f>+V19</f>
        <v>4150506000</v>
      </c>
      <c r="W40" s="2"/>
      <c r="X40" s="185">
        <f>+V40/V41</f>
        <v>0.39490142606733836</v>
      </c>
      <c r="Y40" s="2"/>
      <c r="Z40" s="189" t="str">
        <f>IF(V40="","",IF(X40&lt;=A40,"CUMPLE","NO CUMPLE"))</f>
        <v>CUMPLE</v>
      </c>
      <c r="AB40" s="9" t="s">
        <v>5</v>
      </c>
      <c r="AC40" s="2"/>
      <c r="AD40" s="8">
        <f>+AD19</f>
        <v>2941262304.39</v>
      </c>
      <c r="AE40" s="2"/>
      <c r="AF40" s="185">
        <f>+AD40/AD41</f>
        <v>0.5712496754423271</v>
      </c>
      <c r="AG40" s="2"/>
      <c r="AH40" s="189" t="str">
        <f>IF(AD40="","",IF(AF40&lt;=A40,"CUMPLE","NO CUMPLE"))</f>
        <v>CUMPLE</v>
      </c>
      <c r="AK40" s="9" t="s">
        <v>5</v>
      </c>
      <c r="AL40" s="2"/>
      <c r="AM40" s="8">
        <f>+AM19</f>
        <v>3092650794.55</v>
      </c>
      <c r="AN40" s="2"/>
      <c r="AO40" s="185">
        <f>+AM40/AM41</f>
        <v>0.5449263015643301</v>
      </c>
      <c r="AP40" s="2"/>
      <c r="AQ40" s="189" t="str">
        <f>IF(AM40="","",IF(AO40&lt;=A40,"CUMPLE","NO CUMPLE"))</f>
        <v>CUMPLE</v>
      </c>
      <c r="AS40" s="9" t="s">
        <v>5</v>
      </c>
      <c r="AT40" s="2"/>
      <c r="AU40" s="8">
        <f>+AU19</f>
        <v>2922662574</v>
      </c>
      <c r="AV40" s="2"/>
      <c r="AW40" s="185">
        <f>+AU40/AU41</f>
        <v>0.3504347048062227</v>
      </c>
      <c r="AX40" s="2"/>
      <c r="AY40" s="168" t="str">
        <f>IF(AU40="","",IF(AW40&lt;=A40,"CUMPLE","NO CUMPLE"))</f>
        <v>CUMPLE</v>
      </c>
      <c r="AZ40" s="141"/>
      <c r="BA40" s="9" t="s">
        <v>5</v>
      </c>
      <c r="BB40" s="2"/>
      <c r="BC40" s="8">
        <f>+BC19</f>
        <v>9210367561</v>
      </c>
      <c r="BD40" s="2"/>
      <c r="BE40" s="166">
        <f>+BC40/BC41</f>
        <v>0.6883121552479717</v>
      </c>
      <c r="BF40" s="2"/>
      <c r="BG40" s="168" t="str">
        <f>IF(BC40="","",IF(BE40&lt;=A40,"CUMPLE","NO CUMPLE"))</f>
        <v>CUMPLE</v>
      </c>
      <c r="BI40" s="135"/>
      <c r="BJ40" s="141"/>
      <c r="BK40" s="157"/>
      <c r="BL40" s="141"/>
      <c r="BM40" s="165"/>
      <c r="BN40" s="141"/>
      <c r="BO40" s="174"/>
      <c r="BQ40" s="135"/>
      <c r="BR40" s="141"/>
      <c r="BS40" s="157"/>
      <c r="BT40" s="141"/>
      <c r="BU40" s="165"/>
      <c r="BV40" s="141"/>
      <c r="BW40" s="174"/>
      <c r="BY40" s="135"/>
      <c r="BZ40" s="141"/>
      <c r="CA40" s="157"/>
      <c r="CB40" s="141"/>
      <c r="CC40" s="165"/>
      <c r="CD40" s="141"/>
      <c r="CE40" s="174"/>
      <c r="CG40" s="135"/>
      <c r="CH40" s="141"/>
      <c r="CI40" s="157"/>
      <c r="CJ40" s="141"/>
      <c r="CK40" s="165"/>
      <c r="CL40" s="141"/>
      <c r="CM40" s="174"/>
      <c r="CO40" s="135"/>
      <c r="CP40" s="141"/>
      <c r="CQ40" s="157"/>
      <c r="CR40" s="141"/>
      <c r="CS40" s="165"/>
      <c r="CT40" s="141"/>
      <c r="CU40" s="174"/>
      <c r="CW40" s="135"/>
      <c r="CX40" s="141"/>
      <c r="CY40" s="157"/>
      <c r="CZ40" s="141"/>
      <c r="DA40" s="165"/>
      <c r="DB40" s="141"/>
      <c r="DC40" s="174"/>
      <c r="DE40" s="135"/>
      <c r="DF40" s="141"/>
      <c r="DG40" s="157"/>
      <c r="DH40" s="141"/>
      <c r="DI40" s="165"/>
      <c r="DJ40" s="141"/>
      <c r="DK40" s="174"/>
    </row>
    <row r="41" spans="1:115" ht="13.5" thickBot="1">
      <c r="A41" s="204" t="e">
        <f>VLOOKUP($A$14,#REF!,3,0)</f>
        <v>#REF!</v>
      </c>
      <c r="B41" s="197"/>
      <c r="C41" s="196"/>
      <c r="D41" s="10" t="s">
        <v>4</v>
      </c>
      <c r="E41" s="2"/>
      <c r="F41" s="26">
        <f>+F17</f>
        <v>2398017308.72</v>
      </c>
      <c r="G41" s="2"/>
      <c r="H41" s="185"/>
      <c r="I41" s="2"/>
      <c r="J41" s="189"/>
      <c r="L41" s="10" t="s">
        <v>4</v>
      </c>
      <c r="M41" s="2"/>
      <c r="N41" s="26">
        <f>+N17</f>
        <v>2692184996</v>
      </c>
      <c r="O41" s="2"/>
      <c r="P41" s="185"/>
      <c r="Q41" s="2"/>
      <c r="R41" s="189"/>
      <c r="T41" s="10" t="s">
        <v>4</v>
      </c>
      <c r="U41" s="2"/>
      <c r="V41" s="26">
        <f>+V17</f>
        <v>10510233000</v>
      </c>
      <c r="W41" s="2"/>
      <c r="X41" s="185"/>
      <c r="Y41" s="2"/>
      <c r="Z41" s="189"/>
      <c r="AB41" s="10" t="s">
        <v>4</v>
      </c>
      <c r="AC41" s="2"/>
      <c r="AD41" s="26">
        <f>+AD17</f>
        <v>5148820963.64</v>
      </c>
      <c r="AE41" s="2"/>
      <c r="AF41" s="185"/>
      <c r="AG41" s="2"/>
      <c r="AH41" s="189"/>
      <c r="AK41" s="10" t="s">
        <v>4</v>
      </c>
      <c r="AL41" s="2"/>
      <c r="AM41" s="26">
        <f>+AM17</f>
        <v>5675356072.32</v>
      </c>
      <c r="AN41" s="2"/>
      <c r="AO41" s="185"/>
      <c r="AP41" s="2"/>
      <c r="AQ41" s="189"/>
      <c r="AS41" s="10" t="s">
        <v>4</v>
      </c>
      <c r="AT41" s="2"/>
      <c r="AU41" s="26">
        <f>+AU17</f>
        <v>8340105971</v>
      </c>
      <c r="AV41" s="2"/>
      <c r="AW41" s="185"/>
      <c r="AX41" s="2"/>
      <c r="AY41" s="168"/>
      <c r="BA41" s="10" t="s">
        <v>4</v>
      </c>
      <c r="BB41" s="2"/>
      <c r="BC41" s="26">
        <f>+BC17</f>
        <v>13381090964</v>
      </c>
      <c r="BD41" s="2"/>
      <c r="BE41" s="167"/>
      <c r="BF41" s="2"/>
      <c r="BG41" s="168"/>
      <c r="BI41" s="135"/>
      <c r="BJ41" s="141"/>
      <c r="BK41" s="157"/>
      <c r="BL41" s="141"/>
      <c r="BM41" s="165"/>
      <c r="BN41" s="141"/>
      <c r="BO41" s="174"/>
      <c r="BQ41" s="135"/>
      <c r="BR41" s="141"/>
      <c r="BS41" s="157"/>
      <c r="BT41" s="141"/>
      <c r="BU41" s="165"/>
      <c r="BV41" s="141"/>
      <c r="BW41" s="174"/>
      <c r="BY41" s="135"/>
      <c r="BZ41" s="141"/>
      <c r="CA41" s="157"/>
      <c r="CB41" s="141"/>
      <c r="CC41" s="165"/>
      <c r="CD41" s="141"/>
      <c r="CE41" s="174"/>
      <c r="CG41" s="135"/>
      <c r="CH41" s="141"/>
      <c r="CI41" s="157"/>
      <c r="CJ41" s="141"/>
      <c r="CK41" s="165"/>
      <c r="CL41" s="141"/>
      <c r="CM41" s="174"/>
      <c r="CO41" s="135"/>
      <c r="CP41" s="141"/>
      <c r="CQ41" s="157"/>
      <c r="CR41" s="141"/>
      <c r="CS41" s="165"/>
      <c r="CT41" s="141"/>
      <c r="CU41" s="174"/>
      <c r="CW41" s="135"/>
      <c r="CX41" s="141"/>
      <c r="CY41" s="157"/>
      <c r="CZ41" s="141"/>
      <c r="DA41" s="165"/>
      <c r="DB41" s="141"/>
      <c r="DC41" s="174"/>
      <c r="DE41" s="135"/>
      <c r="DF41" s="141"/>
      <c r="DG41" s="157"/>
      <c r="DH41" s="141"/>
      <c r="DI41" s="165"/>
      <c r="DJ41" s="141"/>
      <c r="DK41" s="174"/>
    </row>
    <row r="42" spans="1:134" ht="13.5" thickBot="1">
      <c r="A42" s="22"/>
      <c r="B42" s="32"/>
      <c r="C42" s="33"/>
      <c r="D42" s="32"/>
      <c r="E42" s="2"/>
      <c r="F42" s="2"/>
      <c r="G42" s="2"/>
      <c r="H42" s="2"/>
      <c r="I42" s="2"/>
      <c r="J42" s="34"/>
      <c r="L42" s="32"/>
      <c r="M42" s="2"/>
      <c r="N42" s="2"/>
      <c r="O42" s="2"/>
      <c r="P42" s="2"/>
      <c r="Q42" s="2"/>
      <c r="R42" s="34"/>
      <c r="T42" s="32"/>
      <c r="U42" s="2"/>
      <c r="V42" s="2"/>
      <c r="W42" s="2"/>
      <c r="X42" s="2"/>
      <c r="Y42" s="2"/>
      <c r="Z42" s="34"/>
      <c r="AB42" s="32"/>
      <c r="AC42" s="2"/>
      <c r="AD42" s="2"/>
      <c r="AE42" s="2"/>
      <c r="AF42" s="2"/>
      <c r="AG42" s="2"/>
      <c r="AH42" s="34"/>
      <c r="AK42" s="32"/>
      <c r="AL42" s="2"/>
      <c r="AM42" s="2"/>
      <c r="AN42" s="2"/>
      <c r="AO42" s="2"/>
      <c r="AP42" s="2"/>
      <c r="AQ42" s="34"/>
      <c r="AS42" s="32"/>
      <c r="AT42" s="2"/>
      <c r="AU42" s="2"/>
      <c r="AV42" s="2"/>
      <c r="AW42" s="2"/>
      <c r="AX42" s="2"/>
      <c r="AY42" s="133"/>
      <c r="BA42" s="32"/>
      <c r="BB42" s="2"/>
      <c r="BC42" s="2"/>
      <c r="BD42" s="2"/>
      <c r="BE42" s="2"/>
      <c r="BF42" s="2"/>
      <c r="BG42" s="133"/>
      <c r="BH42" s="141"/>
      <c r="BI42" s="141"/>
      <c r="BJ42" s="141"/>
      <c r="BK42" s="141"/>
      <c r="BL42" s="141"/>
      <c r="BM42" s="141"/>
      <c r="BN42" s="141"/>
      <c r="BO42" s="159"/>
      <c r="BP42" s="141"/>
      <c r="BQ42" s="141"/>
      <c r="BR42" s="141"/>
      <c r="BS42" s="141"/>
      <c r="BT42" s="141"/>
      <c r="BU42" s="141"/>
      <c r="BV42" s="141"/>
      <c r="BW42" s="159"/>
      <c r="BX42" s="141"/>
      <c r="BY42" s="141"/>
      <c r="BZ42" s="141"/>
      <c r="CA42" s="141"/>
      <c r="CB42" s="141"/>
      <c r="CC42" s="141"/>
      <c r="CD42" s="141"/>
      <c r="CE42" s="159"/>
      <c r="CF42" s="141"/>
      <c r="CG42" s="141"/>
      <c r="CH42" s="141"/>
      <c r="CI42" s="141"/>
      <c r="CJ42" s="141"/>
      <c r="CK42" s="141"/>
      <c r="CL42" s="141"/>
      <c r="CM42" s="159"/>
      <c r="CN42" s="141"/>
      <c r="CO42" s="141"/>
      <c r="CP42" s="141"/>
      <c r="CQ42" s="141"/>
      <c r="CR42" s="141"/>
      <c r="CS42" s="141"/>
      <c r="CT42" s="141"/>
      <c r="CU42" s="159"/>
      <c r="CV42" s="141"/>
      <c r="CW42" s="141"/>
      <c r="CX42" s="141"/>
      <c r="CY42" s="141"/>
      <c r="CZ42" s="141"/>
      <c r="DA42" s="141"/>
      <c r="DB42" s="141"/>
      <c r="DC42" s="159"/>
      <c r="DD42" s="141"/>
      <c r="DE42" s="141"/>
      <c r="DF42" s="141"/>
      <c r="DG42" s="141"/>
      <c r="DH42" s="141"/>
      <c r="DI42" s="141"/>
      <c r="DJ42" s="141"/>
      <c r="DK42" s="159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</row>
    <row r="43" spans="1:115" ht="12.75" customHeight="1">
      <c r="A43" s="207">
        <v>0.3</v>
      </c>
      <c r="B43" s="198" t="s">
        <v>7</v>
      </c>
      <c r="C43" s="201" t="str">
        <f>CONCATENATE(C296," ",A43," ",D296,F296,H296)</f>
        <v>(Activo corriente - Pasivo corriente) - (   0,3  * Presupuesto Oficial) = SCT</v>
      </c>
      <c r="D43" s="11" t="s">
        <v>9</v>
      </c>
      <c r="E43" s="2"/>
      <c r="F43" s="8">
        <f>+F37-F38</f>
        <v>912112736.43</v>
      </c>
      <c r="G43" s="2"/>
      <c r="H43" s="169">
        <f>+(F43)-(F45*F44)</f>
        <v>801112736.43</v>
      </c>
      <c r="I43" s="2"/>
      <c r="J43" s="186" t="str">
        <f>IF(H43&gt;=0,"CUMPLE","NO CUMPLE")</f>
        <v>CUMPLE</v>
      </c>
      <c r="L43" s="11" t="s">
        <v>9</v>
      </c>
      <c r="M43" s="2"/>
      <c r="N43" s="8">
        <f>+N37-N38</f>
        <v>676270752</v>
      </c>
      <c r="O43" s="2"/>
      <c r="P43" s="169">
        <f>+(N43)-(N45*N44)</f>
        <v>565270752</v>
      </c>
      <c r="Q43" s="2"/>
      <c r="R43" s="186" t="str">
        <f>IF(P43&gt;=0,"CUMPLE","NO CUMPLE")</f>
        <v>CUMPLE</v>
      </c>
      <c r="T43" s="11" t="s">
        <v>9</v>
      </c>
      <c r="U43" s="2"/>
      <c r="V43" s="8">
        <f>+V37-V38</f>
        <v>5374320000</v>
      </c>
      <c r="W43" s="2"/>
      <c r="X43" s="169">
        <f>+(V43)-(V45*V44)</f>
        <v>5263320000</v>
      </c>
      <c r="Y43" s="2"/>
      <c r="Z43" s="193" t="str">
        <f>IF(X43&gt;=0,"CUMPLE","NO CUMPLE")</f>
        <v>CUMPLE</v>
      </c>
      <c r="AB43" s="11" t="s">
        <v>9</v>
      </c>
      <c r="AC43" s="2"/>
      <c r="AD43" s="8">
        <f>+AD37-AD38</f>
        <v>3917016701.4200006</v>
      </c>
      <c r="AE43" s="2"/>
      <c r="AF43" s="169">
        <f>+(AD43)-(AD45*AD44)</f>
        <v>3806016701.4200006</v>
      </c>
      <c r="AG43" s="2"/>
      <c r="AH43" s="186" t="str">
        <f>IF(AF43&gt;=0,"CUMPLE","NO CUMPLE")</f>
        <v>CUMPLE</v>
      </c>
      <c r="AK43" s="11" t="s">
        <v>9</v>
      </c>
      <c r="AL43" s="2"/>
      <c r="AM43" s="8">
        <f>+AM37-AM38</f>
        <v>1132215401.6899998</v>
      </c>
      <c r="AN43" s="2"/>
      <c r="AO43" s="169">
        <f>+(AM43)-(AM45*AM44)</f>
        <v>1021215401.6899998</v>
      </c>
      <c r="AP43" s="2"/>
      <c r="AQ43" s="186" t="str">
        <f>IF(AO43&gt;=0,"CUMPLE","NO CUMPLE")</f>
        <v>CUMPLE</v>
      </c>
      <c r="AS43" s="11" t="s">
        <v>9</v>
      </c>
      <c r="AT43" s="2"/>
      <c r="AU43" s="8">
        <f>+AU37-AU38</f>
        <v>5170015341</v>
      </c>
      <c r="AV43" s="2"/>
      <c r="AW43" s="169">
        <f>+(AU43)-(AU45*AU44)</f>
        <v>5059015341</v>
      </c>
      <c r="AX43" s="2"/>
      <c r="AY43" s="181" t="str">
        <f>IF(AW43&gt;=0,"CUMPLE","NO CUMPLE")</f>
        <v>CUMPLE</v>
      </c>
      <c r="AZ43" s="141"/>
      <c r="BA43" s="11" t="s">
        <v>9</v>
      </c>
      <c r="BB43" s="2"/>
      <c r="BC43" s="8">
        <f>+BC37-BC38</f>
        <v>5764641337</v>
      </c>
      <c r="BD43" s="2"/>
      <c r="BE43" s="169">
        <f>+(BC43)-(BC45*BC44)</f>
        <v>5653641337</v>
      </c>
      <c r="BF43" s="2"/>
      <c r="BG43" s="181" t="str">
        <f>IF(BE43&gt;=0,"CUMPLE","NO CUMPLE")</f>
        <v>CUMPLE</v>
      </c>
      <c r="BI43" s="136"/>
      <c r="BJ43" s="141"/>
      <c r="BK43" s="157"/>
      <c r="BL43" s="141"/>
      <c r="BM43" s="175"/>
      <c r="BN43" s="141"/>
      <c r="BO43" s="174"/>
      <c r="BQ43" s="136"/>
      <c r="BR43" s="141"/>
      <c r="BS43" s="157"/>
      <c r="BT43" s="141"/>
      <c r="BU43" s="175"/>
      <c r="BV43" s="141"/>
      <c r="BW43" s="174"/>
      <c r="BY43" s="136"/>
      <c r="BZ43" s="141"/>
      <c r="CA43" s="157"/>
      <c r="CB43" s="141"/>
      <c r="CC43" s="175"/>
      <c r="CD43" s="141"/>
      <c r="CE43" s="174"/>
      <c r="CG43" s="136"/>
      <c r="CH43" s="141"/>
      <c r="CI43" s="157"/>
      <c r="CJ43" s="141"/>
      <c r="CK43" s="175"/>
      <c r="CL43" s="141"/>
      <c r="CM43" s="174"/>
      <c r="CO43" s="136"/>
      <c r="CP43" s="141"/>
      <c r="CQ43" s="157"/>
      <c r="CR43" s="141"/>
      <c r="CS43" s="175"/>
      <c r="CT43" s="141"/>
      <c r="CU43" s="174"/>
      <c r="CW43" s="136"/>
      <c r="CX43" s="141"/>
      <c r="CY43" s="157"/>
      <c r="CZ43" s="141"/>
      <c r="DA43" s="175"/>
      <c r="DB43" s="141"/>
      <c r="DC43" s="174"/>
      <c r="DE43" s="136"/>
      <c r="DF43" s="141"/>
      <c r="DG43" s="157"/>
      <c r="DH43" s="141"/>
      <c r="DI43" s="175"/>
      <c r="DJ43" s="141"/>
      <c r="DK43" s="174"/>
    </row>
    <row r="44" spans="1:115" ht="12.75">
      <c r="A44" s="207"/>
      <c r="B44" s="199"/>
      <c r="C44" s="201"/>
      <c r="D44" s="39" t="str">
        <f>+$B$17</f>
        <v>Presupuesto Oficial</v>
      </c>
      <c r="E44" s="2"/>
      <c r="F44" s="40">
        <f>IF($B17="Presupuesto",$C$17,J3)</f>
        <v>370000000</v>
      </c>
      <c r="G44" s="2"/>
      <c r="H44" s="170"/>
      <c r="I44" s="2"/>
      <c r="J44" s="187"/>
      <c r="L44" s="39" t="str">
        <f>+$B$17</f>
        <v>Presupuesto Oficial</v>
      </c>
      <c r="M44" s="2"/>
      <c r="N44" s="40">
        <f>IF($B17="Presupuesto",$C$17,R3)</f>
        <v>370000000</v>
      </c>
      <c r="O44" s="2"/>
      <c r="P44" s="170"/>
      <c r="Q44" s="2"/>
      <c r="R44" s="187"/>
      <c r="T44" s="39" t="str">
        <f>+$B$17</f>
        <v>Presupuesto Oficial</v>
      </c>
      <c r="U44" s="2"/>
      <c r="V44" s="40">
        <f>IF($B17="Presupuesto",$C$17,Z3)</f>
        <v>370000000</v>
      </c>
      <c r="W44" s="2"/>
      <c r="X44" s="170"/>
      <c r="Y44" s="2"/>
      <c r="Z44" s="194"/>
      <c r="AB44" s="39" t="str">
        <f>+$B$17</f>
        <v>Presupuesto Oficial</v>
      </c>
      <c r="AC44" s="2"/>
      <c r="AD44" s="40">
        <f>IF($B17="Presupuesto",$C$17,AH3)</f>
        <v>370000000</v>
      </c>
      <c r="AE44" s="2"/>
      <c r="AF44" s="170"/>
      <c r="AG44" s="2"/>
      <c r="AH44" s="187"/>
      <c r="AK44" s="39" t="str">
        <f>+$B$17</f>
        <v>Presupuesto Oficial</v>
      </c>
      <c r="AL44" s="2"/>
      <c r="AM44" s="40">
        <f>IF($B17="Presupuesto",$C$17,AQ3)</f>
        <v>370000000</v>
      </c>
      <c r="AN44" s="2"/>
      <c r="AO44" s="170"/>
      <c r="AP44" s="2"/>
      <c r="AQ44" s="187"/>
      <c r="AS44" s="39" t="str">
        <f>+$B$17</f>
        <v>Presupuesto Oficial</v>
      </c>
      <c r="AT44" s="2"/>
      <c r="AU44" s="40">
        <f>IF($B17="Presupuesto",$C$17,AY3)</f>
        <v>370000000</v>
      </c>
      <c r="AV44" s="2"/>
      <c r="AW44" s="170"/>
      <c r="AX44" s="2"/>
      <c r="AY44" s="182"/>
      <c r="BA44" s="39" t="str">
        <f>+$B$17</f>
        <v>Presupuesto Oficial</v>
      </c>
      <c r="BB44" s="2"/>
      <c r="BC44" s="40">
        <f>IF($B17="Presupuesto",$C$17,BG3)</f>
        <v>370000000</v>
      </c>
      <c r="BD44" s="2"/>
      <c r="BE44" s="170"/>
      <c r="BF44" s="2"/>
      <c r="BG44" s="182"/>
      <c r="BI44" s="151"/>
      <c r="BK44" s="160"/>
      <c r="BM44" s="176"/>
      <c r="BO44" s="174"/>
      <c r="BQ44" s="151"/>
      <c r="BS44" s="160"/>
      <c r="BU44" s="176"/>
      <c r="BW44" s="174"/>
      <c r="BY44" s="151"/>
      <c r="CA44" s="160"/>
      <c r="CC44" s="176"/>
      <c r="CE44" s="174"/>
      <c r="CG44" s="151"/>
      <c r="CI44" s="160"/>
      <c r="CK44" s="176"/>
      <c r="CM44" s="174"/>
      <c r="CO44" s="151"/>
      <c r="CQ44" s="160"/>
      <c r="CS44" s="176"/>
      <c r="CU44" s="174"/>
      <c r="CW44" s="151"/>
      <c r="CY44" s="160"/>
      <c r="DA44" s="176"/>
      <c r="DC44" s="174"/>
      <c r="DE44" s="151"/>
      <c r="DG44" s="160"/>
      <c r="DI44" s="176"/>
      <c r="DK44" s="174"/>
    </row>
    <row r="45" spans="1:115" ht="13.5" thickBot="1">
      <c r="A45" s="207"/>
      <c r="B45" s="200"/>
      <c r="C45" s="201"/>
      <c r="D45" s="46" t="s">
        <v>13</v>
      </c>
      <c r="E45" s="2"/>
      <c r="F45" s="47">
        <f>+$A$43</f>
        <v>0.3</v>
      </c>
      <c r="G45" s="2"/>
      <c r="H45" s="171"/>
      <c r="I45" s="2"/>
      <c r="J45" s="188"/>
      <c r="L45" s="46" t="s">
        <v>13</v>
      </c>
      <c r="M45" s="2"/>
      <c r="N45" s="47">
        <f>+$A$43</f>
        <v>0.3</v>
      </c>
      <c r="O45" s="2"/>
      <c r="P45" s="171"/>
      <c r="Q45" s="2"/>
      <c r="R45" s="188"/>
      <c r="T45" s="46" t="s">
        <v>13</v>
      </c>
      <c r="U45" s="2"/>
      <c r="V45" s="47">
        <f>+$A$43</f>
        <v>0.3</v>
      </c>
      <c r="W45" s="2"/>
      <c r="X45" s="171"/>
      <c r="Y45" s="2"/>
      <c r="Z45" s="195"/>
      <c r="AB45" s="46" t="s">
        <v>13</v>
      </c>
      <c r="AC45" s="2"/>
      <c r="AD45" s="47">
        <f>+$A$43</f>
        <v>0.3</v>
      </c>
      <c r="AE45" s="2"/>
      <c r="AF45" s="171"/>
      <c r="AG45" s="2"/>
      <c r="AH45" s="188"/>
      <c r="AK45" s="46" t="s">
        <v>13</v>
      </c>
      <c r="AL45" s="2"/>
      <c r="AM45" s="47">
        <f>+$A$43</f>
        <v>0.3</v>
      </c>
      <c r="AN45" s="2"/>
      <c r="AO45" s="171"/>
      <c r="AP45" s="2"/>
      <c r="AQ45" s="188"/>
      <c r="AS45" s="46" t="s">
        <v>13</v>
      </c>
      <c r="AT45" s="2"/>
      <c r="AU45" s="47">
        <f>+$A$43</f>
        <v>0.3</v>
      </c>
      <c r="AV45" s="2"/>
      <c r="AW45" s="171"/>
      <c r="AX45" s="2"/>
      <c r="AY45" s="183"/>
      <c r="BA45" s="46" t="s">
        <v>13</v>
      </c>
      <c r="BB45" s="2"/>
      <c r="BC45" s="47">
        <f>+$A$43</f>
        <v>0.3</v>
      </c>
      <c r="BD45" s="2"/>
      <c r="BE45" s="171"/>
      <c r="BF45" s="2"/>
      <c r="BG45" s="183"/>
      <c r="BI45" s="151"/>
      <c r="BK45" s="162"/>
      <c r="BM45" s="176"/>
      <c r="BO45" s="174"/>
      <c r="BQ45" s="151"/>
      <c r="BS45" s="162"/>
      <c r="BU45" s="176"/>
      <c r="BW45" s="174"/>
      <c r="BY45" s="151"/>
      <c r="CA45" s="162"/>
      <c r="CC45" s="176"/>
      <c r="CE45" s="174"/>
      <c r="CG45" s="151"/>
      <c r="CI45" s="162"/>
      <c r="CK45" s="176"/>
      <c r="CM45" s="174"/>
      <c r="CO45" s="151"/>
      <c r="CQ45" s="162"/>
      <c r="CS45" s="176"/>
      <c r="CU45" s="174"/>
      <c r="CW45" s="151"/>
      <c r="CY45" s="162"/>
      <c r="DA45" s="176"/>
      <c r="DC45" s="174"/>
      <c r="DE45" s="151"/>
      <c r="DG45" s="162"/>
      <c r="DI45" s="176"/>
      <c r="DK45" s="174"/>
    </row>
    <row r="46" spans="1:115" ht="12.75">
      <c r="A46" s="22"/>
      <c r="B46" s="35"/>
      <c r="C46" s="55"/>
      <c r="D46" s="32"/>
      <c r="E46" s="2"/>
      <c r="F46" s="16"/>
      <c r="G46" s="2"/>
      <c r="H46" s="15"/>
      <c r="I46" s="2"/>
      <c r="J46" s="36"/>
      <c r="L46" s="32"/>
      <c r="M46" s="2"/>
      <c r="N46" s="16"/>
      <c r="O46" s="2"/>
      <c r="P46" s="15"/>
      <c r="Q46" s="2"/>
      <c r="R46" s="36"/>
      <c r="T46" s="32"/>
      <c r="U46" s="2"/>
      <c r="V46" s="16"/>
      <c r="W46" s="2"/>
      <c r="X46" s="15"/>
      <c r="Y46" s="2"/>
      <c r="Z46" s="36"/>
      <c r="AB46" s="32"/>
      <c r="AC46" s="2"/>
      <c r="AD46" s="16"/>
      <c r="AE46" s="2"/>
      <c r="AF46" s="15"/>
      <c r="AG46" s="2"/>
      <c r="AH46" s="36"/>
      <c r="AK46" s="32"/>
      <c r="AL46" s="2"/>
      <c r="AM46" s="16"/>
      <c r="AN46" s="2"/>
      <c r="AO46" s="15"/>
      <c r="AP46" s="2"/>
      <c r="AQ46" s="36"/>
      <c r="AS46" s="32"/>
      <c r="AT46" s="2"/>
      <c r="AU46" s="16"/>
      <c r="AV46" s="2"/>
      <c r="AW46" s="15"/>
      <c r="AX46" s="2"/>
      <c r="AY46" s="134"/>
      <c r="BA46" s="32"/>
      <c r="BB46" s="2"/>
      <c r="BC46" s="16"/>
      <c r="BD46" s="2"/>
      <c r="BE46" s="15"/>
      <c r="BF46" s="2"/>
      <c r="BG46" s="134"/>
      <c r="BK46" s="151"/>
      <c r="BM46" s="161"/>
      <c r="BO46" s="158"/>
      <c r="BS46" s="151"/>
      <c r="BU46" s="161"/>
      <c r="BW46" s="158"/>
      <c r="CA46" s="151"/>
      <c r="CC46" s="161"/>
      <c r="CE46" s="158"/>
      <c r="CI46" s="151"/>
      <c r="CK46" s="161"/>
      <c r="CM46" s="158"/>
      <c r="CQ46" s="151"/>
      <c r="CS46" s="161"/>
      <c r="CU46" s="158"/>
      <c r="CY46" s="151"/>
      <c r="DA46" s="161"/>
      <c r="DC46" s="158"/>
      <c r="DG46" s="151"/>
      <c r="DI46" s="161"/>
      <c r="DK46" s="158"/>
    </row>
    <row r="47" spans="1:59" ht="13.5" thickBot="1">
      <c r="A47" s="22"/>
      <c r="B47" s="32"/>
      <c r="C47" s="33"/>
      <c r="D47" s="32"/>
      <c r="E47" s="2"/>
      <c r="F47" s="2"/>
      <c r="G47" s="2"/>
      <c r="H47" s="2"/>
      <c r="I47" s="2"/>
      <c r="J47" s="33"/>
      <c r="L47" s="32"/>
      <c r="M47" s="2"/>
      <c r="N47" s="2"/>
      <c r="O47" s="2"/>
      <c r="P47" s="2"/>
      <c r="Q47" s="2"/>
      <c r="R47" s="33"/>
      <c r="T47" s="32"/>
      <c r="U47" s="2"/>
      <c r="V47" s="2"/>
      <c r="W47" s="2"/>
      <c r="X47" s="2"/>
      <c r="Y47" s="2"/>
      <c r="Z47" s="33"/>
      <c r="AB47" s="32"/>
      <c r="AC47" s="2"/>
      <c r="AD47" s="2"/>
      <c r="AE47" s="2"/>
      <c r="AF47" s="2"/>
      <c r="AG47" s="2"/>
      <c r="AH47" s="33"/>
      <c r="AK47" s="32"/>
      <c r="AL47" s="2"/>
      <c r="AM47" s="2"/>
      <c r="AN47" s="2"/>
      <c r="AO47" s="2"/>
      <c r="AP47" s="2"/>
      <c r="AQ47" s="33"/>
      <c r="AS47" s="32"/>
      <c r="AT47" s="2"/>
      <c r="AU47" s="2"/>
      <c r="AV47" s="2"/>
      <c r="AW47" s="2"/>
      <c r="AX47" s="2"/>
      <c r="AY47" s="2"/>
      <c r="BA47" s="32"/>
      <c r="BB47" s="2"/>
      <c r="BC47" s="2"/>
      <c r="BD47" s="2"/>
      <c r="BE47" s="2"/>
      <c r="BF47" s="2"/>
      <c r="BG47" s="2"/>
    </row>
    <row r="48" spans="1:115" ht="15" customHeight="1">
      <c r="A48" s="202">
        <f>VLOOKUP($A$14,'[1]COMBINACIONES'!$B$4:$I$20,7,0)</f>
        <v>1.4</v>
      </c>
      <c r="B48" s="198" t="s">
        <v>8</v>
      </c>
      <c r="C48" s="201" t="str">
        <f>CONCATENATE("(",A48,C297,D297,F297)</f>
        <v>(1,4 - ((% Participacion X Presupuesto Oficial) / Patrimonio ) = SRP</v>
      </c>
      <c r="D48" s="3" t="s">
        <v>13</v>
      </c>
      <c r="E48" s="2"/>
      <c r="F48" s="17">
        <f>+$A48</f>
        <v>1.4</v>
      </c>
      <c r="G48" s="2"/>
      <c r="H48" s="184">
        <f>+F48-((F51/F52))</f>
        <v>1.0699423991532866</v>
      </c>
      <c r="I48" s="2"/>
      <c r="J48" s="186" t="str">
        <f>IF(H48&gt;=0,"CUMPLE","NO CUMPLE")</f>
        <v>CUMPLE</v>
      </c>
      <c r="L48" s="3" t="s">
        <v>13</v>
      </c>
      <c r="M48" s="2"/>
      <c r="N48" s="17">
        <f>+$A48</f>
        <v>1.4</v>
      </c>
      <c r="O48" s="2"/>
      <c r="P48" s="184">
        <f>+N48-((N51/N52))</f>
        <v>1.0702729096766195</v>
      </c>
      <c r="Q48" s="2"/>
      <c r="R48" s="186" t="str">
        <f>IF(P48&gt;=0,"CUMPLE","NO CUMPLE")</f>
        <v>CUMPLE</v>
      </c>
      <c r="T48" s="3" t="s">
        <v>13</v>
      </c>
      <c r="U48" s="2"/>
      <c r="V48" s="17">
        <f>+$A48</f>
        <v>1.4</v>
      </c>
      <c r="W48" s="2"/>
      <c r="X48" s="184">
        <f>+V48-((V51/V52))</f>
        <v>1.3418214020821961</v>
      </c>
      <c r="Y48" s="2"/>
      <c r="Z48" s="186" t="str">
        <f>IF(X48&gt;=0,"CUMPLE","NO CUMPLE")</f>
        <v>CUMPLE</v>
      </c>
      <c r="AB48" s="3" t="s">
        <v>13</v>
      </c>
      <c r="AC48" s="2"/>
      <c r="AD48" s="17">
        <f>+$A48</f>
        <v>1.4</v>
      </c>
      <c r="AE48" s="2"/>
      <c r="AF48" s="184">
        <f>+AD48-((AD51/AD52))</f>
        <v>1.232394034718106</v>
      </c>
      <c r="AG48" s="2"/>
      <c r="AH48" s="186" t="str">
        <f>IF(AF48&gt;=0,"CUMPLE","NO CUMPLE")</f>
        <v>CUMPLE</v>
      </c>
      <c r="AK48" s="3" t="s">
        <v>13</v>
      </c>
      <c r="AL48" s="2"/>
      <c r="AM48" s="17">
        <f>+$A48</f>
        <v>1.4</v>
      </c>
      <c r="AN48" s="2"/>
      <c r="AO48" s="184">
        <f>+AM48-((AM51/AM52))</f>
        <v>1.2567393642686666</v>
      </c>
      <c r="AP48" s="2"/>
      <c r="AQ48" s="186" t="str">
        <f>IF(AO48&gt;=0,"CUMPLE","NO CUMPLE")</f>
        <v>CUMPLE</v>
      </c>
      <c r="AS48" s="3" t="s">
        <v>13</v>
      </c>
      <c r="AT48" s="2"/>
      <c r="AU48" s="17">
        <f>+$A48</f>
        <v>1.4</v>
      </c>
      <c r="AV48" s="2"/>
      <c r="AW48" s="184">
        <f>+AU48-((AU51/AU52))</f>
        <v>1.3317021013629982</v>
      </c>
      <c r="AX48" s="2"/>
      <c r="AY48" s="181" t="str">
        <f>IF(AW48&gt;=0,"CUMPLE","NO CUMPLE")</f>
        <v>CUMPLE</v>
      </c>
      <c r="BA48" s="3" t="s">
        <v>13</v>
      </c>
      <c r="BB48" s="2"/>
      <c r="BC48" s="17">
        <f>+$A48</f>
        <v>1.4</v>
      </c>
      <c r="BD48" s="2"/>
      <c r="BE48" s="184">
        <f>+BC48-((BC51/BC52))</f>
        <v>1.3112863730704702</v>
      </c>
      <c r="BF48" s="2"/>
      <c r="BG48" s="181" t="str">
        <f>IF(BE48&gt;=0,"CUMPLE","NO CUMPLE")</f>
        <v>CUMPLE</v>
      </c>
      <c r="BK48" s="163"/>
      <c r="BM48" s="221"/>
      <c r="BO48" s="174"/>
      <c r="BS48" s="163"/>
      <c r="BU48" s="221"/>
      <c r="BW48" s="174"/>
      <c r="CA48" s="163"/>
      <c r="CC48" s="221"/>
      <c r="CE48" s="174"/>
      <c r="CI48" s="163"/>
      <c r="CK48" s="221"/>
      <c r="CM48" s="174"/>
      <c r="CQ48" s="163"/>
      <c r="CS48" s="221"/>
      <c r="CU48" s="174"/>
      <c r="CY48" s="163"/>
      <c r="DA48" s="221"/>
      <c r="DC48" s="174"/>
      <c r="DG48" s="163"/>
      <c r="DI48" s="221"/>
      <c r="DK48" s="174"/>
    </row>
    <row r="49" spans="1:115" ht="15" customHeight="1">
      <c r="A49" s="202"/>
      <c r="B49" s="199"/>
      <c r="C49" s="201"/>
      <c r="D49" s="12" t="s">
        <v>10</v>
      </c>
      <c r="E49" s="2"/>
      <c r="F49" s="7">
        <f>+F6</f>
        <v>1</v>
      </c>
      <c r="G49" s="2"/>
      <c r="H49" s="184"/>
      <c r="I49" s="2"/>
      <c r="J49" s="187"/>
      <c r="L49" s="12" t="s">
        <v>10</v>
      </c>
      <c r="M49" s="2"/>
      <c r="N49" s="7">
        <f>+N6</f>
        <v>1</v>
      </c>
      <c r="O49" s="2"/>
      <c r="P49" s="184"/>
      <c r="Q49" s="2"/>
      <c r="R49" s="187"/>
      <c r="T49" s="12" t="s">
        <v>10</v>
      </c>
      <c r="U49" s="2"/>
      <c r="V49" s="7">
        <f>+V6</f>
        <v>1</v>
      </c>
      <c r="W49" s="2"/>
      <c r="X49" s="184"/>
      <c r="Y49" s="2"/>
      <c r="Z49" s="187"/>
      <c r="AB49" s="12" t="s">
        <v>10</v>
      </c>
      <c r="AC49" s="2"/>
      <c r="AD49" s="7">
        <f>+AD6</f>
        <v>1</v>
      </c>
      <c r="AE49" s="2"/>
      <c r="AF49" s="184"/>
      <c r="AG49" s="2"/>
      <c r="AH49" s="187"/>
      <c r="AK49" s="12" t="s">
        <v>10</v>
      </c>
      <c r="AL49" s="2"/>
      <c r="AM49" s="7">
        <f>+AM6</f>
        <v>1</v>
      </c>
      <c r="AN49" s="2"/>
      <c r="AO49" s="184"/>
      <c r="AP49" s="2"/>
      <c r="AQ49" s="187"/>
      <c r="AS49" s="12" t="s">
        <v>10</v>
      </c>
      <c r="AT49" s="2"/>
      <c r="AU49" s="7">
        <f>+AU6</f>
        <v>1</v>
      </c>
      <c r="AV49" s="2"/>
      <c r="AW49" s="184"/>
      <c r="AX49" s="2"/>
      <c r="AY49" s="182"/>
      <c r="BA49" s="12" t="s">
        <v>10</v>
      </c>
      <c r="BB49" s="2"/>
      <c r="BC49" s="7">
        <f>+BC6</f>
        <v>1</v>
      </c>
      <c r="BD49" s="2"/>
      <c r="BE49" s="184"/>
      <c r="BF49" s="2"/>
      <c r="BG49" s="182"/>
      <c r="BK49" s="164"/>
      <c r="BM49" s="221"/>
      <c r="BO49" s="174"/>
      <c r="BS49" s="164"/>
      <c r="BU49" s="221"/>
      <c r="BW49" s="174"/>
      <c r="CA49" s="164"/>
      <c r="CC49" s="221"/>
      <c r="CE49" s="174"/>
      <c r="CI49" s="164"/>
      <c r="CK49" s="221"/>
      <c r="CM49" s="174"/>
      <c r="CQ49" s="164"/>
      <c r="CS49" s="221"/>
      <c r="CU49" s="174"/>
      <c r="CY49" s="164"/>
      <c r="DA49" s="221"/>
      <c r="DC49" s="174"/>
      <c r="DG49" s="164"/>
      <c r="DI49" s="221"/>
      <c r="DK49" s="174"/>
    </row>
    <row r="50" spans="1:115" ht="15" customHeight="1">
      <c r="A50" s="202"/>
      <c r="B50" s="199"/>
      <c r="C50" s="201"/>
      <c r="D50" s="42" t="str">
        <f>+D44</f>
        <v>Presupuesto Oficial</v>
      </c>
      <c r="E50" s="2"/>
      <c r="F50" s="41">
        <f>+F44</f>
        <v>370000000</v>
      </c>
      <c r="G50" s="2"/>
      <c r="H50" s="184"/>
      <c r="I50" s="2"/>
      <c r="J50" s="187"/>
      <c r="L50" s="42" t="str">
        <f>+L44</f>
        <v>Presupuesto Oficial</v>
      </c>
      <c r="M50" s="2"/>
      <c r="N50" s="41">
        <f>+N44</f>
        <v>370000000</v>
      </c>
      <c r="O50" s="2"/>
      <c r="P50" s="184"/>
      <c r="Q50" s="2"/>
      <c r="R50" s="187"/>
      <c r="T50" s="42" t="str">
        <f>+T44</f>
        <v>Presupuesto Oficial</v>
      </c>
      <c r="U50" s="2"/>
      <c r="V50" s="41">
        <f>+V44</f>
        <v>370000000</v>
      </c>
      <c r="W50" s="2"/>
      <c r="X50" s="184"/>
      <c r="Y50" s="2"/>
      <c r="Z50" s="187"/>
      <c r="AB50" s="42" t="str">
        <f>+AB44</f>
        <v>Presupuesto Oficial</v>
      </c>
      <c r="AC50" s="2"/>
      <c r="AD50" s="41">
        <f>+AD44</f>
        <v>370000000</v>
      </c>
      <c r="AE50" s="2"/>
      <c r="AF50" s="184"/>
      <c r="AG50" s="2"/>
      <c r="AH50" s="187"/>
      <c r="AK50" s="42" t="str">
        <f>+AK44</f>
        <v>Presupuesto Oficial</v>
      </c>
      <c r="AL50" s="2"/>
      <c r="AM50" s="41">
        <f>+AM44</f>
        <v>370000000</v>
      </c>
      <c r="AN50" s="2"/>
      <c r="AO50" s="184"/>
      <c r="AP50" s="2"/>
      <c r="AQ50" s="187"/>
      <c r="AS50" s="42" t="str">
        <f>+AS44</f>
        <v>Presupuesto Oficial</v>
      </c>
      <c r="AT50" s="2"/>
      <c r="AU50" s="41">
        <f>+AU44</f>
        <v>370000000</v>
      </c>
      <c r="AV50" s="2"/>
      <c r="AW50" s="184"/>
      <c r="AX50" s="2"/>
      <c r="AY50" s="182"/>
      <c r="BA50" s="42" t="str">
        <f>+BA44</f>
        <v>Presupuesto Oficial</v>
      </c>
      <c r="BB50" s="2"/>
      <c r="BC50" s="41">
        <f>+BC44</f>
        <v>370000000</v>
      </c>
      <c r="BD50" s="2"/>
      <c r="BE50" s="184"/>
      <c r="BF50" s="2"/>
      <c r="BG50" s="182"/>
      <c r="BI50" s="151"/>
      <c r="BK50" s="160"/>
      <c r="BM50" s="221"/>
      <c r="BO50" s="174"/>
      <c r="BQ50" s="151"/>
      <c r="BS50" s="160"/>
      <c r="BU50" s="221"/>
      <c r="BW50" s="174"/>
      <c r="BY50" s="151"/>
      <c r="CA50" s="160"/>
      <c r="CC50" s="221"/>
      <c r="CE50" s="174"/>
      <c r="CG50" s="151"/>
      <c r="CI50" s="160"/>
      <c r="CK50" s="221"/>
      <c r="CM50" s="174"/>
      <c r="CO50" s="151"/>
      <c r="CQ50" s="160"/>
      <c r="CS50" s="221"/>
      <c r="CU50" s="174"/>
      <c r="CW50" s="151"/>
      <c r="CY50" s="160"/>
      <c r="DA50" s="221"/>
      <c r="DC50" s="174"/>
      <c r="DE50" s="151"/>
      <c r="DG50" s="160"/>
      <c r="DI50" s="221"/>
      <c r="DK50" s="174"/>
    </row>
    <row r="51" spans="1:115" ht="12.75">
      <c r="A51" s="202"/>
      <c r="B51" s="199"/>
      <c r="C51" s="201"/>
      <c r="D51" s="50" t="str">
        <f>CONCATENATE("Participación en ",D50)</f>
        <v>Participación en Presupuesto Oficial</v>
      </c>
      <c r="E51" s="2"/>
      <c r="F51" s="18">
        <f>+F49*F50</f>
        <v>370000000</v>
      </c>
      <c r="G51" s="2"/>
      <c r="H51" s="184"/>
      <c r="I51" s="2"/>
      <c r="J51" s="187"/>
      <c r="L51" s="12" t="str">
        <f>CONCATENATE("Participación en ",L50)</f>
        <v>Participación en Presupuesto Oficial</v>
      </c>
      <c r="M51" s="2"/>
      <c r="N51" s="18">
        <f>+N49*N50</f>
        <v>370000000</v>
      </c>
      <c r="O51" s="2"/>
      <c r="P51" s="184"/>
      <c r="Q51" s="2"/>
      <c r="R51" s="187"/>
      <c r="T51" s="12" t="str">
        <f>CONCATENATE("Participación en ",T50)</f>
        <v>Participación en Presupuesto Oficial</v>
      </c>
      <c r="U51" s="2"/>
      <c r="V51" s="18">
        <f>+V49*V50</f>
        <v>370000000</v>
      </c>
      <c r="W51" s="2"/>
      <c r="X51" s="184"/>
      <c r="Y51" s="2"/>
      <c r="Z51" s="187"/>
      <c r="AB51" s="12" t="str">
        <f>CONCATENATE("Participación en ",AB50)</f>
        <v>Participación en Presupuesto Oficial</v>
      </c>
      <c r="AC51" s="2"/>
      <c r="AD51" s="18">
        <f>+AD49*AD50</f>
        <v>370000000</v>
      </c>
      <c r="AE51" s="2"/>
      <c r="AF51" s="184"/>
      <c r="AG51" s="2"/>
      <c r="AH51" s="187"/>
      <c r="AK51" s="12" t="str">
        <f>CONCATENATE("Participación en ",AK50)</f>
        <v>Participación en Presupuesto Oficial</v>
      </c>
      <c r="AL51" s="2"/>
      <c r="AM51" s="18">
        <f>+AM49*AM50</f>
        <v>370000000</v>
      </c>
      <c r="AN51" s="2"/>
      <c r="AO51" s="184"/>
      <c r="AP51" s="2"/>
      <c r="AQ51" s="187"/>
      <c r="AS51" s="12" t="str">
        <f>CONCATENATE("Participación en ",AS50)</f>
        <v>Participación en Presupuesto Oficial</v>
      </c>
      <c r="AT51" s="2"/>
      <c r="AU51" s="18">
        <f>+AU49*AU50</f>
        <v>370000000</v>
      </c>
      <c r="AV51" s="2"/>
      <c r="AW51" s="184"/>
      <c r="AX51" s="2"/>
      <c r="AY51" s="182"/>
      <c r="BA51" s="12" t="str">
        <f>CONCATENATE("Participación en ",BA50)</f>
        <v>Participación en Presupuesto Oficial</v>
      </c>
      <c r="BB51" s="2"/>
      <c r="BC51" s="18">
        <f>+BC49*BC50</f>
        <v>370000000</v>
      </c>
      <c r="BD51" s="2"/>
      <c r="BE51" s="184"/>
      <c r="BF51" s="2"/>
      <c r="BG51" s="182"/>
      <c r="BK51" s="151"/>
      <c r="BM51" s="221"/>
      <c r="BO51" s="174"/>
      <c r="BS51" s="151"/>
      <c r="BU51" s="221"/>
      <c r="BW51" s="174"/>
      <c r="CA51" s="151"/>
      <c r="CC51" s="221"/>
      <c r="CE51" s="174"/>
      <c r="CI51" s="151"/>
      <c r="CK51" s="221"/>
      <c r="CM51" s="174"/>
      <c r="CQ51" s="151"/>
      <c r="CS51" s="221"/>
      <c r="CU51" s="174"/>
      <c r="CY51" s="151"/>
      <c r="DA51" s="221"/>
      <c r="DC51" s="174"/>
      <c r="DG51" s="151"/>
      <c r="DI51" s="221"/>
      <c r="DK51" s="174"/>
    </row>
    <row r="52" spans="1:115" ht="13.5" thickBot="1">
      <c r="A52" s="202"/>
      <c r="B52" s="200"/>
      <c r="C52" s="201"/>
      <c r="D52" s="4" t="s">
        <v>14</v>
      </c>
      <c r="E52" s="2"/>
      <c r="F52" s="6">
        <f>+F17-F19</f>
        <v>1121016450.0099998</v>
      </c>
      <c r="G52" s="2"/>
      <c r="H52" s="184"/>
      <c r="I52" s="2"/>
      <c r="J52" s="188"/>
      <c r="L52" s="4" t="s">
        <v>14</v>
      </c>
      <c r="M52" s="2"/>
      <c r="N52" s="6">
        <f>+N17-N19</f>
        <v>1122140130</v>
      </c>
      <c r="O52" s="2"/>
      <c r="P52" s="184"/>
      <c r="Q52" s="2"/>
      <c r="R52" s="188"/>
      <c r="T52" s="4" t="s">
        <v>14</v>
      </c>
      <c r="U52" s="2"/>
      <c r="V52" s="6">
        <f>+V17-V19</f>
        <v>6359727000</v>
      </c>
      <c r="W52" s="2"/>
      <c r="X52" s="184"/>
      <c r="Y52" s="2"/>
      <c r="Z52" s="188"/>
      <c r="AB52" s="4" t="s">
        <v>14</v>
      </c>
      <c r="AC52" s="2"/>
      <c r="AD52" s="6">
        <f>+AD17-AD19</f>
        <v>2207558659.2500005</v>
      </c>
      <c r="AE52" s="2"/>
      <c r="AF52" s="184"/>
      <c r="AG52" s="2"/>
      <c r="AH52" s="188"/>
      <c r="AK52" s="4" t="s">
        <v>14</v>
      </c>
      <c r="AL52" s="2"/>
      <c r="AM52" s="6">
        <f>+AM17-AM19</f>
        <v>2582705277.7699995</v>
      </c>
      <c r="AN52" s="2"/>
      <c r="AO52" s="184"/>
      <c r="AP52" s="2"/>
      <c r="AQ52" s="188"/>
      <c r="AS52" s="4" t="s">
        <v>14</v>
      </c>
      <c r="AT52" s="2"/>
      <c r="AU52" s="6">
        <f>+AU17-AU19</f>
        <v>5417443397</v>
      </c>
      <c r="AV52" s="2"/>
      <c r="AW52" s="184"/>
      <c r="AX52" s="2"/>
      <c r="AY52" s="183"/>
      <c r="BA52" s="4" t="s">
        <v>14</v>
      </c>
      <c r="BB52" s="2"/>
      <c r="BC52" s="6">
        <f>+BC17-BC19</f>
        <v>4170723403</v>
      </c>
      <c r="BD52" s="2"/>
      <c r="BE52" s="184"/>
      <c r="BF52" s="2"/>
      <c r="BG52" s="183"/>
      <c r="BK52" s="151"/>
      <c r="BM52" s="221"/>
      <c r="BO52" s="174"/>
      <c r="BS52" s="151"/>
      <c r="BU52" s="221"/>
      <c r="BW52" s="174"/>
      <c r="CA52" s="151"/>
      <c r="CC52" s="221"/>
      <c r="CE52" s="174"/>
      <c r="CI52" s="151"/>
      <c r="CK52" s="221"/>
      <c r="CM52" s="174"/>
      <c r="CQ52" s="151"/>
      <c r="CS52" s="221"/>
      <c r="CU52" s="174"/>
      <c r="CY52" s="151"/>
      <c r="DA52" s="221"/>
      <c r="DC52" s="174"/>
      <c r="DG52" s="151"/>
      <c r="DI52" s="221"/>
      <c r="DK52" s="174"/>
    </row>
    <row r="53" spans="1:59" ht="13.5" thickBot="1">
      <c r="A53" s="22"/>
      <c r="B53" s="37"/>
      <c r="C53" s="38"/>
      <c r="D53" s="37"/>
      <c r="E53" s="1"/>
      <c r="F53" s="1"/>
      <c r="G53" s="1"/>
      <c r="H53" s="1"/>
      <c r="I53" s="1"/>
      <c r="J53" s="38"/>
      <c r="L53" s="37"/>
      <c r="M53" s="1"/>
      <c r="N53" s="1"/>
      <c r="O53" s="1"/>
      <c r="P53" s="1"/>
      <c r="Q53" s="1"/>
      <c r="R53" s="38"/>
      <c r="T53" s="37"/>
      <c r="U53" s="1"/>
      <c r="V53" s="1"/>
      <c r="W53" s="1"/>
      <c r="X53" s="1"/>
      <c r="Y53" s="1"/>
      <c r="Z53" s="38"/>
      <c r="AB53" s="37"/>
      <c r="AC53" s="1"/>
      <c r="AD53" s="1"/>
      <c r="AE53" s="1"/>
      <c r="AF53" s="1"/>
      <c r="AG53" s="1"/>
      <c r="AH53" s="38"/>
      <c r="AK53" s="37"/>
      <c r="AL53" s="1"/>
      <c r="AM53" s="1"/>
      <c r="AN53" s="1"/>
      <c r="AO53" s="1"/>
      <c r="AP53" s="1"/>
      <c r="AQ53" s="38"/>
      <c r="AS53" s="37"/>
      <c r="AT53" s="1"/>
      <c r="AU53" s="1"/>
      <c r="AV53" s="1"/>
      <c r="AW53" s="1"/>
      <c r="AX53" s="1"/>
      <c r="AY53" s="1"/>
      <c r="BA53" s="37"/>
      <c r="BB53" s="1"/>
      <c r="BC53" s="1"/>
      <c r="BD53" s="1"/>
      <c r="BE53" s="1"/>
      <c r="BF53" s="1"/>
      <c r="BG53" s="1"/>
    </row>
    <row r="294" ht="12.75">
      <c r="C294" s="23" t="s">
        <v>15</v>
      </c>
    </row>
    <row r="295" ht="12.75">
      <c r="C295" s="23" t="s">
        <v>16</v>
      </c>
    </row>
    <row r="296" spans="3:8" ht="12.75">
      <c r="C296" s="23" t="s">
        <v>21</v>
      </c>
      <c r="D296" t="s">
        <v>22</v>
      </c>
      <c r="F296" t="str">
        <f>+B17</f>
        <v>Presupuesto Oficial</v>
      </c>
      <c r="H296" t="s">
        <v>23</v>
      </c>
    </row>
    <row r="297" spans="3:6" ht="12.75">
      <c r="C297" s="23" t="s">
        <v>24</v>
      </c>
      <c r="D297" t="str">
        <f>+F296</f>
        <v>Presupuesto Oficial</v>
      </c>
      <c r="F297" t="s">
        <v>25</v>
      </c>
    </row>
    <row r="298" spans="3:8" ht="25.5">
      <c r="C298" s="23" t="s">
        <v>20</v>
      </c>
      <c r="D298" t="s">
        <v>26</v>
      </c>
      <c r="F298" t="str">
        <f>+F296</f>
        <v>Presupuesto Oficial</v>
      </c>
      <c r="H298" t="s">
        <v>27</v>
      </c>
    </row>
    <row r="300" ht="12.75" customHeight="1"/>
    <row r="301" ht="12.75">
      <c r="C301" s="25"/>
    </row>
    <row r="302" ht="12.75">
      <c r="C302" s="24"/>
    </row>
    <row r="303" ht="12.75">
      <c r="C303" s="14"/>
    </row>
    <row r="305" ht="12.75" customHeight="1"/>
    <row r="306" ht="12.75">
      <c r="C306" s="25"/>
    </row>
    <row r="307" ht="12.75">
      <c r="C307" s="25"/>
    </row>
    <row r="308" ht="12.75">
      <c r="C308" s="24"/>
    </row>
    <row r="311" ht="12.75" customHeight="1"/>
    <row r="312" ht="12.75">
      <c r="C312" s="24"/>
    </row>
  </sheetData>
  <sheetProtection selectLockedCells="1"/>
  <mergeCells count="188">
    <mergeCell ref="A1:D1"/>
    <mergeCell ref="A2:D2"/>
    <mergeCell ref="DA48:DA52"/>
    <mergeCell ref="DA40:DA41"/>
    <mergeCell ref="CW4:DK4"/>
    <mergeCell ref="CW5:DC5"/>
    <mergeCell ref="DE5:DK5"/>
    <mergeCell ref="CW15:CY15"/>
    <mergeCell ref="DA15:DC15"/>
    <mergeCell ref="DC48:DC52"/>
    <mergeCell ref="DI48:DI52"/>
    <mergeCell ref="DK48:DK52"/>
    <mergeCell ref="DA43:DA45"/>
    <mergeCell ref="DC43:DC45"/>
    <mergeCell ref="DI43:DI45"/>
    <mergeCell ref="DK43:DK45"/>
    <mergeCell ref="DC40:DC41"/>
    <mergeCell ref="DI40:DI41"/>
    <mergeCell ref="DK40:DK41"/>
    <mergeCell ref="CW35:DC35"/>
    <mergeCell ref="DE35:DK35"/>
    <mergeCell ref="DA37:DA38"/>
    <mergeCell ref="DC37:DC38"/>
    <mergeCell ref="DI37:DI38"/>
    <mergeCell ref="DK37:DK38"/>
    <mergeCell ref="DE15:DG15"/>
    <mergeCell ref="DI15:DK15"/>
    <mergeCell ref="CK48:CK52"/>
    <mergeCell ref="CM48:CM52"/>
    <mergeCell ref="CS48:CS52"/>
    <mergeCell ref="CU48:CU52"/>
    <mergeCell ref="CG35:CM35"/>
    <mergeCell ref="CO35:CU35"/>
    <mergeCell ref="CK37:CK38"/>
    <mergeCell ref="CM37:CM38"/>
    <mergeCell ref="CG4:CU4"/>
    <mergeCell ref="CG5:CM5"/>
    <mergeCell ref="CO5:CU5"/>
    <mergeCell ref="CG15:CI15"/>
    <mergeCell ref="CK15:CM15"/>
    <mergeCell ref="CO15:CQ15"/>
    <mergeCell ref="CS15:CU15"/>
    <mergeCell ref="CE43:CE45"/>
    <mergeCell ref="BU48:BU52"/>
    <mergeCell ref="BW48:BW52"/>
    <mergeCell ref="CC48:CC52"/>
    <mergeCell ref="CE48:CE52"/>
    <mergeCell ref="BU43:BU45"/>
    <mergeCell ref="BW43:BW45"/>
    <mergeCell ref="CC43:CC45"/>
    <mergeCell ref="BU40:BU41"/>
    <mergeCell ref="BW40:BW41"/>
    <mergeCell ref="CC40:CC41"/>
    <mergeCell ref="CE40:CE41"/>
    <mergeCell ref="CS37:CS38"/>
    <mergeCell ref="CU37:CU38"/>
    <mergeCell ref="CK40:CK41"/>
    <mergeCell ref="CM40:CM41"/>
    <mergeCell ref="CK43:CK45"/>
    <mergeCell ref="CM43:CM45"/>
    <mergeCell ref="CS40:CS41"/>
    <mergeCell ref="CU40:CU41"/>
    <mergeCell ref="CS43:CS45"/>
    <mergeCell ref="CU43:CU45"/>
    <mergeCell ref="BQ35:BW35"/>
    <mergeCell ref="BY35:CE35"/>
    <mergeCell ref="BU37:BU38"/>
    <mergeCell ref="BW37:BW38"/>
    <mergeCell ref="CC37:CC38"/>
    <mergeCell ref="CE37:CE38"/>
    <mergeCell ref="BQ15:BS15"/>
    <mergeCell ref="BU15:BW15"/>
    <mergeCell ref="BY15:CA15"/>
    <mergeCell ref="CC15:CE15"/>
    <mergeCell ref="AK4:AY4"/>
    <mergeCell ref="BA4:BO4"/>
    <mergeCell ref="BQ4:CE4"/>
    <mergeCell ref="BQ5:BW5"/>
    <mergeCell ref="BY5:CE5"/>
    <mergeCell ref="BI5:BO5"/>
    <mergeCell ref="BA5:BG5"/>
    <mergeCell ref="AK5:AQ5"/>
    <mergeCell ref="AS5:AY5"/>
    <mergeCell ref="BM48:BM52"/>
    <mergeCell ref="BO48:BO52"/>
    <mergeCell ref="R48:R52"/>
    <mergeCell ref="X48:X52"/>
    <mergeCell ref="Z48:Z52"/>
    <mergeCell ref="AF48:AF52"/>
    <mergeCell ref="AH48:AH52"/>
    <mergeCell ref="AO48:AO52"/>
    <mergeCell ref="AQ48:AQ52"/>
    <mergeCell ref="BE15:BG15"/>
    <mergeCell ref="BI15:BK15"/>
    <mergeCell ref="BM15:BO15"/>
    <mergeCell ref="AO15:AQ15"/>
    <mergeCell ref="AS15:AU15"/>
    <mergeCell ref="AW15:AY15"/>
    <mergeCell ref="BA15:BC15"/>
    <mergeCell ref="D15:F15"/>
    <mergeCell ref="H15:J15"/>
    <mergeCell ref="L15:N15"/>
    <mergeCell ref="P15:R15"/>
    <mergeCell ref="AK15:AM15"/>
    <mergeCell ref="L5:R5"/>
    <mergeCell ref="T5:Z5"/>
    <mergeCell ref="AB5:AH5"/>
    <mergeCell ref="T15:V15"/>
    <mergeCell ref="X15:Z15"/>
    <mergeCell ref="AB15:AD15"/>
    <mergeCell ref="AF15:AH15"/>
    <mergeCell ref="A37:A38"/>
    <mergeCell ref="A40:A41"/>
    <mergeCell ref="H43:H45"/>
    <mergeCell ref="D5:J5"/>
    <mergeCell ref="A43:A45"/>
    <mergeCell ref="B14:C14"/>
    <mergeCell ref="D35:J35"/>
    <mergeCell ref="H37:H38"/>
    <mergeCell ref="J37:J38"/>
    <mergeCell ref="B37:B38"/>
    <mergeCell ref="A48:A52"/>
    <mergeCell ref="B48:B52"/>
    <mergeCell ref="C48:C52"/>
    <mergeCell ref="H48:H52"/>
    <mergeCell ref="J48:J52"/>
    <mergeCell ref="P48:P52"/>
    <mergeCell ref="B43:B45"/>
    <mergeCell ref="C43:C45"/>
    <mergeCell ref="P43:P45"/>
    <mergeCell ref="B40:B41"/>
    <mergeCell ref="H40:H41"/>
    <mergeCell ref="J40:J41"/>
    <mergeCell ref="J43:J45"/>
    <mergeCell ref="C37:C38"/>
    <mergeCell ref="C40:C41"/>
    <mergeCell ref="L35:R35"/>
    <mergeCell ref="P37:P38"/>
    <mergeCell ref="R37:R38"/>
    <mergeCell ref="P40:P41"/>
    <mergeCell ref="R40:R41"/>
    <mergeCell ref="R43:R45"/>
    <mergeCell ref="T35:Z35"/>
    <mergeCell ref="X37:X38"/>
    <mergeCell ref="Z37:Z38"/>
    <mergeCell ref="X40:X41"/>
    <mergeCell ref="Z40:Z41"/>
    <mergeCell ref="X43:X45"/>
    <mergeCell ref="Z43:Z45"/>
    <mergeCell ref="AB35:AH35"/>
    <mergeCell ref="AF37:AF38"/>
    <mergeCell ref="AH37:AH38"/>
    <mergeCell ref="AF43:AF45"/>
    <mergeCell ref="AH43:AH45"/>
    <mergeCell ref="AF40:AF41"/>
    <mergeCell ref="AH40:AH41"/>
    <mergeCell ref="AK35:AQ35"/>
    <mergeCell ref="AO37:AO38"/>
    <mergeCell ref="AQ37:AQ38"/>
    <mergeCell ref="AO40:AO41"/>
    <mergeCell ref="AQ40:AQ41"/>
    <mergeCell ref="AW40:AW41"/>
    <mergeCell ref="AY40:AY41"/>
    <mergeCell ref="AO43:AO45"/>
    <mergeCell ref="AQ43:AQ45"/>
    <mergeCell ref="BG43:BG45"/>
    <mergeCell ref="AW43:AW45"/>
    <mergeCell ref="AY43:AY45"/>
    <mergeCell ref="AW48:AW52"/>
    <mergeCell ref="AY48:AY52"/>
    <mergeCell ref="BE48:BE52"/>
    <mergeCell ref="BG48:BG52"/>
    <mergeCell ref="BA35:BG35"/>
    <mergeCell ref="BE37:BE38"/>
    <mergeCell ref="BG37:BG38"/>
    <mergeCell ref="AS35:AY35"/>
    <mergeCell ref="AW37:AW38"/>
    <mergeCell ref="AY37:AY38"/>
    <mergeCell ref="BE40:BE41"/>
    <mergeCell ref="BG40:BG41"/>
    <mergeCell ref="BE43:BE45"/>
    <mergeCell ref="BI35:BO35"/>
    <mergeCell ref="BM37:BM38"/>
    <mergeCell ref="BO37:BO38"/>
    <mergeCell ref="BM40:BM41"/>
    <mergeCell ref="BO40:BO41"/>
    <mergeCell ref="BM43:BM45"/>
    <mergeCell ref="BO43:BO45"/>
  </mergeCells>
  <printOptions/>
  <pageMargins left="0.58" right="0.29" top="0.6299212598425197" bottom="0.54" header="0" footer="0"/>
  <pageSetup horizontalDpi="600" verticalDpi="600" orientation="landscape" paperSize="5" scale="60" r:id="rId1"/>
  <colBreaks count="2" manualBreakCount="2">
    <brk id="10" max="65535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pvicerrec1</cp:lastModifiedBy>
  <cp:lastPrinted>2009-08-19T15:40:35Z</cp:lastPrinted>
  <dcterms:created xsi:type="dcterms:W3CDTF">2008-12-23T19:33:14Z</dcterms:created>
  <dcterms:modified xsi:type="dcterms:W3CDTF">2009-08-19T15:42:46Z</dcterms:modified>
  <cp:category/>
  <cp:version/>
  <cp:contentType/>
  <cp:contentStatus/>
</cp:coreProperties>
</file>