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'COMBINACIONES'!$A$1:$J$21</definedName>
    <definedName name="_xlnm.Print_Area" localSheetId="1">'PARAMETROS'!$A$1:$I$39</definedName>
    <definedName name="_xlnm.Print_Titles" localSheetId="2">'EVALUA-1'!$1:$2</definedName>
  </definedNames>
  <calcPr fullCalcOnLoad="1"/>
</workbook>
</file>

<file path=xl/sharedStrings.xml><?xml version="1.0" encoding="utf-8"?>
<sst xmlns="http://schemas.openxmlformats.org/spreadsheetml/2006/main" count="228" uniqueCount="95">
  <si>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</si>
  <si>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</si>
  <si>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</si>
  <si>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</si>
  <si>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</si>
  <si>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</si>
  <si>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</si>
  <si>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</si>
  <si>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</si>
  <si>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</si>
  <si>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</si>
  <si>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</si>
  <si>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</si>
  <si>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</si>
  <si>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</si>
  <si>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</si>
  <si>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</si>
  <si>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</si>
  <si>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</si>
  <si>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</si>
  <si>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</si>
  <si>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</si>
  <si>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</si>
  <si>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</si>
  <si>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</si>
  <si>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</si>
  <si>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</si>
  <si>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</si>
  <si>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</si>
  <si>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</si>
  <si>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</si>
  <si>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</si>
  <si>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</si>
  <si>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</si>
  <si>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</si>
  <si>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</si>
  <si>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</si>
  <si>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</si>
  <si>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</si>
  <si>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</si>
  <si>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</si>
  <si>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</si>
  <si>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</si>
  <si>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</si>
  <si>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</si>
  <si>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</si>
  <si>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</si>
  <si>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 xml:space="preserve">Riesgo de 1,0 a 0,2 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</si>
  <si>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</si>
  <si>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</si>
  <si>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</si>
  <si>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</si>
  <si>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</si>
  <si>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</si>
  <si>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</si>
  <si>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>) / Patrimonio ) = SRP</t>
  </si>
  <si>
    <t xml:space="preserve">  X  % Participacion X </t>
  </si>
  <si>
    <t>)   =   S.H.I</t>
  </si>
  <si>
    <t>BALANCE A DICIEMBRE 31 DE 2008</t>
  </si>
  <si>
    <t>TOTAL PATRIMONIO</t>
  </si>
  <si>
    <t>TOTAL PATRIM LIQUIDO</t>
  </si>
  <si>
    <t>ESTADOS FINANCIEROS  2008 3 FIRMAS</t>
  </si>
  <si>
    <t>ESTADOS FINANCIEROS  2007 3 FIRMAS</t>
  </si>
  <si>
    <t>CERTIFIC VIGENTE CONTADOR</t>
  </si>
  <si>
    <t>CERTIFIC VIGENTE REV FISCAL</t>
  </si>
  <si>
    <t>TOTAL PATRIMONIO 2008</t>
  </si>
  <si>
    <t>DECLARACION RENTA 2007</t>
  </si>
  <si>
    <t>X</t>
  </si>
  <si>
    <t>)  = &lt; RP</t>
  </si>
  <si>
    <t>CERTIF. REVISOR FISCAL</t>
  </si>
  <si>
    <r>
      <t xml:space="preserve">Con anticipo sin restricciones - </t>
    </r>
    <r>
      <rPr>
        <b/>
        <sz val="10"/>
        <color indexed="10"/>
        <rFont val="Arial"/>
        <family val="2"/>
      </rPr>
      <t>Proveeduria de bienes</t>
    </r>
  </si>
  <si>
    <t xml:space="preserve">OBSERVACION : </t>
  </si>
  <si>
    <t>CONVCATORIA PUBLICA No.018 DE 2009</t>
  </si>
  <si>
    <t>CONTRATAR LA ADQUISICION DE EQUIPOS DE LABORATORIO- EQUIPOS DE MUSICA Y SONIDO CON DESTINO A LOS LABORATORIOS, TALLERES CENTROS Y AULAS ESPECIALIZADAS DE  LA FACULTADES DE LA UNIVERSIDAD DISTRITAL FRANCISCO JOSE DE CALDAS</t>
  </si>
  <si>
    <t>O</t>
  </si>
  <si>
    <t>OFIBOD LTDA</t>
  </si>
  <si>
    <t>LILIANA TOVAR GARCIA</t>
  </si>
  <si>
    <t>ESTADOS FINANCIEROS  2008 2 FIRMAS</t>
  </si>
  <si>
    <t>00/00/2009</t>
  </si>
  <si>
    <t>CENTRO MUSICAL LTDA</t>
  </si>
  <si>
    <t>RAFAEL ALBERTO GOMEZ OSPINA</t>
  </si>
  <si>
    <t>ES NECESARIO SUBSANAR LA FIRMA POR PARTE DE CONTADOR PUBLICO LOS ESTADOS FINANCIEROS</t>
  </si>
  <si>
    <t>YAMAKI LTDA</t>
  </si>
  <si>
    <t>JAIRO RUIZ RUEDA</t>
  </si>
  <si>
    <t>SANDRA LILIANA PADILLA</t>
  </si>
  <si>
    <t>INCOLMOTOS YAMAHA S.A.</t>
  </si>
  <si>
    <t>BEATRIZ HELENA LOAIZA</t>
  </si>
  <si>
    <t>OMAR ALONSO RENDON H</t>
  </si>
  <si>
    <t>ROSARIO ESCOBAR GIL</t>
  </si>
  <si>
    <t>GUSTAVO TOLE GONZALEZ</t>
  </si>
  <si>
    <t>CARLOS GALEANO CORONADO</t>
  </si>
  <si>
    <t>SUBSANADO PRESENTA ESTADOS FINANCIEROS FIRMADOS POR CONTADOR PUBLICO -</t>
  </si>
  <si>
    <t>ISABEL CRISTINA CANO SALAZAR</t>
  </si>
  <si>
    <t>ISABEL CRISTINA CANO SALAZAR - ANEXA CERTIFICADO ANTECEDENTES DISCIPLINARIOS</t>
  </si>
  <si>
    <t>SUBS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</si>
</sst>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  <numFmt numFmtId="195" formatCode="_-* #,##0.0\ _€_-;\-* #,##0.0\ _€_-;_-* &quot;-&quot;??\ _€_-;_-@_-"/>
  </numFmts>
  <fonts count="20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21" applyFont="1" applyBorder="1" applyAlignment="1">
      <alignment horizontal="center" vertical="center" wrapText="1"/>
    </xf>
    <xf numFmtId="9" fontId="1" fillId="0" borderId="0" xfId="2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3" fontId="0" fillId="4" borderId="19" xfId="0" applyNumberFormat="1" applyFill="1" applyBorder="1" applyAlignment="1">
      <alignment/>
    </xf>
    <xf numFmtId="9" fontId="0" fillId="4" borderId="21" xfId="0" applyNumberFormat="1" applyFill="1" applyBorder="1" applyAlignment="1">
      <alignment/>
    </xf>
    <xf numFmtId="3" fontId="0" fillId="4" borderId="18" xfId="0" applyNumberFormat="1" applyFill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4" borderId="19" xfId="0" applyNumberFormat="1" applyFill="1" applyBorder="1" applyAlignment="1">
      <alignment vertical="center"/>
    </xf>
    <xf numFmtId="3" fontId="0" fillId="5" borderId="19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25" xfId="0" applyNumberFormat="1" applyBorder="1" applyAlignment="1">
      <alignment/>
    </xf>
    <xf numFmtId="3" fontId="0" fillId="4" borderId="25" xfId="21" applyNumberFormat="1" applyFill="1" applyBorder="1" applyAlignment="1">
      <alignment/>
    </xf>
    <xf numFmtId="3" fontId="0" fillId="4" borderId="21" xfId="21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5" fillId="5" borderId="2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9" fontId="0" fillId="4" borderId="19" xfId="2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3" fontId="5" fillId="6" borderId="1" xfId="0" applyNumberFormat="1" applyFont="1" applyFill="1" applyBorder="1" applyAlignment="1" applyProtection="1">
      <alignment/>
      <protection/>
    </xf>
    <xf numFmtId="0" fontId="0" fillId="7" borderId="14" xfId="0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5" xfId="0" applyFont="1" applyBorder="1" applyAlignment="1">
      <alignment/>
    </xf>
    <xf numFmtId="9" fontId="0" fillId="5" borderId="6" xfId="2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Fill="1" applyBorder="1" applyAlignment="1">
      <alignment/>
    </xf>
    <xf numFmtId="3" fontId="0" fillId="5" borderId="28" xfId="0" applyNumberFormat="1" applyFill="1" applyBorder="1" applyAlignment="1" applyProtection="1">
      <alignment/>
      <protection locked="0"/>
    </xf>
    <xf numFmtId="3" fontId="0" fillId="5" borderId="29" xfId="0" applyNumberFormat="1" applyFill="1" applyBorder="1" applyAlignment="1" applyProtection="1">
      <alignment/>
      <protection locked="0"/>
    </xf>
    <xf numFmtId="3" fontId="5" fillId="5" borderId="30" xfId="0" applyNumberFormat="1" applyFont="1" applyFill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9" fontId="0" fillId="5" borderId="13" xfId="21" applyFont="1" applyFill="1" applyBorder="1" applyAlignment="1" applyProtection="1">
      <alignment/>
      <protection locked="0"/>
    </xf>
    <xf numFmtId="14" fontId="0" fillId="5" borderId="13" xfId="21" applyNumberFormat="1" applyFont="1" applyFill="1" applyBorder="1" applyAlignment="1" applyProtection="1">
      <alignment/>
      <protection locked="0"/>
    </xf>
    <xf numFmtId="9" fontId="0" fillId="5" borderId="13" xfId="2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9" fontId="0" fillId="0" borderId="6" xfId="2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5" borderId="12" xfId="21" applyFill="1" applyBorder="1" applyAlignment="1" applyProtection="1">
      <alignment/>
      <protection locked="0"/>
    </xf>
    <xf numFmtId="0" fontId="8" fillId="0" borderId="27" xfId="0" applyFont="1" applyBorder="1" applyAlignment="1">
      <alignment/>
    </xf>
    <xf numFmtId="3" fontId="0" fillId="0" borderId="29" xfId="0" applyNumberFormat="1" applyFill="1" applyBorder="1" applyAlignment="1" applyProtection="1">
      <alignment/>
      <protection locked="0"/>
    </xf>
    <xf numFmtId="3" fontId="0" fillId="5" borderId="13" xfId="0" applyNumberFormat="1" applyFill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15" fontId="0" fillId="5" borderId="13" xfId="21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2" fontId="0" fillId="4" borderId="1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5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8" borderId="31" xfId="0" applyFont="1" applyFill="1" applyBorder="1" applyAlignment="1" applyProtection="1">
      <alignment horizontal="center"/>
      <protection locked="0"/>
    </xf>
    <xf numFmtId="0" fontId="5" fillId="8" borderId="32" xfId="0" applyFont="1" applyFill="1" applyBorder="1" applyAlignment="1" applyProtection="1">
      <alignment horizontal="center"/>
      <protection locked="0"/>
    </xf>
    <xf numFmtId="0" fontId="5" fillId="8" borderId="33" xfId="0" applyFont="1" applyFill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171" fontId="0" fillId="0" borderId="1" xfId="17" applyBorder="1" applyAlignment="1">
      <alignment horizontal="center" vertical="center"/>
    </xf>
    <xf numFmtId="171" fontId="0" fillId="0" borderId="1" xfId="17" applyNumberForma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6" fontId="9" fillId="3" borderId="0" xfId="0" applyNumberFormat="1" applyFont="1" applyFill="1" applyAlignment="1">
      <alignment horizontal="center" vertical="center" wrapText="1"/>
    </xf>
    <xf numFmtId="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9" fontId="9" fillId="3" borderId="0" xfId="2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2" fontId="9" fillId="3" borderId="0" xfId="0" applyNumberFormat="1" applyFont="1" applyFill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D37" sqref="D37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93" t="s">
        <v>8</v>
      </c>
      <c r="F2" s="93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52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30">
        <f>+PARAMETROS!G22</f>
        <v>1.4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31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52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30">
        <f>+PARAMETROS!G24</f>
        <v>1.3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31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52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30">
        <f>+PARAMETROS!G26</f>
        <v>1.3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31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30">
        <f>+PARAMETROS!G28</f>
        <v>1.5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31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30">
        <f>+PARAMETROS!G30</f>
        <v>1.4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31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30">
        <f>+PARAMETROS!G32</f>
        <v>1.4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31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30">
        <f>+PARAMETROS!G34</f>
        <v>1.3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31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30">
        <f>+PARAMETROS!G36</f>
        <v>1.2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31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30">
        <f>+PARAMETROS!G38</f>
        <v>1.1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3" ySplit="2" topLeftCell="D3" activePane="bottomRight" state="frozen"/>
      <selection pane="topLeft" activeCell="H4" sqref="H4"/>
      <selection pane="topRight" activeCell="H4" sqref="H4"/>
      <selection pane="bottomLeft" activeCell="H4" sqref="H4"/>
      <selection pane="bottomRight" activeCell="C42" sqref="C41:C42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49</v>
      </c>
      <c r="H4" s="25" t="s">
        <v>47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1.5</v>
      </c>
      <c r="H6" s="89">
        <v>1</v>
      </c>
      <c r="I6" s="10"/>
    </row>
    <row r="7" spans="1:9" ht="11.25">
      <c r="A7" s="9"/>
      <c r="B7" s="24"/>
      <c r="C7" s="12"/>
      <c r="D7" s="88"/>
      <c r="E7" s="88"/>
      <c r="F7" s="17"/>
      <c r="G7" s="46"/>
      <c r="H7" s="90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1.3</v>
      </c>
      <c r="H8" s="89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90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1.2</v>
      </c>
      <c r="H10" s="89">
        <v>0.2</v>
      </c>
      <c r="I10" s="10"/>
    </row>
    <row r="11" spans="1:9" ht="11.25">
      <c r="A11" s="9"/>
      <c r="B11" s="24"/>
      <c r="C11" s="12"/>
      <c r="D11" s="88"/>
      <c r="E11" s="88"/>
      <c r="F11" s="17"/>
      <c r="G11" s="48"/>
      <c r="H11" s="90"/>
      <c r="I11" s="10"/>
    </row>
    <row r="12" spans="1:9" ht="22.5" customHeight="1">
      <c r="A12" s="9"/>
      <c r="B12" s="26"/>
      <c r="C12" s="3" t="s">
        <v>15</v>
      </c>
      <c r="D12" s="88"/>
      <c r="E12" s="88"/>
      <c r="F12" s="17"/>
      <c r="G12" s="48"/>
      <c r="H12" s="90"/>
      <c r="I12" s="10"/>
    </row>
    <row r="13" spans="1:9" ht="11.25">
      <c r="A13" s="9"/>
      <c r="B13" s="24"/>
      <c r="C13" s="12"/>
      <c r="D13" s="88"/>
      <c r="E13" s="88"/>
      <c r="F13" s="17"/>
      <c r="G13" s="48"/>
      <c r="H13" s="90"/>
      <c r="I13" s="10"/>
    </row>
    <row r="14" spans="1:9" ht="11.25">
      <c r="A14" s="9"/>
      <c r="B14" s="26">
        <v>4</v>
      </c>
      <c r="C14" s="4" t="s">
        <v>52</v>
      </c>
      <c r="D14" s="46">
        <v>1.4</v>
      </c>
      <c r="E14" s="46">
        <v>0.7</v>
      </c>
      <c r="F14" s="18">
        <v>0.5</v>
      </c>
      <c r="G14" s="46">
        <v>1.3</v>
      </c>
      <c r="H14" s="89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90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1.5</v>
      </c>
      <c r="H16" s="89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90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1</v>
      </c>
      <c r="H18" s="91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92">
        <f>+ROUND((F$6+F14)/2,2)</f>
        <v>0.5</v>
      </c>
      <c r="G22" s="36">
        <f>+ROUND((G$6+G14)/2,1)</f>
        <v>1.4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34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30">
        <f>+ROUND((G$8+G14)/2,1)</f>
        <v>1.3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34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30">
        <f>+ROUND((G$10+G14)/2,1)</f>
        <v>1.3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34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30">
        <f>+ROUND((G$6+G16)/2,1)</f>
        <v>1.5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34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30">
        <f>+ROUND((G$8+G16)/2,1)</f>
        <v>1.4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34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30">
        <f>+ROUND((G$10+G16)/2,1)</f>
        <v>1.4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34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30">
        <f>+ROUND((G$6+G18)/2,1)</f>
        <v>1.3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34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30">
        <f>+ROUND((G$8+G18)/2,1)</f>
        <v>1.2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34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32">
        <f>+ROUND((G$10+G18)/2,1)</f>
        <v>1.1</v>
      </c>
      <c r="H38" s="41">
        <f>+ROUND((H$10+H18)/2,1)</f>
        <v>0.2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21"/>
  <sheetViews>
    <sheetView tabSelected="1" zoomScale="80" zoomScaleNormal="80" zoomScaleSheetLayoutView="100" workbookViewId="0" topLeftCell="A22">
      <selection activeCell="D51" sqref="D51"/>
    </sheetView>
  </sheetViews>
  <sheetFormatPr defaultColWidth="11.421875" defaultRowHeight="12.75"/>
  <cols>
    <col min="2" max="2" width="19.7109375" style="0" customWidth="1"/>
    <col min="3" max="3" width="35.28125" style="0" customWidth="1"/>
    <col min="4" max="4" width="40.00390625" style="0" customWidth="1"/>
    <col min="5" max="5" width="5.57421875" style="0" bestFit="1" customWidth="1"/>
    <col min="6" max="6" width="18.140625" style="0" customWidth="1"/>
    <col min="7" max="7" width="2.00390625" style="0" customWidth="1"/>
    <col min="8" max="8" width="21.574218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41.00390625" style="0" customWidth="1"/>
    <col min="13" max="13" width="5.57421875" style="0" bestFit="1" customWidth="1"/>
    <col min="14" max="14" width="14.8515625" style="0" customWidth="1"/>
    <col min="15" max="15" width="2.00390625" style="0" customWidth="1"/>
    <col min="16" max="16" width="19.421875" style="0" customWidth="1"/>
    <col min="17" max="17" width="3.8515625" style="0" customWidth="1"/>
    <col min="18" max="18" width="16.28125" style="0" bestFit="1" customWidth="1"/>
    <col min="19" max="19" width="3.8515625" style="0" customWidth="1"/>
    <col min="20" max="20" width="40.8515625" style="0" customWidth="1"/>
    <col min="21" max="21" width="5.57421875" style="0" bestFit="1" customWidth="1"/>
    <col min="22" max="22" width="16.8515625" style="0" customWidth="1"/>
    <col min="23" max="23" width="2.00390625" style="0" customWidth="1"/>
    <col min="24" max="24" width="19.28125" style="0" customWidth="1"/>
    <col min="25" max="25" width="3.8515625" style="0" customWidth="1"/>
    <col min="26" max="26" width="16.28125" style="0" bestFit="1" customWidth="1"/>
    <col min="27" max="27" width="3.8515625" style="0" customWidth="1"/>
    <col min="28" max="28" width="2.421875" style="0" customWidth="1"/>
    <col min="29" max="29" width="40.7109375" style="0" customWidth="1"/>
    <col min="30" max="30" width="4.8515625" style="0" customWidth="1"/>
    <col min="31" max="31" width="17.00390625" style="0" customWidth="1"/>
    <col min="32" max="32" width="3.140625" style="0" customWidth="1"/>
    <col min="33" max="33" width="21.8515625" style="0" customWidth="1"/>
    <col min="34" max="34" width="3.00390625" style="0" customWidth="1"/>
    <col min="35" max="35" width="14.8515625" style="0" bestFit="1" customWidth="1"/>
    <col min="36" max="36" width="3.421875" style="0" customWidth="1"/>
    <col min="37" max="37" width="40.7109375" style="0" customWidth="1"/>
    <col min="38" max="38" width="4.140625" style="0" customWidth="1"/>
    <col min="39" max="39" width="15.7109375" style="0" bestFit="1" customWidth="1"/>
    <col min="40" max="40" width="3.00390625" style="0" customWidth="1"/>
    <col min="41" max="41" width="20.7109375" style="0" customWidth="1"/>
    <col min="42" max="42" width="2.8515625" style="0" customWidth="1"/>
    <col min="43" max="43" width="14.8515625" style="0" bestFit="1" customWidth="1"/>
  </cols>
  <sheetData>
    <row r="1" spans="1:4" ht="18">
      <c r="A1" s="166" t="s">
        <v>72</v>
      </c>
      <c r="B1" s="166"/>
      <c r="C1" s="166"/>
      <c r="D1" s="166"/>
    </row>
    <row r="2" spans="1:31" ht="87.75" customHeight="1">
      <c r="A2" s="169" t="s">
        <v>73</v>
      </c>
      <c r="B2" s="169"/>
      <c r="C2" s="169"/>
      <c r="D2" s="169"/>
      <c r="E2" s="169"/>
      <c r="F2" s="169"/>
      <c r="AE2" s="105"/>
    </row>
    <row r="3" spans="1:43" ht="12.75">
      <c r="A3" s="136"/>
      <c r="H3" s="100" t="str">
        <f>+$B$17</f>
        <v>Oferta</v>
      </c>
      <c r="J3" s="101">
        <f>IF($B$17="Presupuesto Oficial",$C$17,F21)</f>
        <v>282834760</v>
      </c>
      <c r="P3" s="100" t="str">
        <f>+$B$17</f>
        <v>Oferta</v>
      </c>
      <c r="R3" s="101">
        <f>IF($B$17="Presupuesto Oficial",$C$17,N21)</f>
        <v>290021802</v>
      </c>
      <c r="X3" s="100" t="str">
        <f>+$B$17</f>
        <v>Oferta</v>
      </c>
      <c r="Z3" s="101">
        <f>IF($B$17="Presupuesto Oficial",$C$17,V21)</f>
        <v>143884346</v>
      </c>
      <c r="AG3" s="100" t="str">
        <f>+$B$17</f>
        <v>Oferta</v>
      </c>
      <c r="AI3" s="101">
        <f>IF($B$17="Presupuesto Oficial",$C$17,AE21)</f>
        <v>653419880</v>
      </c>
      <c r="AO3" s="100" t="str">
        <f>+$B$17</f>
        <v>Oferta</v>
      </c>
      <c r="AQ3" s="101">
        <f>IF($B$17="Presupuesto Oficial",$C$17,AM21)</f>
        <v>886373000</v>
      </c>
    </row>
    <row r="4" spans="4:43" ht="13.5" thickBot="1">
      <c r="D4" s="72" t="s">
        <v>45</v>
      </c>
      <c r="F4" s="86"/>
      <c r="L4" s="72" t="s">
        <v>45</v>
      </c>
      <c r="N4" s="86"/>
      <c r="T4" s="72" t="s">
        <v>45</v>
      </c>
      <c r="V4" s="86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</row>
    <row r="5" spans="4:43" ht="23.25" customHeight="1" thickBot="1">
      <c r="D5" s="167" t="s">
        <v>75</v>
      </c>
      <c r="E5" s="168"/>
      <c r="F5" s="168"/>
      <c r="G5" s="155"/>
      <c r="H5" s="155"/>
      <c r="I5" s="155"/>
      <c r="J5" s="156"/>
      <c r="L5" s="167" t="s">
        <v>79</v>
      </c>
      <c r="M5" s="168"/>
      <c r="N5" s="168"/>
      <c r="O5" s="155"/>
      <c r="P5" s="155"/>
      <c r="Q5" s="155"/>
      <c r="R5" s="156"/>
      <c r="T5" s="167" t="s">
        <v>82</v>
      </c>
      <c r="U5" s="168"/>
      <c r="V5" s="168"/>
      <c r="W5" s="155"/>
      <c r="X5" s="155"/>
      <c r="Y5" s="155"/>
      <c r="Z5" s="156"/>
      <c r="AC5" s="154" t="s">
        <v>85</v>
      </c>
      <c r="AD5" s="155"/>
      <c r="AE5" s="155"/>
      <c r="AF5" s="155"/>
      <c r="AG5" s="155"/>
      <c r="AH5" s="155"/>
      <c r="AI5" s="156"/>
      <c r="AJ5" s="87"/>
      <c r="AK5" s="154" t="s">
        <v>88</v>
      </c>
      <c r="AL5" s="155"/>
      <c r="AM5" s="155"/>
      <c r="AN5" s="155"/>
      <c r="AO5" s="155"/>
      <c r="AP5" s="155"/>
      <c r="AQ5" s="156"/>
    </row>
    <row r="6" spans="4:39" ht="12.75">
      <c r="D6" s="125" t="s">
        <v>40</v>
      </c>
      <c r="E6" s="126"/>
      <c r="F6" s="127">
        <v>1</v>
      </c>
      <c r="L6" s="125" t="s">
        <v>40</v>
      </c>
      <c r="M6" s="126"/>
      <c r="N6" s="127">
        <v>1</v>
      </c>
      <c r="T6" s="125" t="s">
        <v>40</v>
      </c>
      <c r="U6" s="126"/>
      <c r="V6" s="127">
        <v>1</v>
      </c>
      <c r="AC6" s="125" t="s">
        <v>40</v>
      </c>
      <c r="AD6" s="126"/>
      <c r="AE6" s="127">
        <v>1</v>
      </c>
      <c r="AK6" s="125" t="s">
        <v>40</v>
      </c>
      <c r="AL6" s="126"/>
      <c r="AM6" s="127">
        <v>1</v>
      </c>
    </row>
    <row r="7" spans="1:39" ht="12.75">
      <c r="A7" s="134"/>
      <c r="B7" s="108"/>
      <c r="C7" s="108"/>
      <c r="D7" s="115" t="s">
        <v>77</v>
      </c>
      <c r="E7" s="109">
        <v>25</v>
      </c>
      <c r="F7" s="116"/>
      <c r="L7" s="115" t="s">
        <v>61</v>
      </c>
      <c r="M7" s="109">
        <v>18</v>
      </c>
      <c r="N7" s="116"/>
      <c r="T7" s="115" t="s">
        <v>61</v>
      </c>
      <c r="U7" s="109">
        <v>18</v>
      </c>
      <c r="V7" s="116"/>
      <c r="AC7" s="115" t="s">
        <v>61</v>
      </c>
      <c r="AD7" s="109"/>
      <c r="AE7" s="118"/>
      <c r="AK7" s="115" t="s">
        <v>61</v>
      </c>
      <c r="AL7" s="109"/>
      <c r="AM7" s="118"/>
    </row>
    <row r="8" spans="1:39" ht="12.75">
      <c r="A8" s="134"/>
      <c r="B8" s="108"/>
      <c r="C8" s="108"/>
      <c r="D8" s="115" t="s">
        <v>62</v>
      </c>
      <c r="E8" s="109"/>
      <c r="F8" s="116"/>
      <c r="L8" s="115" t="s">
        <v>62</v>
      </c>
      <c r="M8" s="109"/>
      <c r="N8" s="116"/>
      <c r="T8" s="115" t="s">
        <v>62</v>
      </c>
      <c r="U8" s="109"/>
      <c r="V8" s="116"/>
      <c r="AC8" s="115" t="s">
        <v>62</v>
      </c>
      <c r="AD8" s="109"/>
      <c r="AE8" s="118"/>
      <c r="AK8" s="115" t="s">
        <v>62</v>
      </c>
      <c r="AL8" s="109"/>
      <c r="AM8" s="118"/>
    </row>
    <row r="9" spans="1:39" ht="12.75">
      <c r="A9" s="134"/>
      <c r="B9" s="108"/>
      <c r="C9" s="108"/>
      <c r="D9" s="115" t="s">
        <v>63</v>
      </c>
      <c r="E9" s="109"/>
      <c r="F9" s="117">
        <v>40115</v>
      </c>
      <c r="L9" s="115" t="s">
        <v>63</v>
      </c>
      <c r="M9" s="109" t="s">
        <v>94</v>
      </c>
      <c r="N9" s="117">
        <v>40085</v>
      </c>
      <c r="T9" s="115" t="s">
        <v>63</v>
      </c>
      <c r="U9" s="109"/>
      <c r="V9" s="117">
        <v>40144</v>
      </c>
      <c r="AC9" s="115" t="s">
        <v>63</v>
      </c>
      <c r="AD9" s="109"/>
      <c r="AE9" s="118"/>
      <c r="AK9" s="115" t="s">
        <v>63</v>
      </c>
      <c r="AL9" s="109"/>
      <c r="AM9" s="118"/>
    </row>
    <row r="10" spans="1:44" ht="12.75">
      <c r="A10" s="134"/>
      <c r="B10" s="108"/>
      <c r="C10" s="108"/>
      <c r="D10" s="115" t="s">
        <v>76</v>
      </c>
      <c r="E10" s="109">
        <v>53</v>
      </c>
      <c r="F10" s="117"/>
      <c r="H10" s="138"/>
      <c r="I10" s="138"/>
      <c r="J10" s="138"/>
      <c r="L10" s="115" t="s">
        <v>92</v>
      </c>
      <c r="M10" s="109"/>
      <c r="N10" s="117"/>
      <c r="T10" s="115" t="s">
        <v>83</v>
      </c>
      <c r="U10" s="109">
        <v>28</v>
      </c>
      <c r="V10" s="117"/>
      <c r="AC10" s="115" t="s">
        <v>86</v>
      </c>
      <c r="AD10" s="109">
        <v>65</v>
      </c>
      <c r="AE10" s="133">
        <v>40063</v>
      </c>
      <c r="AK10" s="115" t="s">
        <v>89</v>
      </c>
      <c r="AL10" s="109">
        <v>22</v>
      </c>
      <c r="AM10" s="133">
        <v>40144</v>
      </c>
      <c r="AO10" s="138"/>
      <c r="AP10" s="138"/>
      <c r="AQ10" s="138"/>
      <c r="AR10" s="138"/>
    </row>
    <row r="11" spans="1:43" ht="12.75">
      <c r="A11" s="134"/>
      <c r="B11" s="108"/>
      <c r="C11" s="108"/>
      <c r="D11" s="115" t="s">
        <v>64</v>
      </c>
      <c r="E11" s="109"/>
      <c r="F11" s="117" t="s">
        <v>78</v>
      </c>
      <c r="H11" s="138"/>
      <c r="I11" s="138"/>
      <c r="J11" s="138"/>
      <c r="L11" s="115" t="s">
        <v>64</v>
      </c>
      <c r="M11" s="109">
        <v>29</v>
      </c>
      <c r="N11" s="117">
        <v>40091</v>
      </c>
      <c r="T11" s="115" t="s">
        <v>69</v>
      </c>
      <c r="U11" s="109"/>
      <c r="V11" s="117">
        <v>40144</v>
      </c>
      <c r="AC11" s="115" t="s">
        <v>64</v>
      </c>
      <c r="AD11" s="109"/>
      <c r="AE11" s="118"/>
      <c r="AK11" s="115" t="s">
        <v>64</v>
      </c>
      <c r="AL11" s="109"/>
      <c r="AM11" s="118"/>
      <c r="AO11" s="138"/>
      <c r="AP11" s="138"/>
      <c r="AQ11" s="138"/>
    </row>
    <row r="12" spans="1:43" ht="12.75">
      <c r="A12" s="134"/>
      <c r="B12" s="108"/>
      <c r="C12" s="108"/>
      <c r="D12" s="115"/>
      <c r="E12" s="109"/>
      <c r="F12" s="118"/>
      <c r="H12" s="138"/>
      <c r="I12" s="138"/>
      <c r="J12" s="138"/>
      <c r="L12" s="115" t="s">
        <v>80</v>
      </c>
      <c r="M12" s="109"/>
      <c r="N12" s="118"/>
      <c r="T12" s="115" t="s">
        <v>84</v>
      </c>
      <c r="U12" s="109">
        <v>30</v>
      </c>
      <c r="V12" s="118"/>
      <c r="AC12" s="115" t="s">
        <v>87</v>
      </c>
      <c r="AD12" s="135">
        <v>68</v>
      </c>
      <c r="AE12" s="133">
        <v>40063</v>
      </c>
      <c r="AK12" s="115" t="s">
        <v>90</v>
      </c>
      <c r="AL12" s="135">
        <v>24</v>
      </c>
      <c r="AM12" s="133">
        <v>40087</v>
      </c>
      <c r="AO12" s="138"/>
      <c r="AP12" s="138"/>
      <c r="AQ12" s="138"/>
    </row>
    <row r="13" spans="1:39" ht="13.5" thickBot="1">
      <c r="A13" s="134"/>
      <c r="B13" s="108"/>
      <c r="C13" s="108"/>
      <c r="D13" s="115"/>
      <c r="E13" s="109"/>
      <c r="F13" s="118"/>
      <c r="H13" s="138"/>
      <c r="I13" s="138"/>
      <c r="J13" s="138"/>
      <c r="L13" s="115"/>
      <c r="M13" s="109"/>
      <c r="N13" s="118"/>
      <c r="T13" s="115"/>
      <c r="U13" s="109"/>
      <c r="V13" s="118"/>
      <c r="AC13" s="106"/>
      <c r="AD13" s="50"/>
      <c r="AE13" s="107"/>
      <c r="AK13" s="115"/>
      <c r="AL13" s="109"/>
      <c r="AM13" s="118"/>
    </row>
    <row r="14" spans="1:39" ht="13.5" thickBot="1">
      <c r="A14" s="85">
        <v>4</v>
      </c>
      <c r="B14" s="181" t="s">
        <v>70</v>
      </c>
      <c r="C14" s="182"/>
      <c r="D14" s="106"/>
      <c r="E14" s="50"/>
      <c r="F14" s="120"/>
      <c r="H14" s="138"/>
      <c r="I14" s="138"/>
      <c r="J14" s="138"/>
      <c r="L14" s="106"/>
      <c r="M14" s="50"/>
      <c r="N14" s="120"/>
      <c r="T14" s="106"/>
      <c r="U14" s="50"/>
      <c r="V14" s="120"/>
      <c r="AC14" s="106"/>
      <c r="AD14" s="50"/>
      <c r="AE14" s="107"/>
      <c r="AK14" s="106"/>
      <c r="AL14" s="50"/>
      <c r="AM14" s="107"/>
    </row>
    <row r="15" spans="1:43" ht="18.75" thickBot="1">
      <c r="A15" s="53" t="s">
        <v>34</v>
      </c>
      <c r="B15" s="74"/>
      <c r="C15" s="50"/>
      <c r="D15" s="150" t="s">
        <v>58</v>
      </c>
      <c r="E15" s="151"/>
      <c r="F15" s="152"/>
      <c r="H15" s="153" t="s">
        <v>66</v>
      </c>
      <c r="I15" s="153"/>
      <c r="J15" s="153"/>
      <c r="L15" s="150" t="s">
        <v>58</v>
      </c>
      <c r="M15" s="151"/>
      <c r="N15" s="152"/>
      <c r="P15" s="153" t="s">
        <v>66</v>
      </c>
      <c r="Q15" s="153"/>
      <c r="R15" s="153"/>
      <c r="T15" s="150" t="s">
        <v>58</v>
      </c>
      <c r="U15" s="151"/>
      <c r="V15" s="152"/>
      <c r="X15" s="153" t="s">
        <v>66</v>
      </c>
      <c r="Y15" s="153"/>
      <c r="Z15" s="153"/>
      <c r="AC15" s="173" t="str">
        <f>+T15</f>
        <v>BALANCE A DICIEMBRE 31 DE 2008</v>
      </c>
      <c r="AD15" s="174"/>
      <c r="AE15" s="175"/>
      <c r="AG15" s="176" t="e">
        <f>+#REF!</f>
        <v>#REF!</v>
      </c>
      <c r="AH15" s="176"/>
      <c r="AI15" s="176"/>
      <c r="AK15" s="173" t="str">
        <f>+AC15</f>
        <v>BALANCE A DICIEMBRE 31 DE 2008</v>
      </c>
      <c r="AL15" s="174"/>
      <c r="AM15" s="175"/>
      <c r="AO15" s="176" t="e">
        <f>+AG15</f>
        <v>#REF!</v>
      </c>
      <c r="AP15" s="176"/>
      <c r="AQ15" s="176"/>
    </row>
    <row r="16" spans="1:43" ht="13.5" thickBot="1">
      <c r="A16" s="85" t="s">
        <v>74</v>
      </c>
      <c r="B16" s="74"/>
      <c r="C16" s="50"/>
      <c r="D16" s="110" t="s">
        <v>25</v>
      </c>
      <c r="E16" s="109"/>
      <c r="F16" s="139">
        <v>720219039</v>
      </c>
      <c r="H16" s="121"/>
      <c r="I16" s="121"/>
      <c r="J16" s="121"/>
      <c r="L16" s="110" t="s">
        <v>25</v>
      </c>
      <c r="M16" s="109"/>
      <c r="N16" s="112">
        <v>4086024000</v>
      </c>
      <c r="P16" s="121"/>
      <c r="Q16" s="121"/>
      <c r="R16" s="121"/>
      <c r="T16" s="110" t="s">
        <v>25</v>
      </c>
      <c r="U16" s="109"/>
      <c r="V16" s="112">
        <v>2673237357</v>
      </c>
      <c r="X16" s="121"/>
      <c r="Y16" s="121"/>
      <c r="Z16" s="121"/>
      <c r="AC16" s="115" t="s">
        <v>25</v>
      </c>
      <c r="AD16" s="109"/>
      <c r="AE16" s="130">
        <v>159985045000</v>
      </c>
      <c r="AG16" s="124"/>
      <c r="AH16" s="124"/>
      <c r="AI16" s="124"/>
      <c r="AK16" s="115" t="s">
        <v>25</v>
      </c>
      <c r="AL16" s="109"/>
      <c r="AM16" s="130">
        <v>1241350870</v>
      </c>
      <c r="AO16" s="124"/>
      <c r="AP16" s="124"/>
      <c r="AQ16" s="124"/>
    </row>
    <row r="17" spans="1:43" ht="18.75" thickBot="1">
      <c r="A17" s="94" t="s">
        <v>39</v>
      </c>
      <c r="B17" s="102" t="str">
        <f>IF(A16="O","Oferta",IF(A16="","",IF(A16="p","Presupuesto Oficial")))</f>
        <v>Oferta</v>
      </c>
      <c r="C17" s="114">
        <v>1076299364</v>
      </c>
      <c r="D17" s="110" t="s">
        <v>29</v>
      </c>
      <c r="E17" s="109"/>
      <c r="F17" s="139">
        <v>959610172</v>
      </c>
      <c r="H17" s="121"/>
      <c r="I17" s="121"/>
      <c r="J17" s="121"/>
      <c r="L17" s="110" t="s">
        <v>29</v>
      </c>
      <c r="M17" s="109"/>
      <c r="N17" s="112">
        <v>4201686000</v>
      </c>
      <c r="P17" s="121"/>
      <c r="Q17" s="121"/>
      <c r="R17" s="121"/>
      <c r="T17" s="110" t="s">
        <v>29</v>
      </c>
      <c r="U17" s="109"/>
      <c r="V17" s="112">
        <v>3413939457</v>
      </c>
      <c r="X17" s="121"/>
      <c r="Y17" s="121"/>
      <c r="Z17" s="121"/>
      <c r="AC17" s="115" t="s">
        <v>29</v>
      </c>
      <c r="AD17" s="109"/>
      <c r="AE17" s="130">
        <v>205365075000</v>
      </c>
      <c r="AG17" s="124"/>
      <c r="AH17" s="124"/>
      <c r="AI17" s="124"/>
      <c r="AK17" s="115" t="s">
        <v>29</v>
      </c>
      <c r="AL17" s="109"/>
      <c r="AM17" s="130">
        <v>3015691750</v>
      </c>
      <c r="AO17" s="124"/>
      <c r="AP17" s="124"/>
      <c r="AQ17" s="124"/>
    </row>
    <row r="18" spans="1:43" ht="13.5" thickBot="1">
      <c r="A18" s="85">
        <v>4</v>
      </c>
      <c r="B18" s="74"/>
      <c r="C18" s="50"/>
      <c r="D18" s="110" t="s">
        <v>26</v>
      </c>
      <c r="E18" s="109"/>
      <c r="F18" s="139">
        <v>182967180</v>
      </c>
      <c r="H18" s="121"/>
      <c r="I18" s="121"/>
      <c r="J18" s="121"/>
      <c r="L18" s="110" t="s">
        <v>26</v>
      </c>
      <c r="M18" s="109"/>
      <c r="N18" s="112">
        <v>1816659000</v>
      </c>
      <c r="P18" s="121"/>
      <c r="Q18" s="121"/>
      <c r="R18" s="121"/>
      <c r="T18" s="110" t="s">
        <v>26</v>
      </c>
      <c r="U18" s="109"/>
      <c r="V18" s="112">
        <v>850740227</v>
      </c>
      <c r="X18" s="121"/>
      <c r="Y18" s="121"/>
      <c r="Z18" s="121"/>
      <c r="AC18" s="115" t="s">
        <v>26</v>
      </c>
      <c r="AD18" s="109"/>
      <c r="AE18" s="130">
        <v>47356213000</v>
      </c>
      <c r="AG18" s="124"/>
      <c r="AH18" s="124"/>
      <c r="AI18" s="124"/>
      <c r="AK18" s="115" t="s">
        <v>26</v>
      </c>
      <c r="AL18" s="109"/>
      <c r="AM18" s="130">
        <v>339502690</v>
      </c>
      <c r="AO18" s="124"/>
      <c r="AP18" s="124"/>
      <c r="AQ18" s="124"/>
    </row>
    <row r="19" spans="1:43" ht="27.75" thickBot="1">
      <c r="A19" s="94" t="s">
        <v>48</v>
      </c>
      <c r="D19" s="110" t="s">
        <v>30</v>
      </c>
      <c r="E19" s="109"/>
      <c r="F19" s="139">
        <v>312967180</v>
      </c>
      <c r="H19" s="121"/>
      <c r="I19" s="121"/>
      <c r="J19" s="121"/>
      <c r="L19" s="110" t="s">
        <v>30</v>
      </c>
      <c r="M19" s="109"/>
      <c r="N19" s="112">
        <v>1816659000</v>
      </c>
      <c r="P19" s="121"/>
      <c r="Q19" s="121"/>
      <c r="R19" s="121"/>
      <c r="T19" s="110" t="s">
        <v>30</v>
      </c>
      <c r="U19" s="109"/>
      <c r="V19" s="112">
        <v>966135508</v>
      </c>
      <c r="X19" s="121"/>
      <c r="Y19" s="121"/>
      <c r="Z19" s="121"/>
      <c r="AC19" s="115" t="s">
        <v>30</v>
      </c>
      <c r="AD19" s="109"/>
      <c r="AE19" s="130">
        <v>53230563000</v>
      </c>
      <c r="AG19" s="124"/>
      <c r="AH19" s="124"/>
      <c r="AI19" s="124"/>
      <c r="AK19" s="115" t="s">
        <v>30</v>
      </c>
      <c r="AL19" s="109"/>
      <c r="AM19" s="130">
        <v>669502690</v>
      </c>
      <c r="AO19" s="124"/>
      <c r="AP19" s="124"/>
      <c r="AQ19" s="124"/>
    </row>
    <row r="20" spans="1:43" ht="19.5" customHeight="1" thickBot="1">
      <c r="A20" s="85"/>
      <c r="B20" s="74"/>
      <c r="C20" s="50"/>
      <c r="D20" s="128" t="s">
        <v>65</v>
      </c>
      <c r="E20" s="119"/>
      <c r="F20" s="140">
        <f>+F17-F19</f>
        <v>646642992</v>
      </c>
      <c r="H20" s="121" t="s">
        <v>60</v>
      </c>
      <c r="I20" s="122">
        <v>41</v>
      </c>
      <c r="J20" s="123">
        <v>6027652000</v>
      </c>
      <c r="L20" s="128" t="s">
        <v>65</v>
      </c>
      <c r="M20" s="119"/>
      <c r="N20" s="129">
        <f>+N17-N19</f>
        <v>2385027000</v>
      </c>
      <c r="P20" s="121" t="s">
        <v>60</v>
      </c>
      <c r="Q20" s="122">
        <v>41</v>
      </c>
      <c r="R20" s="123">
        <v>6027652000</v>
      </c>
      <c r="T20" s="128" t="s">
        <v>65</v>
      </c>
      <c r="U20" s="119"/>
      <c r="V20" s="129">
        <f>+V17-V19</f>
        <v>2447803949</v>
      </c>
      <c r="X20" s="121" t="s">
        <v>60</v>
      </c>
      <c r="Y20" s="122">
        <v>41</v>
      </c>
      <c r="Z20" s="123">
        <v>6027652000</v>
      </c>
      <c r="AC20" s="131" t="s">
        <v>59</v>
      </c>
      <c r="AD20" s="119"/>
      <c r="AE20" s="132">
        <f>+AE17-AE19</f>
        <v>152134512000</v>
      </c>
      <c r="AG20" s="124" t="s">
        <v>60</v>
      </c>
      <c r="AH20" s="122">
        <v>41</v>
      </c>
      <c r="AI20" s="123">
        <v>5170178000</v>
      </c>
      <c r="AK20" s="131" t="s">
        <v>59</v>
      </c>
      <c r="AL20" s="119"/>
      <c r="AM20" s="132">
        <f>+AM17-AM19</f>
        <v>2346189060</v>
      </c>
      <c r="AO20" s="124" t="s">
        <v>60</v>
      </c>
      <c r="AP20" s="122">
        <v>41</v>
      </c>
      <c r="AQ20" s="123">
        <v>2396589000</v>
      </c>
    </row>
    <row r="21" spans="4:43" ht="19.5" customHeight="1" thickBot="1">
      <c r="D21" s="111" t="s">
        <v>46</v>
      </c>
      <c r="E21" s="119"/>
      <c r="F21" s="113">
        <v>282834760</v>
      </c>
      <c r="H21" s="121"/>
      <c r="I21" s="121"/>
      <c r="J21" s="121"/>
      <c r="L21" s="111" t="s">
        <v>46</v>
      </c>
      <c r="M21" s="119"/>
      <c r="N21" s="113">
        <v>290021802</v>
      </c>
      <c r="P21" s="121"/>
      <c r="Q21" s="121"/>
      <c r="R21" s="121"/>
      <c r="T21" s="111" t="s">
        <v>46</v>
      </c>
      <c r="U21" s="119"/>
      <c r="V21" s="113">
        <v>143884346</v>
      </c>
      <c r="X21" s="121"/>
      <c r="Y21" s="121"/>
      <c r="Z21" s="121"/>
      <c r="AC21" s="65" t="s">
        <v>46</v>
      </c>
      <c r="AE21" s="71">
        <v>653419880</v>
      </c>
      <c r="AG21" s="124"/>
      <c r="AH21" s="124"/>
      <c r="AI21" s="124"/>
      <c r="AK21" s="65" t="s">
        <v>46</v>
      </c>
      <c r="AM21" s="71">
        <v>886373000</v>
      </c>
      <c r="AO21" s="124"/>
      <c r="AP21" s="124"/>
      <c r="AQ21" s="124"/>
    </row>
    <row r="22" spans="4:43" ht="19.5" customHeight="1">
      <c r="D22" s="72"/>
      <c r="F22" s="86"/>
      <c r="L22" s="72"/>
      <c r="N22" s="86"/>
      <c r="T22" s="72"/>
      <c r="V22" s="86"/>
      <c r="AC22" s="72"/>
      <c r="AE22" s="86"/>
      <c r="AG22" s="124"/>
      <c r="AH22" s="124"/>
      <c r="AI22" s="124"/>
      <c r="AK22" s="72"/>
      <c r="AM22" s="86"/>
      <c r="AO22" s="124"/>
      <c r="AP22" s="124"/>
      <c r="AQ22" s="124"/>
    </row>
    <row r="23" spans="4:43" ht="12.75">
      <c r="D23" s="72"/>
      <c r="F23" s="86"/>
      <c r="L23" s="72"/>
      <c r="N23" s="86"/>
      <c r="T23" s="72"/>
      <c r="V23" s="86"/>
      <c r="AC23" s="72"/>
      <c r="AE23" s="86"/>
      <c r="AK23" s="72"/>
      <c r="AM23" s="86"/>
      <c r="AO23" s="124"/>
      <c r="AP23" s="124"/>
      <c r="AQ23" s="124"/>
    </row>
    <row r="24" spans="4:39" ht="13.5" thickBot="1">
      <c r="D24" s="72" t="s">
        <v>45</v>
      </c>
      <c r="F24" s="86"/>
      <c r="L24" s="72" t="s">
        <v>45</v>
      </c>
      <c r="N24" s="86"/>
      <c r="T24" s="72" t="s">
        <v>45</v>
      </c>
      <c r="V24" s="86"/>
      <c r="AC24" s="72"/>
      <c r="AE24" s="86"/>
      <c r="AK24" s="72"/>
      <c r="AM24" s="86"/>
    </row>
    <row r="25" spans="2:43" ht="21.75" customHeight="1" thickBot="1">
      <c r="B25" s="73"/>
      <c r="C25" s="103"/>
      <c r="D25" s="154" t="str">
        <f>+D5</f>
        <v>OFIBOD LTDA</v>
      </c>
      <c r="E25" s="155"/>
      <c r="F25" s="155"/>
      <c r="G25" s="155"/>
      <c r="H25" s="155"/>
      <c r="I25" s="155"/>
      <c r="J25" s="156"/>
      <c r="L25" s="154" t="str">
        <f>+L5</f>
        <v>CENTRO MUSICAL LTDA</v>
      </c>
      <c r="M25" s="155"/>
      <c r="N25" s="155"/>
      <c r="O25" s="155"/>
      <c r="P25" s="155"/>
      <c r="Q25" s="155"/>
      <c r="R25" s="156"/>
      <c r="T25" s="154" t="str">
        <f>+T5</f>
        <v>YAMAKI LTDA</v>
      </c>
      <c r="U25" s="155"/>
      <c r="V25" s="155"/>
      <c r="W25" s="155"/>
      <c r="X25" s="155"/>
      <c r="Y25" s="155"/>
      <c r="Z25" s="156"/>
      <c r="AC25" s="154" t="str">
        <f>+AC5</f>
        <v>INCOLMOTOS YAMAHA S.A.</v>
      </c>
      <c r="AD25" s="155"/>
      <c r="AE25" s="155"/>
      <c r="AF25" s="155"/>
      <c r="AG25" s="155"/>
      <c r="AH25" s="155"/>
      <c r="AI25" s="156"/>
      <c r="AJ25" s="87"/>
      <c r="AK25" s="154" t="str">
        <f>+AK5</f>
        <v>ROSARIO ESCOBAR GIL</v>
      </c>
      <c r="AL25" s="155"/>
      <c r="AM25" s="155"/>
      <c r="AN25" s="155"/>
      <c r="AO25" s="155"/>
      <c r="AP25" s="155"/>
      <c r="AQ25" s="156"/>
    </row>
    <row r="26" spans="2:43" ht="13.5" thickBot="1">
      <c r="B26" s="74"/>
      <c r="C26" s="75"/>
      <c r="D26" s="73"/>
      <c r="E26" s="97"/>
      <c r="F26" s="97"/>
      <c r="G26" s="97"/>
      <c r="H26" s="97"/>
      <c r="I26" s="97"/>
      <c r="J26" s="98"/>
      <c r="L26" s="73"/>
      <c r="M26" s="97"/>
      <c r="N26" s="97"/>
      <c r="O26" s="97"/>
      <c r="P26" s="97"/>
      <c r="Q26" s="97"/>
      <c r="R26" s="98"/>
      <c r="T26" s="73"/>
      <c r="U26" s="97"/>
      <c r="V26" s="97"/>
      <c r="W26" s="97"/>
      <c r="X26" s="97"/>
      <c r="Y26" s="97"/>
      <c r="Z26" s="98"/>
      <c r="AC26" s="73"/>
      <c r="AD26" s="97"/>
      <c r="AE26" s="97"/>
      <c r="AF26" s="97"/>
      <c r="AG26" s="97"/>
      <c r="AH26" s="97"/>
      <c r="AI26" s="98"/>
      <c r="AK26" s="73"/>
      <c r="AL26" s="97"/>
      <c r="AM26" s="97"/>
      <c r="AN26" s="97"/>
      <c r="AO26" s="97"/>
      <c r="AP26" s="97"/>
      <c r="AQ26" s="98"/>
    </row>
    <row r="27" spans="1:43" ht="12.75">
      <c r="A27" s="177">
        <v>1.4</v>
      </c>
      <c r="B27" s="188" t="s">
        <v>27</v>
      </c>
      <c r="C27" s="190" t="str">
        <f>CONCATENATE(C303,"  ",A27)</f>
        <v>Activo corriente / Pasivo corriente &gt;=   1,4</v>
      </c>
      <c r="D27" s="57" t="s">
        <v>25</v>
      </c>
      <c r="E27" s="50"/>
      <c r="F27" s="56">
        <f>+F16</f>
        <v>720219039</v>
      </c>
      <c r="G27" s="50"/>
      <c r="H27" s="157">
        <f>+F27/F28</f>
        <v>3.936329121976958</v>
      </c>
      <c r="I27" s="50"/>
      <c r="J27" s="158" t="str">
        <f>IF(F27="","",IF(H27&gt;=A27,"CUMPLE","NO CUMPLE"))</f>
        <v>CUMPLE</v>
      </c>
      <c r="L27" s="57" t="s">
        <v>25</v>
      </c>
      <c r="M27" s="50"/>
      <c r="N27" s="56">
        <f>+N16</f>
        <v>4086024000</v>
      </c>
      <c r="O27" s="50"/>
      <c r="P27" s="157">
        <f>+N27/N28</f>
        <v>2.2491970149598797</v>
      </c>
      <c r="Q27" s="50"/>
      <c r="R27" s="158" t="str">
        <f>IF(N27="","",IF(P27&gt;=$A27,"CUMPLE","NO CUMPLE"))</f>
        <v>CUMPLE</v>
      </c>
      <c r="T27" s="57" t="s">
        <v>25</v>
      </c>
      <c r="U27" s="50"/>
      <c r="V27" s="56">
        <f>+V16</f>
        <v>2673237357</v>
      </c>
      <c r="W27" s="50"/>
      <c r="X27" s="157">
        <f>+V27/V28</f>
        <v>3.1422486819822146</v>
      </c>
      <c r="Y27" s="50"/>
      <c r="Z27" s="158" t="str">
        <f>IF(V27="","",IF(X27&gt;=$A27,"CUMPLE","NO CUMPLE"))</f>
        <v>CUMPLE</v>
      </c>
      <c r="AC27" s="57" t="s">
        <v>25</v>
      </c>
      <c r="AD27" s="50"/>
      <c r="AE27" s="56">
        <f>+AE16</f>
        <v>159985045000</v>
      </c>
      <c r="AF27" s="50"/>
      <c r="AG27" s="157">
        <f>+AE27/AE28</f>
        <v>3.378332743794357</v>
      </c>
      <c r="AH27" s="50"/>
      <c r="AI27" s="158" t="str">
        <f>IF(AE27="","",IF(AG27&gt;=A27,"CUMPLE","NO CUMPLE"))</f>
        <v>CUMPLE</v>
      </c>
      <c r="AK27" s="57" t="s">
        <v>25</v>
      </c>
      <c r="AL27" s="50"/>
      <c r="AM27" s="56">
        <f>+AM16</f>
        <v>1241350870</v>
      </c>
      <c r="AN27" s="50"/>
      <c r="AO27" s="157">
        <f>+AM27/AM28</f>
        <v>3.656380071686619</v>
      </c>
      <c r="AP27" s="50"/>
      <c r="AQ27" s="158" t="str">
        <f>IF(AM27="","",IF(AO27&gt;=A27,"CUMPLE","NO CUMPLE"))</f>
        <v>CUMPLE</v>
      </c>
    </row>
    <row r="28" spans="1:43" ht="13.5" thickBot="1">
      <c r="A28" s="177" t="str">
        <f>VLOOKUP($A$14,COMBINACIONES!$B$4:$I$20,3,0)</f>
        <v>Proveeduría de bienes.</v>
      </c>
      <c r="B28" s="188"/>
      <c r="C28" s="190"/>
      <c r="D28" s="58" t="s">
        <v>26</v>
      </c>
      <c r="E28" s="50"/>
      <c r="F28" s="70">
        <f>+F18</f>
        <v>182967180</v>
      </c>
      <c r="G28" s="50"/>
      <c r="H28" s="157"/>
      <c r="I28" s="50"/>
      <c r="J28" s="158"/>
      <c r="L28" s="58" t="s">
        <v>26</v>
      </c>
      <c r="M28" s="50"/>
      <c r="N28" s="70">
        <f>+N18</f>
        <v>1816659000</v>
      </c>
      <c r="O28" s="50"/>
      <c r="P28" s="157"/>
      <c r="Q28" s="50"/>
      <c r="R28" s="158"/>
      <c r="T28" s="58" t="s">
        <v>26</v>
      </c>
      <c r="U28" s="50"/>
      <c r="V28" s="70">
        <f>+V18</f>
        <v>850740227</v>
      </c>
      <c r="W28" s="50"/>
      <c r="X28" s="157"/>
      <c r="Y28" s="50"/>
      <c r="Z28" s="158"/>
      <c r="AC28" s="58" t="s">
        <v>26</v>
      </c>
      <c r="AD28" s="50"/>
      <c r="AE28" s="70">
        <f>+AE18</f>
        <v>47356213000</v>
      </c>
      <c r="AF28" s="50"/>
      <c r="AG28" s="157"/>
      <c r="AH28" s="50"/>
      <c r="AI28" s="158"/>
      <c r="AK28" s="58" t="s">
        <v>26</v>
      </c>
      <c r="AL28" s="50"/>
      <c r="AM28" s="70">
        <f>+AM18</f>
        <v>339502690</v>
      </c>
      <c r="AN28" s="50"/>
      <c r="AO28" s="157"/>
      <c r="AP28" s="50"/>
      <c r="AQ28" s="158"/>
    </row>
    <row r="29" spans="1:43" ht="13.5" thickBot="1">
      <c r="A29" s="66"/>
      <c r="B29" s="74"/>
      <c r="C29" s="75"/>
      <c r="D29" s="74"/>
      <c r="E29" s="50"/>
      <c r="F29" s="50"/>
      <c r="G29" s="50"/>
      <c r="H29" s="50"/>
      <c r="I29" s="50"/>
      <c r="J29" s="76"/>
      <c r="L29" s="74"/>
      <c r="M29" s="50"/>
      <c r="N29" s="50"/>
      <c r="O29" s="50"/>
      <c r="P29" s="50"/>
      <c r="Q29" s="50"/>
      <c r="R29" s="76"/>
      <c r="T29" s="74"/>
      <c r="U29" s="50"/>
      <c r="V29" s="50"/>
      <c r="W29" s="50"/>
      <c r="X29" s="50"/>
      <c r="Y29" s="50"/>
      <c r="Z29" s="76"/>
      <c r="AC29" s="74"/>
      <c r="AD29" s="50"/>
      <c r="AE29" s="50"/>
      <c r="AF29" s="50"/>
      <c r="AG29" s="50"/>
      <c r="AH29" s="50"/>
      <c r="AI29" s="76"/>
      <c r="AK29" s="74"/>
      <c r="AL29" s="50"/>
      <c r="AM29" s="50"/>
      <c r="AN29" s="50"/>
      <c r="AO29" s="50"/>
      <c r="AP29" s="50"/>
      <c r="AQ29" s="76"/>
    </row>
    <row r="30" spans="1:43" ht="12.75">
      <c r="A30" s="178">
        <v>0.7</v>
      </c>
      <c r="B30" s="188" t="s">
        <v>28</v>
      </c>
      <c r="C30" s="190" t="str">
        <f>CONCATENATE(C304,"  ",A30)</f>
        <v>Pasivo total / Activo total  &lt;=   0,7</v>
      </c>
      <c r="D30" s="57" t="s">
        <v>30</v>
      </c>
      <c r="E30" s="50"/>
      <c r="F30" s="56">
        <f>+F19</f>
        <v>312967180</v>
      </c>
      <c r="G30" s="50"/>
      <c r="H30" s="165">
        <f>+F30/F31</f>
        <v>0.32613991507376394</v>
      </c>
      <c r="I30" s="50"/>
      <c r="J30" s="158" t="str">
        <f>IF(F30="","",IF(H30&lt;=A30,"CUMPLE","NO CUMPLE"))</f>
        <v>CUMPLE</v>
      </c>
      <c r="L30" s="57" t="s">
        <v>30</v>
      </c>
      <c r="M30" s="50"/>
      <c r="N30" s="56">
        <f>+N19</f>
        <v>1816659000</v>
      </c>
      <c r="O30" s="50"/>
      <c r="P30" s="165">
        <f>+N30/N31</f>
        <v>0.4323642937620755</v>
      </c>
      <c r="Q30" s="50"/>
      <c r="R30" s="158" t="str">
        <f>IF(N30="","",IF(P30&lt;=$A30,"CUMPLE","NO CUMPLE"))</f>
        <v>CUMPLE</v>
      </c>
      <c r="T30" s="57" t="s">
        <v>30</v>
      </c>
      <c r="U30" s="50"/>
      <c r="V30" s="56">
        <f>+V19</f>
        <v>966135508</v>
      </c>
      <c r="W30" s="50"/>
      <c r="X30" s="165">
        <f>+V30/V31</f>
        <v>0.28299725878823634</v>
      </c>
      <c r="Y30" s="50"/>
      <c r="Z30" s="158" t="str">
        <f>IF(V30="","",IF(X30&lt;=$A30,"CUMPLE","NO CUMPLE"))</f>
        <v>CUMPLE</v>
      </c>
      <c r="AC30" s="57" t="s">
        <v>30</v>
      </c>
      <c r="AD30" s="50"/>
      <c r="AE30" s="56">
        <f>+AE19</f>
        <v>53230563000</v>
      </c>
      <c r="AF30" s="50"/>
      <c r="AG30" s="165">
        <f>+AE30/AE31</f>
        <v>0.2591996862173376</v>
      </c>
      <c r="AH30" s="50"/>
      <c r="AI30" s="158" t="str">
        <f>IF(AE30="","",IF(AG30&lt;=A30,"CUMPLE","NO CUMPLE"))</f>
        <v>CUMPLE</v>
      </c>
      <c r="AK30" s="57" t="s">
        <v>30</v>
      </c>
      <c r="AL30" s="50"/>
      <c r="AM30" s="56">
        <f>+AM19</f>
        <v>669502690</v>
      </c>
      <c r="AN30" s="50"/>
      <c r="AO30" s="165">
        <f>+AM30/AM31</f>
        <v>0.22200634066794128</v>
      </c>
      <c r="AP30" s="50"/>
      <c r="AQ30" s="158" t="str">
        <f>IF(AM30="","",IF(AO30&lt;=A30,"CUMPLE","NO CUMPLE"))</f>
        <v>CUMPLE</v>
      </c>
    </row>
    <row r="31" spans="1:43" ht="13.5" thickBot="1">
      <c r="A31" s="179" t="str">
        <f>VLOOKUP($A$14,COMBINACIONES!$B$4:$I$20,3,0)</f>
        <v>Proveeduría de bienes.</v>
      </c>
      <c r="B31" s="188"/>
      <c r="C31" s="190"/>
      <c r="D31" s="58" t="s">
        <v>29</v>
      </c>
      <c r="E31" s="50"/>
      <c r="F31" s="70">
        <f>+F17</f>
        <v>959610172</v>
      </c>
      <c r="G31" s="50"/>
      <c r="H31" s="165"/>
      <c r="I31" s="50"/>
      <c r="J31" s="158"/>
      <c r="L31" s="58" t="s">
        <v>29</v>
      </c>
      <c r="M31" s="50"/>
      <c r="N31" s="70">
        <f>+N17</f>
        <v>4201686000</v>
      </c>
      <c r="O31" s="50"/>
      <c r="P31" s="165"/>
      <c r="Q31" s="50"/>
      <c r="R31" s="158"/>
      <c r="T31" s="58" t="s">
        <v>29</v>
      </c>
      <c r="U31" s="50"/>
      <c r="V31" s="70">
        <f>+V17</f>
        <v>3413939457</v>
      </c>
      <c r="W31" s="50"/>
      <c r="X31" s="165"/>
      <c r="Y31" s="50"/>
      <c r="Z31" s="158"/>
      <c r="AC31" s="58" t="s">
        <v>29</v>
      </c>
      <c r="AD31" s="50"/>
      <c r="AE31" s="70">
        <f>+AE17</f>
        <v>205365075000</v>
      </c>
      <c r="AF31" s="50"/>
      <c r="AG31" s="165"/>
      <c r="AH31" s="50"/>
      <c r="AI31" s="158"/>
      <c r="AK31" s="58" t="s">
        <v>29</v>
      </c>
      <c r="AL31" s="50"/>
      <c r="AM31" s="70">
        <f>+AM17</f>
        <v>3015691750</v>
      </c>
      <c r="AN31" s="50"/>
      <c r="AO31" s="165"/>
      <c r="AP31" s="50"/>
      <c r="AQ31" s="158"/>
    </row>
    <row r="32" spans="1:43" ht="13.5" thickBot="1">
      <c r="A32" s="66"/>
      <c r="B32" s="74"/>
      <c r="C32" s="75"/>
      <c r="D32" s="74"/>
      <c r="E32" s="50"/>
      <c r="F32" s="50"/>
      <c r="G32" s="50"/>
      <c r="H32" s="50"/>
      <c r="I32" s="50"/>
      <c r="J32" s="76"/>
      <c r="L32" s="74"/>
      <c r="M32" s="50"/>
      <c r="N32" s="50"/>
      <c r="O32" s="50"/>
      <c r="P32" s="50"/>
      <c r="Q32" s="50"/>
      <c r="R32" s="76"/>
      <c r="T32" s="74"/>
      <c r="U32" s="50"/>
      <c r="V32" s="50"/>
      <c r="W32" s="50"/>
      <c r="X32" s="50"/>
      <c r="Y32" s="50"/>
      <c r="Z32" s="76"/>
      <c r="AC32" s="74"/>
      <c r="AD32" s="50"/>
      <c r="AE32" s="50"/>
      <c r="AF32" s="50"/>
      <c r="AG32" s="50"/>
      <c r="AH32" s="50"/>
      <c r="AI32" s="76"/>
      <c r="AK32" s="74"/>
      <c r="AL32" s="50"/>
      <c r="AM32" s="50"/>
      <c r="AN32" s="50"/>
      <c r="AO32" s="50"/>
      <c r="AP32" s="50"/>
      <c r="AQ32" s="76"/>
    </row>
    <row r="33" spans="1:43" ht="12.75" customHeight="1">
      <c r="A33" s="180">
        <v>0.2</v>
      </c>
      <c r="B33" s="184" t="s">
        <v>35</v>
      </c>
      <c r="C33" s="189" t="str">
        <f>CONCATENATE(C305," ",A33," ",D305,F305,H305)</f>
        <v>(Activo corriente - Pasivo corriente) - (   0,2  * Oferta) = SCT</v>
      </c>
      <c r="D33" s="59" t="s">
        <v>37</v>
      </c>
      <c r="E33" s="50"/>
      <c r="F33" s="56">
        <f>+F27-F28</f>
        <v>537251859</v>
      </c>
      <c r="G33" s="50"/>
      <c r="H33" s="159">
        <f>+(F33)-(F35*F34)</f>
        <v>480684907</v>
      </c>
      <c r="I33" s="50"/>
      <c r="J33" s="162" t="str">
        <f>IF(H33&gt;=0,"CUMPLE","NO CUMPLE")</f>
        <v>CUMPLE</v>
      </c>
      <c r="L33" s="59" t="s">
        <v>37</v>
      </c>
      <c r="M33" s="50"/>
      <c r="N33" s="56">
        <f>+N27-N28</f>
        <v>2269365000</v>
      </c>
      <c r="O33" s="50"/>
      <c r="P33" s="159">
        <f>+(N33)-(N35*N34)</f>
        <v>2211360639.6</v>
      </c>
      <c r="Q33" s="50"/>
      <c r="R33" s="162" t="str">
        <f>IF(P33&gt;=0,"CUMPLE","NO CUMPLE")</f>
        <v>CUMPLE</v>
      </c>
      <c r="T33" s="59" t="s">
        <v>37</v>
      </c>
      <c r="U33" s="50"/>
      <c r="V33" s="56">
        <f>+V27-V28</f>
        <v>1822497130</v>
      </c>
      <c r="W33" s="50"/>
      <c r="X33" s="159">
        <f>+(V33)-(V35*V34)</f>
        <v>1793720260.8</v>
      </c>
      <c r="Y33" s="50"/>
      <c r="Z33" s="162" t="str">
        <f>IF(X33&gt;=0,"CUMPLE","NO CUMPLE")</f>
        <v>CUMPLE</v>
      </c>
      <c r="AC33" s="59" t="s">
        <v>37</v>
      </c>
      <c r="AD33" s="50"/>
      <c r="AE33" s="56">
        <f>+AE27-AE28</f>
        <v>112628832000</v>
      </c>
      <c r="AF33" s="50"/>
      <c r="AG33" s="159">
        <f>+(AE33)-(AE35*AE34)</f>
        <v>112498148024</v>
      </c>
      <c r="AH33" s="50"/>
      <c r="AI33" s="162" t="str">
        <f>IF(AG33&gt;=0,"CUMPLE","NO CUMPLE")</f>
        <v>CUMPLE</v>
      </c>
      <c r="AK33" s="59" t="s">
        <v>37</v>
      </c>
      <c r="AL33" s="50"/>
      <c r="AM33" s="56">
        <f>+AM27-AM28</f>
        <v>901848180</v>
      </c>
      <c r="AN33" s="50"/>
      <c r="AO33" s="159">
        <f>+(AM33)-(AM35*AM34)</f>
        <v>724573580</v>
      </c>
      <c r="AP33" s="50"/>
      <c r="AQ33" s="162" t="str">
        <f>IF(AO33&gt;=0,"CUMPLE","NO CUMPLE")</f>
        <v>CUMPLE</v>
      </c>
    </row>
    <row r="34" spans="1:43" ht="12.75">
      <c r="A34" s="180"/>
      <c r="B34" s="185"/>
      <c r="C34" s="189"/>
      <c r="D34" s="81" t="str">
        <f>+$B$17</f>
        <v>Oferta</v>
      </c>
      <c r="E34" s="50"/>
      <c r="F34" s="82">
        <f>IF($B17="Presupuesto",$C$17,J3)</f>
        <v>282834760</v>
      </c>
      <c r="G34" s="50"/>
      <c r="H34" s="160"/>
      <c r="I34" s="50"/>
      <c r="J34" s="163"/>
      <c r="L34" s="81" t="str">
        <f>+$B$17</f>
        <v>Oferta</v>
      </c>
      <c r="M34" s="50"/>
      <c r="N34" s="82">
        <f>IF($B17="Presupuesto",$C$17,R3)</f>
        <v>290021802</v>
      </c>
      <c r="O34" s="50"/>
      <c r="P34" s="160"/>
      <c r="Q34" s="50"/>
      <c r="R34" s="163"/>
      <c r="T34" s="81" t="str">
        <f>+$B$17</f>
        <v>Oferta</v>
      </c>
      <c r="U34" s="50"/>
      <c r="V34" s="82">
        <f>IF($B17="Presupuesto",$C$17,Z3)</f>
        <v>143884346</v>
      </c>
      <c r="W34" s="50"/>
      <c r="X34" s="160"/>
      <c r="Y34" s="50"/>
      <c r="Z34" s="163"/>
      <c r="AC34" s="81" t="str">
        <f>+$B$17</f>
        <v>Oferta</v>
      </c>
      <c r="AD34" s="50"/>
      <c r="AE34" s="82">
        <f>IF($B17="Presupuesto",$C$17,AI3)</f>
        <v>653419880</v>
      </c>
      <c r="AF34" s="50"/>
      <c r="AG34" s="160"/>
      <c r="AH34" s="50"/>
      <c r="AI34" s="163"/>
      <c r="AK34" s="81" t="str">
        <f>+$B$17</f>
        <v>Oferta</v>
      </c>
      <c r="AL34" s="50"/>
      <c r="AM34" s="82">
        <f>IF($B17="Presupuesto",$C$17,AQ3)</f>
        <v>886373000</v>
      </c>
      <c r="AN34" s="50"/>
      <c r="AO34" s="160"/>
      <c r="AP34" s="50"/>
      <c r="AQ34" s="163"/>
    </row>
    <row r="35" spans="1:43" ht="13.5" thickBot="1">
      <c r="A35" s="180"/>
      <c r="B35" s="186"/>
      <c r="C35" s="189"/>
      <c r="D35" s="95" t="s">
        <v>41</v>
      </c>
      <c r="E35" s="50"/>
      <c r="F35" s="96">
        <f>+$A$33</f>
        <v>0.2</v>
      </c>
      <c r="G35" s="50"/>
      <c r="H35" s="161"/>
      <c r="I35" s="50"/>
      <c r="J35" s="164"/>
      <c r="L35" s="95" t="s">
        <v>41</v>
      </c>
      <c r="M35" s="50"/>
      <c r="N35" s="96">
        <f>+$A$33</f>
        <v>0.2</v>
      </c>
      <c r="O35" s="50"/>
      <c r="P35" s="161"/>
      <c r="Q35" s="50"/>
      <c r="R35" s="164"/>
      <c r="T35" s="95" t="s">
        <v>41</v>
      </c>
      <c r="U35" s="50"/>
      <c r="V35" s="96">
        <f>+$A$33</f>
        <v>0.2</v>
      </c>
      <c r="W35" s="50"/>
      <c r="X35" s="161"/>
      <c r="Y35" s="50"/>
      <c r="Z35" s="164"/>
      <c r="AC35" s="95" t="s">
        <v>41</v>
      </c>
      <c r="AD35" s="50"/>
      <c r="AE35" s="96">
        <f>+$A$33</f>
        <v>0.2</v>
      </c>
      <c r="AF35" s="50"/>
      <c r="AG35" s="161"/>
      <c r="AH35" s="50"/>
      <c r="AI35" s="164"/>
      <c r="AK35" s="95" t="s">
        <v>41</v>
      </c>
      <c r="AL35" s="50"/>
      <c r="AM35" s="96">
        <f>+$A$33</f>
        <v>0.2</v>
      </c>
      <c r="AN35" s="50"/>
      <c r="AO35" s="161"/>
      <c r="AP35" s="50"/>
      <c r="AQ35" s="164"/>
    </row>
    <row r="36" spans="1:43" ht="12.75">
      <c r="A36" s="66"/>
      <c r="B36" s="77"/>
      <c r="C36" s="104"/>
      <c r="D36" s="74"/>
      <c r="E36" s="50"/>
      <c r="F36" s="63"/>
      <c r="G36" s="50"/>
      <c r="H36" s="62"/>
      <c r="I36" s="50"/>
      <c r="J36" s="78"/>
      <c r="L36" s="74"/>
      <c r="M36" s="50"/>
      <c r="N36" s="63"/>
      <c r="O36" s="50"/>
      <c r="P36" s="62"/>
      <c r="Q36" s="50"/>
      <c r="R36" s="78"/>
      <c r="T36" s="74"/>
      <c r="U36" s="50"/>
      <c r="V36" s="63"/>
      <c r="W36" s="50"/>
      <c r="X36" s="62"/>
      <c r="Y36" s="50"/>
      <c r="Z36" s="78"/>
      <c r="AC36" s="74"/>
      <c r="AD36" s="50"/>
      <c r="AE36" s="63"/>
      <c r="AF36" s="50"/>
      <c r="AG36" s="62"/>
      <c r="AH36" s="50"/>
      <c r="AI36" s="78"/>
      <c r="AK36" s="74"/>
      <c r="AL36" s="50"/>
      <c r="AM36" s="63"/>
      <c r="AN36" s="50"/>
      <c r="AO36" s="62"/>
      <c r="AP36" s="50"/>
      <c r="AQ36" s="78"/>
    </row>
    <row r="37" spans="1:43" ht="13.5" thickBot="1">
      <c r="A37" s="66"/>
      <c r="B37" s="74"/>
      <c r="C37" s="75"/>
      <c r="D37" s="74"/>
      <c r="E37" s="50"/>
      <c r="F37" s="50"/>
      <c r="G37" s="50"/>
      <c r="H37" s="50"/>
      <c r="I37" s="50"/>
      <c r="J37" s="75"/>
      <c r="L37" s="74"/>
      <c r="M37" s="50"/>
      <c r="N37" s="50"/>
      <c r="O37" s="50"/>
      <c r="P37" s="50"/>
      <c r="Q37" s="50"/>
      <c r="R37" s="75"/>
      <c r="T37" s="74"/>
      <c r="U37" s="50"/>
      <c r="V37" s="50"/>
      <c r="W37" s="50"/>
      <c r="X37" s="50"/>
      <c r="Y37" s="50"/>
      <c r="Z37" s="75"/>
      <c r="AC37" s="74"/>
      <c r="AD37" s="50"/>
      <c r="AE37" s="50"/>
      <c r="AF37" s="50"/>
      <c r="AG37" s="50"/>
      <c r="AH37" s="50"/>
      <c r="AI37" s="75"/>
      <c r="AK37" s="74"/>
      <c r="AL37" s="50"/>
      <c r="AM37" s="50"/>
      <c r="AN37" s="50"/>
      <c r="AO37" s="50"/>
      <c r="AP37" s="50"/>
      <c r="AQ37" s="75"/>
    </row>
    <row r="38" spans="1:43" ht="15" customHeight="1">
      <c r="A38" s="183">
        <v>0.5</v>
      </c>
      <c r="B38" s="184" t="s">
        <v>36</v>
      </c>
      <c r="C38" s="187" t="str">
        <f>CONCATENATE("(",A38,C306,D306,F306)</f>
        <v>(0,5XOferta)  = &lt; RP</v>
      </c>
      <c r="D38" s="51" t="s">
        <v>41</v>
      </c>
      <c r="E38" s="50"/>
      <c r="F38" s="137">
        <f>+$A38</f>
        <v>0.5</v>
      </c>
      <c r="G38" s="50"/>
      <c r="H38" s="170">
        <f>F42-(F40*F38)</f>
        <v>505225612</v>
      </c>
      <c r="I38" s="50"/>
      <c r="J38" s="162" t="str">
        <f>IF(H38&gt;=0,"CUMPLE","NO CUMPLE")</f>
        <v>CUMPLE</v>
      </c>
      <c r="L38" s="51" t="s">
        <v>41</v>
      </c>
      <c r="M38" s="50"/>
      <c r="N38" s="137">
        <f>+$A38</f>
        <v>0.5</v>
      </c>
      <c r="O38" s="50"/>
      <c r="P38" s="170">
        <f>N42-(N40*N38)</f>
        <v>2240016099</v>
      </c>
      <c r="Q38" s="50"/>
      <c r="R38" s="162" t="str">
        <f>IF(P38&gt;=0,"CUMPLE","NO CUMPLE")</f>
        <v>CUMPLE</v>
      </c>
      <c r="T38" s="51" t="s">
        <v>41</v>
      </c>
      <c r="U38" s="50"/>
      <c r="V38" s="137">
        <f>+$A38</f>
        <v>0.5</v>
      </c>
      <c r="W38" s="50"/>
      <c r="X38" s="170">
        <f>V42-(V40*V38)</f>
        <v>2375861776</v>
      </c>
      <c r="Y38" s="50"/>
      <c r="Z38" s="162" t="str">
        <f>IF(X38&gt;=0,"CUMPLE","NO CUMPLE")</f>
        <v>CUMPLE</v>
      </c>
      <c r="AC38" s="51" t="s">
        <v>41</v>
      </c>
      <c r="AD38" s="50"/>
      <c r="AE38" s="137">
        <f>+$A38</f>
        <v>0.5</v>
      </c>
      <c r="AF38" s="50"/>
      <c r="AG38" s="170">
        <f>AE42-(AE40*AE38)</f>
        <v>151807802060</v>
      </c>
      <c r="AH38" s="50"/>
      <c r="AI38" s="162" t="str">
        <f>IF(AG38&gt;=0,"CUMPLE","NO CUMPLE")</f>
        <v>CUMPLE</v>
      </c>
      <c r="AK38" s="51" t="s">
        <v>41</v>
      </c>
      <c r="AL38" s="50"/>
      <c r="AM38" s="137">
        <f>+$A38</f>
        <v>0.5</v>
      </c>
      <c r="AN38" s="50"/>
      <c r="AO38" s="171">
        <f>AM42-(AM40*AM38)</f>
        <v>1903002560</v>
      </c>
      <c r="AP38" s="50"/>
      <c r="AQ38" s="162" t="str">
        <f>IF(AO38&gt;=0,"CUMPLE","NO CUMPLE")</f>
        <v>CUMPLE</v>
      </c>
    </row>
    <row r="39" spans="1:43" ht="15" customHeight="1">
      <c r="A39" s="183"/>
      <c r="B39" s="185"/>
      <c r="C39" s="187"/>
      <c r="D39" s="60" t="s">
        <v>38</v>
      </c>
      <c r="E39" s="50"/>
      <c r="F39" s="55">
        <f>+F6</f>
        <v>1</v>
      </c>
      <c r="G39" s="50"/>
      <c r="H39" s="170"/>
      <c r="I39" s="50"/>
      <c r="J39" s="163"/>
      <c r="L39" s="60" t="s">
        <v>38</v>
      </c>
      <c r="M39" s="50"/>
      <c r="N39" s="55">
        <f>+N6</f>
        <v>1</v>
      </c>
      <c r="O39" s="50"/>
      <c r="P39" s="170"/>
      <c r="Q39" s="50"/>
      <c r="R39" s="163"/>
      <c r="T39" s="60" t="s">
        <v>38</v>
      </c>
      <c r="U39" s="50"/>
      <c r="V39" s="55">
        <f>+V6</f>
        <v>1</v>
      </c>
      <c r="W39" s="50"/>
      <c r="X39" s="170"/>
      <c r="Y39" s="50"/>
      <c r="Z39" s="163"/>
      <c r="AC39" s="60" t="s">
        <v>38</v>
      </c>
      <c r="AD39" s="50"/>
      <c r="AE39" s="55">
        <f>+AE6</f>
        <v>1</v>
      </c>
      <c r="AF39" s="50"/>
      <c r="AG39" s="170"/>
      <c r="AH39" s="50"/>
      <c r="AI39" s="163"/>
      <c r="AK39" s="60" t="s">
        <v>38</v>
      </c>
      <c r="AL39" s="50"/>
      <c r="AM39" s="55">
        <f>+AM6</f>
        <v>1</v>
      </c>
      <c r="AN39" s="50"/>
      <c r="AO39" s="171"/>
      <c r="AP39" s="50"/>
      <c r="AQ39" s="163"/>
    </row>
    <row r="40" spans="1:43" ht="15" customHeight="1">
      <c r="A40" s="183"/>
      <c r="B40" s="185"/>
      <c r="C40" s="187"/>
      <c r="D40" s="84" t="str">
        <f>+D34</f>
        <v>Oferta</v>
      </c>
      <c r="E40" s="50"/>
      <c r="F40" s="83">
        <f>+F34</f>
        <v>282834760</v>
      </c>
      <c r="G40" s="50"/>
      <c r="H40" s="170"/>
      <c r="I40" s="50"/>
      <c r="J40" s="163"/>
      <c r="L40" s="84" t="str">
        <f>+L34</f>
        <v>Oferta</v>
      </c>
      <c r="M40" s="50"/>
      <c r="N40" s="83">
        <f>+N34</f>
        <v>290021802</v>
      </c>
      <c r="O40" s="50"/>
      <c r="P40" s="170"/>
      <c r="Q40" s="50"/>
      <c r="R40" s="163"/>
      <c r="T40" s="84" t="str">
        <f>+T34</f>
        <v>Oferta</v>
      </c>
      <c r="U40" s="50"/>
      <c r="V40" s="83">
        <f>+V34</f>
        <v>143884346</v>
      </c>
      <c r="W40" s="50"/>
      <c r="X40" s="170"/>
      <c r="Y40" s="50"/>
      <c r="Z40" s="163"/>
      <c r="AC40" s="84" t="str">
        <f>+AC34</f>
        <v>Oferta</v>
      </c>
      <c r="AD40" s="50"/>
      <c r="AE40" s="83">
        <f>+AE34</f>
        <v>653419880</v>
      </c>
      <c r="AF40" s="50"/>
      <c r="AG40" s="170"/>
      <c r="AH40" s="50"/>
      <c r="AI40" s="163"/>
      <c r="AK40" s="84" t="str">
        <f>+AK34</f>
        <v>Oferta</v>
      </c>
      <c r="AL40" s="50"/>
      <c r="AM40" s="83">
        <f>+AM34</f>
        <v>886373000</v>
      </c>
      <c r="AN40" s="50"/>
      <c r="AO40" s="171"/>
      <c r="AP40" s="50"/>
      <c r="AQ40" s="163"/>
    </row>
    <row r="41" spans="1:43" ht="12.75">
      <c r="A41" s="183"/>
      <c r="B41" s="185"/>
      <c r="C41" s="187"/>
      <c r="D41" s="99" t="str">
        <f>CONCATENATE("Participación en ",D40)</f>
        <v>Participación en Oferta</v>
      </c>
      <c r="E41" s="50"/>
      <c r="F41" s="64">
        <f>+F39*F40</f>
        <v>282834760</v>
      </c>
      <c r="G41" s="50"/>
      <c r="H41" s="170"/>
      <c r="I41" s="50"/>
      <c r="J41" s="163"/>
      <c r="L41" s="99" t="str">
        <f>CONCATENATE("Participación en ",L40)</f>
        <v>Participación en Oferta</v>
      </c>
      <c r="M41" s="50"/>
      <c r="N41" s="64">
        <f>+N39*N40</f>
        <v>290021802</v>
      </c>
      <c r="O41" s="50"/>
      <c r="P41" s="170"/>
      <c r="Q41" s="50"/>
      <c r="R41" s="163"/>
      <c r="T41" s="99" t="str">
        <f>CONCATENATE("Participación en ",T40)</f>
        <v>Participación en Oferta</v>
      </c>
      <c r="U41" s="50"/>
      <c r="V41" s="64">
        <f>+V39*V40</f>
        <v>143884346</v>
      </c>
      <c r="W41" s="50"/>
      <c r="X41" s="170"/>
      <c r="Y41" s="50"/>
      <c r="Z41" s="163"/>
      <c r="AC41" s="60" t="str">
        <f>CONCATENATE("Participación en ",AC40)</f>
        <v>Participación en Oferta</v>
      </c>
      <c r="AD41" s="50"/>
      <c r="AE41" s="64">
        <f>+AE39*AE40</f>
        <v>653419880</v>
      </c>
      <c r="AF41" s="50"/>
      <c r="AG41" s="170"/>
      <c r="AH41" s="50"/>
      <c r="AI41" s="163"/>
      <c r="AK41" s="60" t="str">
        <f>CONCATENATE("Participación en ",AK40)</f>
        <v>Participación en Oferta</v>
      </c>
      <c r="AL41" s="50"/>
      <c r="AM41" s="64">
        <f>+AM39*AM40</f>
        <v>886373000</v>
      </c>
      <c r="AN41" s="50"/>
      <c r="AO41" s="171"/>
      <c r="AP41" s="50"/>
      <c r="AQ41" s="163"/>
    </row>
    <row r="42" spans="1:43" ht="13.5" thickBot="1">
      <c r="A42" s="183"/>
      <c r="B42" s="186"/>
      <c r="C42" s="187"/>
      <c r="D42" s="52" t="s">
        <v>42</v>
      </c>
      <c r="E42" s="50"/>
      <c r="F42" s="54">
        <f>+F17-F19</f>
        <v>646642992</v>
      </c>
      <c r="G42" s="50"/>
      <c r="H42" s="170"/>
      <c r="I42" s="50"/>
      <c r="J42" s="164"/>
      <c r="L42" s="52" t="s">
        <v>42</v>
      </c>
      <c r="M42" s="50"/>
      <c r="N42" s="54">
        <f>+N17-N19</f>
        <v>2385027000</v>
      </c>
      <c r="O42" s="50"/>
      <c r="P42" s="170"/>
      <c r="Q42" s="50"/>
      <c r="R42" s="164"/>
      <c r="T42" s="52" t="s">
        <v>42</v>
      </c>
      <c r="U42" s="50"/>
      <c r="V42" s="54">
        <f>+V17-V19</f>
        <v>2447803949</v>
      </c>
      <c r="W42" s="50"/>
      <c r="X42" s="170"/>
      <c r="Y42" s="50"/>
      <c r="Z42" s="164"/>
      <c r="AC42" s="52" t="s">
        <v>42</v>
      </c>
      <c r="AD42" s="50"/>
      <c r="AE42" s="54">
        <f>+AE17-AE19</f>
        <v>152134512000</v>
      </c>
      <c r="AF42" s="50"/>
      <c r="AG42" s="170"/>
      <c r="AH42" s="50"/>
      <c r="AI42" s="164"/>
      <c r="AK42" s="52" t="s">
        <v>42</v>
      </c>
      <c r="AL42" s="50"/>
      <c r="AM42" s="54">
        <f>+AM17-AM19</f>
        <v>2346189060</v>
      </c>
      <c r="AN42" s="50"/>
      <c r="AO42" s="171"/>
      <c r="AP42" s="50"/>
      <c r="AQ42" s="164"/>
    </row>
    <row r="43" spans="1:43" ht="13.5" thickBot="1">
      <c r="A43" s="66"/>
      <c r="B43" s="79"/>
      <c r="C43" s="80"/>
      <c r="D43" s="79"/>
      <c r="E43" s="49"/>
      <c r="F43" s="49"/>
      <c r="G43" s="49"/>
      <c r="H43" s="49"/>
      <c r="I43" s="49"/>
      <c r="J43" s="80"/>
      <c r="L43" s="79"/>
      <c r="M43" s="49"/>
      <c r="N43" s="49"/>
      <c r="O43" s="49"/>
      <c r="P43" s="49"/>
      <c r="Q43" s="49"/>
      <c r="R43" s="80"/>
      <c r="T43" s="79"/>
      <c r="U43" s="49"/>
      <c r="V43" s="49"/>
      <c r="W43" s="49"/>
      <c r="X43" s="49"/>
      <c r="Y43" s="49"/>
      <c r="Z43" s="80"/>
      <c r="AC43" s="79"/>
      <c r="AD43" s="49"/>
      <c r="AE43" s="49"/>
      <c r="AF43" s="49"/>
      <c r="AG43" s="49"/>
      <c r="AH43" s="49"/>
      <c r="AI43" s="80"/>
      <c r="AK43" s="79"/>
      <c r="AL43" s="49"/>
      <c r="AM43" s="49"/>
      <c r="AN43" s="49"/>
      <c r="AO43" s="49"/>
      <c r="AP43" s="49"/>
      <c r="AQ43" s="80"/>
    </row>
    <row r="44" ht="13.5" thickBot="1"/>
    <row r="45" spans="4:43" ht="12.75">
      <c r="D45" s="73" t="s">
        <v>71</v>
      </c>
      <c r="E45" s="97"/>
      <c r="F45" s="97"/>
      <c r="G45" s="97"/>
      <c r="H45" s="97"/>
      <c r="I45" s="97"/>
      <c r="J45" s="98"/>
      <c r="L45" s="73" t="s">
        <v>71</v>
      </c>
      <c r="M45" s="97"/>
      <c r="N45" s="97"/>
      <c r="O45" s="97"/>
      <c r="P45" s="97"/>
      <c r="Q45" s="97"/>
      <c r="R45" s="98"/>
      <c r="T45" s="73" t="s">
        <v>71</v>
      </c>
      <c r="U45" s="97"/>
      <c r="V45" s="97"/>
      <c r="W45" s="97"/>
      <c r="X45" s="97"/>
      <c r="Y45" s="97"/>
      <c r="Z45" s="98"/>
      <c r="AC45" s="143" t="s">
        <v>71</v>
      </c>
      <c r="AD45" s="144"/>
      <c r="AE45" s="144"/>
      <c r="AF45" s="144"/>
      <c r="AG45" s="144"/>
      <c r="AH45" s="144"/>
      <c r="AI45" s="145"/>
      <c r="AJ45" s="142"/>
      <c r="AK45" s="143" t="s">
        <v>71</v>
      </c>
      <c r="AL45" s="144"/>
      <c r="AM45" s="144"/>
      <c r="AN45" s="144"/>
      <c r="AO45" s="144"/>
      <c r="AP45" s="144"/>
      <c r="AQ45" s="145"/>
    </row>
    <row r="46" spans="4:43" ht="12.75">
      <c r="D46" s="74"/>
      <c r="E46" s="50"/>
      <c r="F46" s="50"/>
      <c r="G46" s="50"/>
      <c r="H46" s="50"/>
      <c r="I46" s="50"/>
      <c r="J46" s="75"/>
      <c r="L46" s="74" t="s">
        <v>81</v>
      </c>
      <c r="M46" s="50"/>
      <c r="N46" s="50"/>
      <c r="O46" s="50"/>
      <c r="P46" s="50"/>
      <c r="Q46" s="50"/>
      <c r="R46" s="75"/>
      <c r="T46" s="74"/>
      <c r="U46" s="50"/>
      <c r="V46" s="50"/>
      <c r="W46" s="50"/>
      <c r="X46" s="50"/>
      <c r="Y46" s="50"/>
      <c r="Z46" s="75"/>
      <c r="AC46" s="141"/>
      <c r="AD46" s="142"/>
      <c r="AE46" s="142"/>
      <c r="AF46" s="142"/>
      <c r="AG46" s="142"/>
      <c r="AH46" s="142"/>
      <c r="AI46" s="146"/>
      <c r="AJ46" s="142"/>
      <c r="AK46" s="141"/>
      <c r="AL46" s="142"/>
      <c r="AM46" s="142"/>
      <c r="AN46" s="142"/>
      <c r="AO46" s="142"/>
      <c r="AP46" s="142"/>
      <c r="AQ46" s="146"/>
    </row>
    <row r="47" spans="4:43" ht="12.75">
      <c r="D47" s="74"/>
      <c r="E47" s="50"/>
      <c r="F47" s="50"/>
      <c r="G47" s="50"/>
      <c r="H47" s="50"/>
      <c r="I47" s="50"/>
      <c r="J47" s="75"/>
      <c r="L47" s="191" t="s">
        <v>91</v>
      </c>
      <c r="M47" s="50"/>
      <c r="N47" s="50"/>
      <c r="O47" s="50"/>
      <c r="P47" s="50"/>
      <c r="Q47" s="50"/>
      <c r="R47" s="75"/>
      <c r="T47" s="74"/>
      <c r="U47" s="50"/>
      <c r="V47" s="50"/>
      <c r="W47" s="50"/>
      <c r="X47" s="50"/>
      <c r="Y47" s="50"/>
      <c r="Z47" s="75"/>
      <c r="AC47" s="141"/>
      <c r="AD47" s="142"/>
      <c r="AE47" s="142"/>
      <c r="AF47" s="142"/>
      <c r="AG47" s="142"/>
      <c r="AH47" s="142"/>
      <c r="AI47" s="146"/>
      <c r="AJ47" s="142"/>
      <c r="AK47" s="141"/>
      <c r="AL47" s="142"/>
      <c r="AM47" s="142"/>
      <c r="AN47" s="142"/>
      <c r="AO47" s="142"/>
      <c r="AP47" s="142"/>
      <c r="AQ47" s="146"/>
    </row>
    <row r="48" spans="4:43" ht="13.5" thickBot="1">
      <c r="D48" s="79"/>
      <c r="E48" s="49"/>
      <c r="F48" s="49"/>
      <c r="G48" s="49"/>
      <c r="H48" s="49"/>
      <c r="I48" s="49"/>
      <c r="J48" s="80"/>
      <c r="L48" s="192" t="s">
        <v>93</v>
      </c>
      <c r="M48" s="49"/>
      <c r="N48" s="49"/>
      <c r="O48" s="49"/>
      <c r="P48" s="49"/>
      <c r="Q48" s="49"/>
      <c r="R48" s="80"/>
      <c r="T48" s="79"/>
      <c r="U48" s="49"/>
      <c r="V48" s="49"/>
      <c r="W48" s="49"/>
      <c r="X48" s="49"/>
      <c r="Y48" s="49"/>
      <c r="Z48" s="80"/>
      <c r="AC48" s="147"/>
      <c r="AD48" s="148"/>
      <c r="AE48" s="148"/>
      <c r="AF48" s="148"/>
      <c r="AG48" s="148"/>
      <c r="AH48" s="148"/>
      <c r="AI48" s="149"/>
      <c r="AJ48" s="142"/>
      <c r="AK48" s="147"/>
      <c r="AL48" s="148"/>
      <c r="AM48" s="148"/>
      <c r="AN48" s="148"/>
      <c r="AO48" s="148"/>
      <c r="AP48" s="148"/>
      <c r="AQ48" s="149"/>
    </row>
    <row r="286" ht="12.75">
      <c r="AD286" t="s">
        <v>55</v>
      </c>
    </row>
    <row r="303" ht="12.75">
      <c r="C303" s="67" t="s">
        <v>43</v>
      </c>
    </row>
    <row r="304" ht="12.75">
      <c r="C304" s="67" t="s">
        <v>44</v>
      </c>
    </row>
    <row r="305" spans="3:24" ht="12.75">
      <c r="C305" s="67" t="s">
        <v>51</v>
      </c>
      <c r="D305" t="s">
        <v>53</v>
      </c>
      <c r="F305" t="str">
        <f>+B17</f>
        <v>Oferta</v>
      </c>
      <c r="H305" t="s">
        <v>54</v>
      </c>
      <c r="L305" t="s">
        <v>53</v>
      </c>
      <c r="N305">
        <f>+J17</f>
        <v>0</v>
      </c>
      <c r="P305" t="s">
        <v>54</v>
      </c>
      <c r="T305" t="s">
        <v>53</v>
      </c>
      <c r="V305">
        <f>+R17</f>
        <v>0</v>
      </c>
      <c r="X305" t="s">
        <v>54</v>
      </c>
    </row>
    <row r="306" spans="3:28" ht="12.75">
      <c r="C306" s="67" t="s">
        <v>67</v>
      </c>
      <c r="D306" t="str">
        <f>+F305</f>
        <v>Oferta</v>
      </c>
      <c r="F306" t="s">
        <v>68</v>
      </c>
      <c r="L306">
        <f>+N305</f>
        <v>0</v>
      </c>
      <c r="N306" t="s">
        <v>55</v>
      </c>
      <c r="T306">
        <f>+V305</f>
        <v>0</v>
      </c>
      <c r="V306" t="s">
        <v>55</v>
      </c>
      <c r="AB306">
        <f>+AD285</f>
        <v>0</v>
      </c>
    </row>
    <row r="307" spans="3:24" ht="25.5">
      <c r="C307" s="67" t="s">
        <v>50</v>
      </c>
      <c r="D307" t="s">
        <v>56</v>
      </c>
      <c r="F307" t="str">
        <f>+F305</f>
        <v>Oferta</v>
      </c>
      <c r="H307" t="s">
        <v>57</v>
      </c>
      <c r="L307" t="s">
        <v>56</v>
      </c>
      <c r="N307">
        <f>+N305</f>
        <v>0</v>
      </c>
      <c r="P307" t="s">
        <v>57</v>
      </c>
      <c r="T307" t="s">
        <v>56</v>
      </c>
      <c r="V307">
        <f>+V305</f>
        <v>0</v>
      </c>
      <c r="X307" t="s">
        <v>57</v>
      </c>
    </row>
    <row r="309" ht="12.75" customHeight="1"/>
    <row r="310" ht="12.75">
      <c r="C310" s="69"/>
    </row>
    <row r="311" ht="12.75">
      <c r="C311" s="68"/>
    </row>
    <row r="312" ht="12.75">
      <c r="C312" s="61"/>
    </row>
    <row r="314" ht="12.75" customHeight="1"/>
    <row r="315" ht="12.75">
      <c r="C315" s="69"/>
    </row>
    <row r="316" ht="12.75">
      <c r="C316" s="69"/>
    </row>
    <row r="317" ht="12.75">
      <c r="C317" s="68"/>
    </row>
    <row r="320" ht="12.75" customHeight="1"/>
    <row r="321" ht="12.75">
      <c r="C321" s="68"/>
    </row>
  </sheetData>
  <sheetProtection selectLockedCells="1"/>
  <mergeCells count="76">
    <mergeCell ref="H38:H42"/>
    <mergeCell ref="Z38:Z42"/>
    <mergeCell ref="J33:J35"/>
    <mergeCell ref="X33:X35"/>
    <mergeCell ref="P38:P42"/>
    <mergeCell ref="R38:R42"/>
    <mergeCell ref="B27:B28"/>
    <mergeCell ref="X30:X31"/>
    <mergeCell ref="Z30:Z31"/>
    <mergeCell ref="J38:J42"/>
    <mergeCell ref="C27:C28"/>
    <mergeCell ref="C30:C31"/>
    <mergeCell ref="Z33:Z35"/>
    <mergeCell ref="X38:X42"/>
    <mergeCell ref="H30:H31"/>
    <mergeCell ref="J30:J31"/>
    <mergeCell ref="A38:A42"/>
    <mergeCell ref="B38:B42"/>
    <mergeCell ref="C38:C42"/>
    <mergeCell ref="B30:B31"/>
    <mergeCell ref="B33:B35"/>
    <mergeCell ref="C33:C35"/>
    <mergeCell ref="T5:Z5"/>
    <mergeCell ref="A27:A28"/>
    <mergeCell ref="A30:A31"/>
    <mergeCell ref="H33:H35"/>
    <mergeCell ref="D5:J5"/>
    <mergeCell ref="A33:A35"/>
    <mergeCell ref="B14:C14"/>
    <mergeCell ref="D25:J25"/>
    <mergeCell ref="H27:H28"/>
    <mergeCell ref="J27:J28"/>
    <mergeCell ref="AC4:AQ4"/>
    <mergeCell ref="AC5:AI5"/>
    <mergeCell ref="AK5:AQ5"/>
    <mergeCell ref="AC15:AE15"/>
    <mergeCell ref="AG15:AI15"/>
    <mergeCell ref="AK15:AM15"/>
    <mergeCell ref="AO15:AQ15"/>
    <mergeCell ref="AC25:AI25"/>
    <mergeCell ref="AK25:AQ25"/>
    <mergeCell ref="AG27:AG28"/>
    <mergeCell ref="AI27:AI28"/>
    <mergeCell ref="AO27:AO28"/>
    <mergeCell ref="AQ27:AQ28"/>
    <mergeCell ref="AG30:AG31"/>
    <mergeCell ref="AI30:AI31"/>
    <mergeCell ref="AO30:AO31"/>
    <mergeCell ref="AQ30:AQ31"/>
    <mergeCell ref="AQ33:AQ35"/>
    <mergeCell ref="AG38:AG42"/>
    <mergeCell ref="AI38:AI42"/>
    <mergeCell ref="AO38:AO42"/>
    <mergeCell ref="AQ38:AQ42"/>
    <mergeCell ref="AG33:AG35"/>
    <mergeCell ref="AI33:AI35"/>
    <mergeCell ref="AO33:AO35"/>
    <mergeCell ref="A1:D1"/>
    <mergeCell ref="L5:R5"/>
    <mergeCell ref="L15:N15"/>
    <mergeCell ref="P15:R15"/>
    <mergeCell ref="D15:F15"/>
    <mergeCell ref="H15:J15"/>
    <mergeCell ref="A2:F2"/>
    <mergeCell ref="L25:R25"/>
    <mergeCell ref="R30:R31"/>
    <mergeCell ref="P33:P35"/>
    <mergeCell ref="R33:R35"/>
    <mergeCell ref="P27:P28"/>
    <mergeCell ref="R27:R28"/>
    <mergeCell ref="P30:P31"/>
    <mergeCell ref="T15:V15"/>
    <mergeCell ref="X15:Z15"/>
    <mergeCell ref="T25:Z25"/>
    <mergeCell ref="X27:X28"/>
    <mergeCell ref="Z27:Z28"/>
  </mergeCells>
  <printOptions/>
  <pageMargins left="0.58" right="0.29" top="0.6299212598425197" bottom="0.54" header="0" footer="0"/>
  <pageSetup horizontalDpi="600" verticalDpi="600" orientation="landscape" scale="6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scontabilidad</cp:lastModifiedBy>
  <cp:lastPrinted>2009-11-10T21:53:50Z</cp:lastPrinted>
  <dcterms:created xsi:type="dcterms:W3CDTF">2008-12-23T19:33:14Z</dcterms:created>
  <dcterms:modified xsi:type="dcterms:W3CDTF">2009-12-02T15:24:53Z</dcterms:modified>
  <cp:category/>
  <cp:version/>
  <cp:contentType/>
  <cp:contentStatus/>
</cp:coreProperties>
</file>