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2"/>
  </bookViews>
  <sheets>
    <sheet name="COMBINACIONES" sheetId="1" r:id="rId1"/>
    <sheet name="PARAMETROS" sheetId="2" r:id="rId2"/>
    <sheet name="EVALUA-1" sheetId="3" r:id="rId3"/>
    <sheet name="Hoja3" sheetId="4" r:id="rId4"/>
  </sheets>
  <definedNames>
    <definedName name="_xlnm.Print_Area" localSheetId="0">'COMBINACIONES'!$A$1:$J$21</definedName>
    <definedName name="_xlnm.Print_Area" localSheetId="1">'PARAMETROS'!$A$1:$I$39</definedName>
    <definedName name="_xlnm.Print_Titles" localSheetId="2">'EVALUA-1'!$1:$2</definedName>
  </definedNames>
  <calcPr fullCalcOnLoad="1"/>
</workbook>
</file>

<file path=xl/sharedStrings.xml><?xml version="1.0" encoding="utf-8"?>
<sst xmlns="http://schemas.openxmlformats.org/spreadsheetml/2006/main" count="333" uniqueCount="96">
  <si>
    <t>Con anticipo sin restricciones.</t>
  </si>
  <si>
    <t>Con anticipo cuenta compartida.</t>
  </si>
  <si>
    <t>Pago contra entrega.</t>
  </si>
  <si>
    <t>Proveeduría de bienes.</t>
  </si>
  <si>
    <t>Proveeduría de servicios.</t>
  </si>
  <si>
    <t>NRO</t>
  </si>
  <si>
    <t>PAGO</t>
  </si>
  <si>
    <t>OBJETO</t>
  </si>
  <si>
    <t>Razon Corriente</t>
  </si>
  <si>
    <t>Endeudamiento</t>
  </si>
  <si>
    <t>Soporte Histórico de Ingresos</t>
  </si>
  <si>
    <t>Soporte con Capital de Trabajo</t>
  </si>
  <si>
    <t>Soporte con Relación Patrimonial</t>
  </si>
  <si>
    <t>CLASE</t>
  </si>
  <si>
    <t>FORMA DE PAGO</t>
  </si>
  <si>
    <t>OBJETO CONTRACTUAL</t>
  </si>
  <si>
    <t>COMBINACION 1 - 4</t>
  </si>
  <si>
    <t>COMBINACION 1 - 5</t>
  </si>
  <si>
    <t>COMBINACION 1 - 6</t>
  </si>
  <si>
    <t>COMBINACION 2 - 4</t>
  </si>
  <si>
    <t>COMBINACION 2 - 5</t>
  </si>
  <si>
    <t>COMBINACION 2 - 6</t>
  </si>
  <si>
    <t>COMBINACION 3 - 4</t>
  </si>
  <si>
    <t>COMBINACION 3 - 5</t>
  </si>
  <si>
    <t>COMBINACION 3 - 6</t>
  </si>
  <si>
    <t>ACTIVO CORRIENTE</t>
  </si>
  <si>
    <t>PASIVO CORRIENTE</t>
  </si>
  <si>
    <t>RAZON CORRIENTE</t>
  </si>
  <si>
    <t>ENDEUDAMIENTO</t>
  </si>
  <si>
    <t>ACTIVO TOTAL</t>
  </si>
  <si>
    <t>PASIVO TOTAL</t>
  </si>
  <si>
    <t xml:space="preserve">Riesgo de 0,6 a 0,8 </t>
  </si>
  <si>
    <t xml:space="preserve">Riesgo de 50% a 10% </t>
  </si>
  <si>
    <t xml:space="preserve">Riesgo de 1,6 a 1,2 </t>
  </si>
  <si>
    <t>COMBINACION NUMERO 1 a 9</t>
  </si>
  <si>
    <t>SOPORTE CON CAPITAL DE TRABAJO  (SCT)</t>
  </si>
  <si>
    <t>SOPORTE CON RELACIÓN PATRIMONIAL (SRP)</t>
  </si>
  <si>
    <t>ACTIVO CTE  -  PASIVO CTE</t>
  </si>
  <si>
    <t>% Participacion</t>
  </si>
  <si>
    <r>
      <t xml:space="preserve">  O</t>
    </r>
    <r>
      <rPr>
        <sz val="7"/>
        <rFont val="Arial"/>
        <family val="0"/>
      </rPr>
      <t xml:space="preserve">ferta / </t>
    </r>
    <r>
      <rPr>
        <sz val="7"/>
        <color indexed="12"/>
        <rFont val="Arial"/>
        <family val="2"/>
      </rPr>
      <t>P</t>
    </r>
    <r>
      <rPr>
        <sz val="7"/>
        <rFont val="Arial"/>
        <family val="0"/>
      </rPr>
      <t>resupuesto</t>
    </r>
  </si>
  <si>
    <t>% Participación</t>
  </si>
  <si>
    <t>Indicador</t>
  </si>
  <si>
    <t>Patrimonio</t>
  </si>
  <si>
    <t xml:space="preserve">Activo corriente / Pasivo corriente &gt;= </t>
  </si>
  <si>
    <t xml:space="preserve">Pasivo total / Activo total  &lt;= </t>
  </si>
  <si>
    <t>PROPONENTE ------&gt;</t>
  </si>
  <si>
    <t>Valor Ofertado</t>
  </si>
  <si>
    <t xml:space="preserve">Riesgo de 1,0 a 0,2 </t>
  </si>
  <si>
    <t>Duracion Contrato (Meses)</t>
  </si>
  <si>
    <t xml:space="preserve">Riesgo de 1,5 a 1,0 </t>
  </si>
  <si>
    <t xml:space="preserve">( (Ventas netas año 1 + ventas netas año 2)  /  2 ) -  (( 12/Meses Contrato) X </t>
  </si>
  <si>
    <r>
      <t xml:space="preserve">(Activo corriente - Pasivo corriente) - (  </t>
    </r>
  </si>
  <si>
    <t>Adecuación y Remodelación</t>
  </si>
  <si>
    <t xml:space="preserve"> * </t>
  </si>
  <si>
    <t>) = SCT</t>
  </si>
  <si>
    <t>) / Patrimonio ) = SRP</t>
  </si>
  <si>
    <t xml:space="preserve">  X  % Participacion X </t>
  </si>
  <si>
    <t>)   =   S.H.I</t>
  </si>
  <si>
    <t>P</t>
  </si>
  <si>
    <t>BALANCE A DICIEMBRE 31 DE 2008</t>
  </si>
  <si>
    <t>TOTAL PATRIMONIO</t>
  </si>
  <si>
    <t>TOTAL PATRIM LIQUIDO</t>
  </si>
  <si>
    <t>ESTADOS FINANCIEROS  2008 3 FIRMAS</t>
  </si>
  <si>
    <t>ESTADOS FINANCIEROS  2007 3 FIRMAS</t>
  </si>
  <si>
    <t>CERTIFIC VIGENTE CONTADOR</t>
  </si>
  <si>
    <t>CERTIFIC VIGENTE REV FISCAL</t>
  </si>
  <si>
    <t>TOTAL PATRIMONIO 2008</t>
  </si>
  <si>
    <t>DECLARACION RENTA 2007</t>
  </si>
  <si>
    <t>X</t>
  </si>
  <si>
    <t>)  = &lt; RP</t>
  </si>
  <si>
    <t xml:space="preserve">OBSERVACION : </t>
  </si>
  <si>
    <t>CONTRATACION DIRECTA No.059 DE 2009</t>
  </si>
  <si>
    <t>CONTRATAR LA EJECUCION DE LAS OBRAS CIVILES Y ELECTRICAS NECESARIAS PARA REALIZAR LA RE POTENCIACIÓN  DE LA SUBESTACIÓN DE LA TORRE ADMINISTRATIVA, ADECUACIÓN ELÉCTRICA,   MODERNIZACIÓN Y NORMALIZACIÓN DE LA SUBESTACIÓN DE LA  SEDE MACARENA A, REACONDICIONAMIENTO TABLERO GENERAL DE BAJA TENSIÓN DE LA MENCIONADA SEDE Y TRASLADO DE TRANSFORMADOR DE 225KVA A LA SUBESTACIÓN DE LA SEDE ASAB DE LA UNIVERSIDAD</t>
  </si>
  <si>
    <r>
      <t xml:space="preserve">Con anticipo con cuenta compartidad - </t>
    </r>
    <r>
      <rPr>
        <b/>
        <sz val="10"/>
        <color indexed="10"/>
        <rFont val="Arial"/>
        <family val="2"/>
      </rPr>
      <t>Proveeduria de Servicios</t>
    </r>
  </si>
  <si>
    <t>GESTION INTEGRAL ENERGETICA S.A.</t>
  </si>
  <si>
    <t>ENITH ROJAS PANQUEVA</t>
  </si>
  <si>
    <t>GERMAN HUMBERTO CAMACHO LADINO</t>
  </si>
  <si>
    <t>A.D.C. &amp; CO LTDA</t>
  </si>
  <si>
    <t>SONIA STELLA SILVA RAMIREZ</t>
  </si>
  <si>
    <t>CONSORSIO OBRAS 2009</t>
  </si>
  <si>
    <t>HACER DE COLOMBIA</t>
  </si>
  <si>
    <t>OBRAS Y DISEÑOS S.A.</t>
  </si>
  <si>
    <t>JORGE IVAN OSORIO PINEDA</t>
  </si>
  <si>
    <t>HELBER O. CALLEJAS</t>
  </si>
  <si>
    <t>MARTHA H. PEREZ ALVARADO</t>
  </si>
  <si>
    <t>MARIA EUGENIA CORREA</t>
  </si>
  <si>
    <t>LUIS AURELIO DIAZ Y CIA LTDA</t>
  </si>
  <si>
    <t>BRP INGENIEROS EU</t>
  </si>
  <si>
    <t>MARIA SARA SALAMANCA</t>
  </si>
  <si>
    <t>CONSORCIO DISCO CYA 02</t>
  </si>
  <si>
    <t>CONTROLES Y AUTOMATIZACION</t>
  </si>
  <si>
    <t>DISICO S.A.</t>
  </si>
  <si>
    <t>LUIS MARIA ALBA</t>
  </si>
  <si>
    <t>ALFREDO CORDERO JAIME</t>
  </si>
  <si>
    <t>LUZ MARINA PARRA</t>
  </si>
  <si>
    <t>EVELYN GOMEZ GALVIS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</si>
</sst>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  <numFmt numFmtId="183" formatCode="0.0%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[$-C0A]dddd\,\ dd&quot; de &quot;mmmm&quot; de &quot;yyyy"/>
    <numFmt numFmtId="192" formatCode="[$-C0A]d\-mmm\-yy;@"/>
    <numFmt numFmtId="193" formatCode="#,##0.00;[Red]#,##0.00"/>
    <numFmt numFmtId="194" formatCode="#,##0.00\ _€"/>
    <numFmt numFmtId="195" formatCode="_-* #,##0.0\ _€_-;\-* #,##0.0\ _€_-;_-* &quot;-&quot;??\ _€_-;_-@_-"/>
  </numFmts>
  <fonts count="20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7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name val="Verdana"/>
      <family val="2"/>
    </font>
    <font>
      <b/>
      <sz val="14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9" fontId="1" fillId="0" borderId="16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76" fontId="1" fillId="0" borderId="13" xfId="0" applyNumberFormat="1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9" fontId="1" fillId="0" borderId="1" xfId="21" applyFont="1" applyBorder="1" applyAlignment="1">
      <alignment horizontal="center" vertical="center" wrapText="1"/>
    </xf>
    <xf numFmtId="9" fontId="1" fillId="0" borderId="0" xfId="2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3" fontId="0" fillId="4" borderId="19" xfId="0" applyNumberFormat="1" applyFill="1" applyBorder="1" applyAlignment="1">
      <alignment/>
    </xf>
    <xf numFmtId="9" fontId="0" fillId="4" borderId="21" xfId="0" applyNumberFormat="1" applyFill="1" applyBorder="1" applyAlignment="1">
      <alignment/>
    </xf>
    <xf numFmtId="3" fontId="0" fillId="4" borderId="18" xfId="0" applyNumberFormat="1" applyFill="1" applyBorder="1" applyAlignment="1">
      <alignment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176" fontId="0" fillId="4" borderId="18" xfId="0" applyNumberFormat="1" applyFill="1" applyBorder="1" applyAlignment="1">
      <alignment/>
    </xf>
    <xf numFmtId="3" fontId="0" fillId="4" borderId="21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3" fontId="0" fillId="4" borderId="19" xfId="0" applyNumberFormat="1" applyFill="1" applyBorder="1" applyAlignment="1">
      <alignment vertical="center"/>
    </xf>
    <xf numFmtId="3" fontId="0" fillId="5" borderId="19" xfId="0" applyNumberForma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3" fontId="0" fillId="0" borderId="25" xfId="0" applyNumberFormat="1" applyBorder="1" applyAlignment="1">
      <alignment/>
    </xf>
    <xf numFmtId="3" fontId="0" fillId="4" borderId="25" xfId="21" applyNumberFormat="1" applyFill="1" applyBorder="1" applyAlignment="1">
      <alignment/>
    </xf>
    <xf numFmtId="3" fontId="0" fillId="4" borderId="21" xfId="21" applyNumberFormat="1" applyFill="1" applyBorder="1" applyAlignment="1">
      <alignment/>
    </xf>
    <xf numFmtId="3" fontId="0" fillId="0" borderId="21" xfId="0" applyNumberFormat="1" applyBorder="1" applyAlignment="1">
      <alignment/>
    </xf>
    <xf numFmtId="0" fontId="5" fillId="5" borderId="20" xfId="0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1" fillId="0" borderId="0" xfId="0" applyNumberFormat="1" applyFont="1" applyBorder="1" applyAlignment="1">
      <alignment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0" fillId="0" borderId="19" xfId="0" applyNumberFormat="1" applyBorder="1" applyAlignment="1">
      <alignment/>
    </xf>
    <xf numFmtId="9" fontId="0" fillId="4" borderId="19" xfId="2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1" xfId="0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3" fontId="5" fillId="6" borderId="1" xfId="0" applyNumberFormat="1" applyFont="1" applyFill="1" applyBorder="1" applyAlignment="1" applyProtection="1">
      <alignment/>
      <protection/>
    </xf>
    <xf numFmtId="0" fontId="0" fillId="7" borderId="14" xfId="0" applyFill="1" applyBorder="1" applyAlignment="1">
      <alignment horizontal="center"/>
    </xf>
    <xf numFmtId="0" fontId="10" fillId="0" borderId="4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5" xfId="0" applyFont="1" applyBorder="1" applyAlignment="1">
      <alignment/>
    </xf>
    <xf numFmtId="9" fontId="0" fillId="5" borderId="6" xfId="21" applyFill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Fill="1" applyBorder="1" applyAlignment="1">
      <alignment/>
    </xf>
    <xf numFmtId="3" fontId="0" fillId="5" borderId="28" xfId="0" applyNumberFormat="1" applyFill="1" applyBorder="1" applyAlignment="1" applyProtection="1">
      <alignment/>
      <protection locked="0"/>
    </xf>
    <xf numFmtId="3" fontId="0" fillId="5" borderId="29" xfId="0" applyNumberFormat="1" applyFill="1" applyBorder="1" applyAlignment="1" applyProtection="1">
      <alignment/>
      <protection locked="0"/>
    </xf>
    <xf numFmtId="3" fontId="5" fillId="5" borderId="30" xfId="0" applyNumberFormat="1" applyFont="1" applyFill="1" applyBorder="1" applyAlignment="1" applyProtection="1">
      <alignment/>
      <protection locked="0"/>
    </xf>
    <xf numFmtId="0" fontId="8" fillId="0" borderId="14" xfId="0" applyFont="1" applyBorder="1" applyAlignment="1">
      <alignment/>
    </xf>
    <xf numFmtId="9" fontId="0" fillId="5" borderId="13" xfId="21" applyFont="1" applyFill="1" applyBorder="1" applyAlignment="1" applyProtection="1">
      <alignment/>
      <protection locked="0"/>
    </xf>
    <xf numFmtId="14" fontId="0" fillId="5" borderId="13" xfId="21" applyNumberFormat="1" applyFont="1" applyFill="1" applyBorder="1" applyAlignment="1" applyProtection="1">
      <alignment/>
      <protection locked="0"/>
    </xf>
    <xf numFmtId="9" fontId="0" fillId="5" borderId="13" xfId="21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9" fontId="0" fillId="0" borderId="6" xfId="21" applyFill="1" applyBorder="1" applyAlignment="1" applyProtection="1">
      <alignment/>
      <protection locked="0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 applyProtection="1">
      <alignment/>
      <protection locked="0"/>
    </xf>
    <xf numFmtId="0" fontId="17" fillId="0" borderId="0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9" fontId="0" fillId="5" borderId="12" xfId="21" applyFill="1" applyBorder="1" applyAlignment="1" applyProtection="1">
      <alignment/>
      <protection locked="0"/>
    </xf>
    <xf numFmtId="0" fontId="8" fillId="0" borderId="27" xfId="0" applyFont="1" applyBorder="1" applyAlignment="1">
      <alignment/>
    </xf>
    <xf numFmtId="3" fontId="0" fillId="0" borderId="29" xfId="0" applyNumberFormat="1" applyFill="1" applyBorder="1" applyAlignment="1" applyProtection="1">
      <alignment/>
      <protection locked="0"/>
    </xf>
    <xf numFmtId="3" fontId="0" fillId="5" borderId="13" xfId="0" applyNumberFormat="1" applyFill="1" applyBorder="1" applyAlignment="1" applyProtection="1">
      <alignment/>
      <protection locked="0"/>
    </xf>
    <xf numFmtId="0" fontId="8" fillId="0" borderId="15" xfId="0" applyFont="1" applyBorder="1" applyAlignment="1">
      <alignment/>
    </xf>
    <xf numFmtId="3" fontId="0" fillId="0" borderId="17" xfId="0" applyNumberFormat="1" applyFill="1" applyBorder="1" applyAlignment="1" applyProtection="1">
      <alignment/>
      <protection locked="0"/>
    </xf>
    <xf numFmtId="15" fontId="0" fillId="5" borderId="13" xfId="21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/>
    </xf>
    <xf numFmtId="0" fontId="5" fillId="0" borderId="0" xfId="0" applyFont="1" applyAlignment="1">
      <alignment/>
    </xf>
    <xf numFmtId="2" fontId="0" fillId="4" borderId="18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5" borderId="28" xfId="0" applyNumberFormat="1" applyFill="1" applyBorder="1" applyAlignment="1" applyProtection="1">
      <alignment/>
      <protection locked="0"/>
    </xf>
    <xf numFmtId="4" fontId="0" fillId="0" borderId="29" xfId="0" applyNumberFormat="1" applyFill="1" applyBorder="1" applyAlignment="1" applyProtection="1">
      <alignment/>
      <protection locked="0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1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4" fontId="0" fillId="5" borderId="29" xfId="0" applyNumberForma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/>
    </xf>
    <xf numFmtId="3" fontId="0" fillId="0" borderId="31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80" fontId="0" fillId="0" borderId="33" xfId="0" applyNumberFormat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5" fillId="8" borderId="37" xfId="0" applyFont="1" applyFill="1" applyBorder="1" applyAlignment="1" applyProtection="1">
      <alignment horizontal="center"/>
      <protection locked="0"/>
    </xf>
    <xf numFmtId="0" fontId="5" fillId="8" borderId="38" xfId="0" applyFont="1" applyFill="1" applyBorder="1" applyAlignment="1" applyProtection="1">
      <alignment horizontal="center"/>
      <protection locked="0"/>
    </xf>
    <xf numFmtId="0" fontId="5" fillId="8" borderId="39" xfId="0" applyFont="1" applyFill="1" applyBorder="1" applyAlignment="1" applyProtection="1">
      <alignment horizontal="center"/>
      <protection locked="0"/>
    </xf>
    <xf numFmtId="176" fontId="0" fillId="0" borderId="31" xfId="0" applyNumberFormat="1" applyBorder="1" applyAlignment="1">
      <alignment horizontal="center" vertical="center" wrapText="1"/>
    </xf>
    <xf numFmtId="176" fontId="0" fillId="0" borderId="33" xfId="0" applyNumberForma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3" xfId="0" applyNumberFormat="1" applyBorder="1" applyAlignment="1">
      <alignment horizontal="center" vertical="center" wrapText="1"/>
    </xf>
    <xf numFmtId="171" fontId="0" fillId="0" borderId="1" xfId="17" applyBorder="1" applyAlignment="1">
      <alignment horizontal="center" vertical="center"/>
    </xf>
    <xf numFmtId="171" fontId="0" fillId="0" borderId="1" xfId="17" applyNumberForma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8" borderId="2" xfId="0" applyFont="1" applyFill="1" applyBorder="1" applyAlignment="1" applyProtection="1">
      <alignment horizontal="center"/>
      <protection locked="0"/>
    </xf>
    <xf numFmtId="0" fontId="5" fillId="8" borderId="3" xfId="0" applyFont="1" applyFill="1" applyBorder="1" applyAlignment="1" applyProtection="1">
      <alignment horizontal="center"/>
      <protection locked="0"/>
    </xf>
    <xf numFmtId="0" fontId="15" fillId="0" borderId="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9" borderId="34" xfId="0" applyFont="1" applyFill="1" applyBorder="1" applyAlignment="1">
      <alignment horizontal="center" vertical="center" wrapText="1"/>
    </xf>
    <xf numFmtId="0" fontId="8" fillId="9" borderId="35" xfId="0" applyFont="1" applyFill="1" applyBorder="1" applyAlignment="1">
      <alignment horizontal="center" vertical="center" wrapText="1"/>
    </xf>
    <xf numFmtId="0" fontId="8" fillId="9" borderId="36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76" fontId="9" fillId="3" borderId="0" xfId="0" applyNumberFormat="1" applyFont="1" applyFill="1" applyAlignment="1">
      <alignment horizontal="center" vertical="center" wrapText="1"/>
    </xf>
    <xf numFmtId="9" fontId="9" fillId="3" borderId="0" xfId="0" applyNumberFormat="1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9" fontId="9" fillId="3" borderId="0" xfId="21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2" fontId="9" fillId="3" borderId="0" xfId="0" applyNumberFormat="1" applyFont="1" applyFill="1" applyAlignment="1">
      <alignment horizontal="center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0" fillId="2" borderId="13" xfId="0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171" fontId="0" fillId="0" borderId="31" xfId="17" applyBorder="1" applyAlignment="1">
      <alignment horizontal="center" vertical="center"/>
    </xf>
    <xf numFmtId="171" fontId="0" fillId="0" borderId="32" xfId="17" applyBorder="1" applyAlignment="1">
      <alignment horizontal="center" vertical="center"/>
    </xf>
    <xf numFmtId="171" fontId="0" fillId="0" borderId="33" xfId="17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D14" sqref="D14"/>
    </sheetView>
  </sheetViews>
  <sheetFormatPr defaultColWidth="11.421875" defaultRowHeight="12.75"/>
  <cols>
    <col min="1" max="1" width="2.421875" style="1" customWidth="1"/>
    <col min="2" max="2" width="7.57421875" style="2" customWidth="1"/>
    <col min="3" max="3" width="31.421875" style="1" customWidth="1"/>
    <col min="4" max="4" width="32.7109375" style="1" customWidth="1"/>
    <col min="5" max="5" width="13.421875" style="1" customWidth="1"/>
    <col min="6" max="6" width="16.28125" style="1" customWidth="1"/>
    <col min="7" max="7" width="14.28125" style="1" customWidth="1"/>
    <col min="8" max="8" width="14.57421875" style="1" customWidth="1"/>
    <col min="9" max="9" width="13.7109375" style="1" customWidth="1"/>
    <col min="10" max="10" width="2.140625" style="1" customWidth="1"/>
    <col min="11" max="16384" width="11.421875" style="1" customWidth="1"/>
  </cols>
  <sheetData>
    <row r="1" spans="1:10" ht="12" thickBot="1">
      <c r="A1" s="5"/>
      <c r="B1" s="6"/>
      <c r="C1" s="7"/>
      <c r="D1" s="7"/>
      <c r="E1" s="7"/>
      <c r="F1" s="7"/>
      <c r="G1" s="7"/>
      <c r="H1" s="7"/>
      <c r="I1" s="7"/>
      <c r="J1" s="8"/>
    </row>
    <row r="2" spans="1:10" ht="33.75">
      <c r="A2" s="9"/>
      <c r="B2" s="3" t="s">
        <v>5</v>
      </c>
      <c r="C2" s="3" t="s">
        <v>6</v>
      </c>
      <c r="D2" s="3" t="s">
        <v>7</v>
      </c>
      <c r="E2" s="94" t="s">
        <v>8</v>
      </c>
      <c r="F2" s="94" t="s">
        <v>9</v>
      </c>
      <c r="G2" s="22" t="s">
        <v>11</v>
      </c>
      <c r="H2" s="22" t="s">
        <v>12</v>
      </c>
      <c r="I2" s="23" t="s">
        <v>10</v>
      </c>
      <c r="J2" s="10"/>
    </row>
    <row r="3" spans="1:10" ht="11.25">
      <c r="A3" s="9"/>
      <c r="B3" s="11"/>
      <c r="C3" s="12"/>
      <c r="D3" s="12"/>
      <c r="E3" s="12"/>
      <c r="F3" s="12"/>
      <c r="G3" s="12"/>
      <c r="H3" s="12"/>
      <c r="I3" s="12"/>
      <c r="J3" s="10"/>
    </row>
    <row r="4" spans="1:10" ht="11.25">
      <c r="A4" s="9"/>
      <c r="B4" s="3">
        <v>1</v>
      </c>
      <c r="C4" s="4" t="s">
        <v>0</v>
      </c>
      <c r="D4" s="4" t="s">
        <v>52</v>
      </c>
      <c r="E4" s="30">
        <f>+PARAMETROS!D22</f>
        <v>1.5</v>
      </c>
      <c r="F4" s="46">
        <f>+PARAMETROS!E22</f>
        <v>0.65</v>
      </c>
      <c r="G4" s="43">
        <f>+PARAMETROS!F22</f>
        <v>0.5</v>
      </c>
      <c r="H4" s="30">
        <f>+PARAMETROS!G22</f>
        <v>1.4</v>
      </c>
      <c r="I4" s="30">
        <f>+PARAMETROS!H22</f>
        <v>1</v>
      </c>
      <c r="J4" s="10"/>
    </row>
    <row r="5" spans="1:10" ht="11.25">
      <c r="A5" s="9"/>
      <c r="B5" s="11"/>
      <c r="C5" s="12"/>
      <c r="D5" s="12"/>
      <c r="E5" s="31"/>
      <c r="F5" s="48"/>
      <c r="G5" s="44"/>
      <c r="H5" s="31"/>
      <c r="I5" s="31"/>
      <c r="J5" s="10"/>
    </row>
    <row r="6" spans="1:10" ht="11.25">
      <c r="A6" s="9"/>
      <c r="B6" s="3">
        <f>+B4+1</f>
        <v>2</v>
      </c>
      <c r="C6" s="4" t="s">
        <v>1</v>
      </c>
      <c r="D6" s="4" t="s">
        <v>52</v>
      </c>
      <c r="E6" s="30">
        <f>+PARAMETROS!D24</f>
        <v>1.4</v>
      </c>
      <c r="F6" s="46">
        <f>+PARAMETROS!E24</f>
        <v>0.7</v>
      </c>
      <c r="G6" s="43">
        <f>+PARAMETROS!F24</f>
        <v>0.4</v>
      </c>
      <c r="H6" s="30">
        <f>+PARAMETROS!G24</f>
        <v>1.3</v>
      </c>
      <c r="I6" s="30">
        <f>+PARAMETROS!H24</f>
        <v>0.8</v>
      </c>
      <c r="J6" s="10"/>
    </row>
    <row r="7" spans="1:10" ht="11.25">
      <c r="A7" s="9"/>
      <c r="B7" s="11"/>
      <c r="C7" s="12"/>
      <c r="D7" s="12"/>
      <c r="E7" s="31"/>
      <c r="F7" s="48"/>
      <c r="G7" s="44"/>
      <c r="H7" s="31"/>
      <c r="I7" s="31"/>
      <c r="J7" s="10"/>
    </row>
    <row r="8" spans="1:10" ht="11.25">
      <c r="A8" s="9"/>
      <c r="B8" s="3">
        <f>+B6+1</f>
        <v>3</v>
      </c>
      <c r="C8" s="4" t="s">
        <v>2</v>
      </c>
      <c r="D8" s="4" t="s">
        <v>52</v>
      </c>
      <c r="E8" s="30">
        <f>+PARAMETROS!D26</f>
        <v>1.3</v>
      </c>
      <c r="F8" s="46">
        <f>+PARAMETROS!E26</f>
        <v>0.75</v>
      </c>
      <c r="G8" s="43">
        <f>+PARAMETROS!F26</f>
        <v>0.3</v>
      </c>
      <c r="H8" s="30">
        <f>+PARAMETROS!G26</f>
        <v>1.3</v>
      </c>
      <c r="I8" s="30">
        <f>+PARAMETROS!H26</f>
        <v>0.6</v>
      </c>
      <c r="J8" s="10"/>
    </row>
    <row r="9" spans="1:10" ht="11.25">
      <c r="A9" s="9"/>
      <c r="B9" s="11"/>
      <c r="C9" s="12"/>
      <c r="D9" s="12"/>
      <c r="E9" s="31"/>
      <c r="F9" s="48"/>
      <c r="G9" s="44"/>
      <c r="H9" s="31"/>
      <c r="I9" s="31"/>
      <c r="J9" s="10"/>
    </row>
    <row r="10" spans="1:10" ht="11.25">
      <c r="A10" s="9"/>
      <c r="B10" s="3">
        <v>4</v>
      </c>
      <c r="C10" s="4" t="s">
        <v>0</v>
      </c>
      <c r="D10" s="4" t="s">
        <v>3</v>
      </c>
      <c r="E10" s="30">
        <f>+PARAMETROS!D28</f>
        <v>1.6</v>
      </c>
      <c r="F10" s="46">
        <f>+PARAMETROS!E28</f>
        <v>0.6</v>
      </c>
      <c r="G10" s="43">
        <f>+PARAMETROS!F28</f>
        <v>0.5</v>
      </c>
      <c r="H10" s="30">
        <f>+PARAMETROS!G28</f>
        <v>1.5</v>
      </c>
      <c r="I10" s="30">
        <f>+PARAMETROS!H28</f>
        <v>0.6</v>
      </c>
      <c r="J10" s="10"/>
    </row>
    <row r="11" spans="1:10" ht="11.25">
      <c r="A11" s="9"/>
      <c r="B11" s="11"/>
      <c r="C11" s="12"/>
      <c r="D11" s="12"/>
      <c r="E11" s="31"/>
      <c r="F11" s="48"/>
      <c r="G11" s="44"/>
      <c r="H11" s="31"/>
      <c r="I11" s="31"/>
      <c r="J11" s="10"/>
    </row>
    <row r="12" spans="1:10" ht="11.25">
      <c r="A12" s="9"/>
      <c r="B12" s="3">
        <v>5</v>
      </c>
      <c r="C12" s="4" t="s">
        <v>1</v>
      </c>
      <c r="D12" s="4" t="s">
        <v>3</v>
      </c>
      <c r="E12" s="30">
        <f>+PARAMETROS!D30</f>
        <v>1.5</v>
      </c>
      <c r="F12" s="46">
        <f>+PARAMETROS!E30</f>
        <v>0.65</v>
      </c>
      <c r="G12" s="43">
        <f>+PARAMETROS!F30</f>
        <v>0.4</v>
      </c>
      <c r="H12" s="30">
        <f>+PARAMETROS!G30</f>
        <v>1.4</v>
      </c>
      <c r="I12" s="30">
        <f>+PARAMETROS!H30</f>
        <v>0.4</v>
      </c>
      <c r="J12" s="10"/>
    </row>
    <row r="13" spans="1:10" ht="11.25">
      <c r="A13" s="9"/>
      <c r="B13" s="11"/>
      <c r="C13" s="12"/>
      <c r="D13" s="12"/>
      <c r="E13" s="31"/>
      <c r="F13" s="48"/>
      <c r="G13" s="44"/>
      <c r="H13" s="31"/>
      <c r="I13" s="31"/>
      <c r="J13" s="10"/>
    </row>
    <row r="14" spans="1:10" ht="11.25">
      <c r="A14" s="9"/>
      <c r="B14" s="3">
        <v>6</v>
      </c>
      <c r="C14" s="4" t="s">
        <v>2</v>
      </c>
      <c r="D14" s="4" t="s">
        <v>3</v>
      </c>
      <c r="E14" s="30">
        <f>+PARAMETROS!D32</f>
        <v>1.4</v>
      </c>
      <c r="F14" s="46">
        <f>+PARAMETROS!E32</f>
        <v>0.7</v>
      </c>
      <c r="G14" s="43">
        <f>+PARAMETROS!F32</f>
        <v>0.3</v>
      </c>
      <c r="H14" s="30">
        <f>+PARAMETROS!G32</f>
        <v>1.4</v>
      </c>
      <c r="I14" s="30">
        <f>+PARAMETROS!H32</f>
        <v>0.2</v>
      </c>
      <c r="J14" s="10"/>
    </row>
    <row r="15" spans="1:10" ht="11.25">
      <c r="A15" s="9"/>
      <c r="B15" s="11"/>
      <c r="C15" s="12"/>
      <c r="D15" s="12"/>
      <c r="E15" s="31"/>
      <c r="F15" s="48"/>
      <c r="G15" s="44"/>
      <c r="H15" s="31"/>
      <c r="I15" s="31"/>
      <c r="J15" s="10"/>
    </row>
    <row r="16" spans="1:10" ht="11.25">
      <c r="A16" s="9"/>
      <c r="B16" s="3">
        <f>+B14+1</f>
        <v>7</v>
      </c>
      <c r="C16" s="4" t="s">
        <v>0</v>
      </c>
      <c r="D16" s="4" t="s">
        <v>4</v>
      </c>
      <c r="E16" s="30">
        <f>+PARAMETROS!D34</f>
        <v>1.4</v>
      </c>
      <c r="F16" s="46">
        <f>+PARAMETROS!E34</f>
        <v>0.7</v>
      </c>
      <c r="G16" s="43">
        <f>+PARAMETROS!F34</f>
        <v>0.4</v>
      </c>
      <c r="H16" s="30">
        <f>+PARAMETROS!G34</f>
        <v>1.3</v>
      </c>
      <c r="I16" s="30">
        <f>+PARAMETROS!H34</f>
        <v>0.6</v>
      </c>
      <c r="J16" s="10"/>
    </row>
    <row r="17" spans="1:10" ht="11.25">
      <c r="A17" s="9"/>
      <c r="B17" s="11"/>
      <c r="C17" s="12"/>
      <c r="D17" s="12"/>
      <c r="E17" s="31"/>
      <c r="F17" s="48"/>
      <c r="G17" s="44"/>
      <c r="H17" s="31"/>
      <c r="I17" s="31"/>
      <c r="J17" s="10"/>
    </row>
    <row r="18" spans="1:10" ht="11.25">
      <c r="A18" s="9"/>
      <c r="B18" s="3">
        <f>+B16+1</f>
        <v>8</v>
      </c>
      <c r="C18" s="4" t="s">
        <v>1</v>
      </c>
      <c r="D18" s="4" t="s">
        <v>4</v>
      </c>
      <c r="E18" s="30">
        <f>+PARAMETROS!D36</f>
        <v>1.3</v>
      </c>
      <c r="F18" s="46">
        <f>+PARAMETROS!E36</f>
        <v>0.75</v>
      </c>
      <c r="G18" s="43">
        <f>+PARAMETROS!F36</f>
        <v>0.3</v>
      </c>
      <c r="H18" s="30">
        <f>+PARAMETROS!G36</f>
        <v>1.2</v>
      </c>
      <c r="I18" s="30">
        <f>+PARAMETROS!H36</f>
        <v>0.4</v>
      </c>
      <c r="J18" s="10"/>
    </row>
    <row r="19" spans="1:10" ht="11.25">
      <c r="A19" s="9"/>
      <c r="B19" s="11"/>
      <c r="C19" s="12"/>
      <c r="D19" s="12"/>
      <c r="E19" s="31"/>
      <c r="F19" s="48"/>
      <c r="G19" s="44"/>
      <c r="H19" s="31"/>
      <c r="I19" s="31"/>
      <c r="J19" s="10"/>
    </row>
    <row r="20" spans="1:10" ht="11.25">
      <c r="A20" s="9"/>
      <c r="B20" s="3">
        <v>9</v>
      </c>
      <c r="C20" s="4" t="s">
        <v>2</v>
      </c>
      <c r="D20" s="4" t="s">
        <v>4</v>
      </c>
      <c r="E20" s="30">
        <f>+PARAMETROS!D38</f>
        <v>1.2</v>
      </c>
      <c r="F20" s="46">
        <f>+PARAMETROS!E38</f>
        <v>0.8</v>
      </c>
      <c r="G20" s="43">
        <f>+PARAMETROS!F38</f>
        <v>0.2</v>
      </c>
      <c r="H20" s="30">
        <f>+PARAMETROS!G38</f>
        <v>1.1</v>
      </c>
      <c r="I20" s="30">
        <f>+PARAMETROS!H38</f>
        <v>0.2</v>
      </c>
      <c r="J20" s="10"/>
    </row>
    <row r="21" spans="1:10" ht="12" thickBot="1">
      <c r="A21" s="13"/>
      <c r="B21" s="14"/>
      <c r="C21" s="15"/>
      <c r="D21" s="15"/>
      <c r="E21" s="15"/>
      <c r="F21" s="15"/>
      <c r="G21" s="15"/>
      <c r="H21" s="15"/>
      <c r="I21" s="15"/>
      <c r="J21" s="16"/>
    </row>
  </sheetData>
  <printOptions/>
  <pageMargins left="0.75" right="0.75" top="1" bottom="1" header="0" footer="0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pane xSplit="3" ySplit="2" topLeftCell="D3" activePane="bottomRight" state="frozen"/>
      <selection pane="topLeft" activeCell="H4" sqref="H4"/>
      <selection pane="topRight" activeCell="H4" sqref="H4"/>
      <selection pane="bottomLeft" activeCell="H4" sqref="H4"/>
      <selection pane="bottomRight" activeCell="C42" sqref="C41:C42"/>
    </sheetView>
  </sheetViews>
  <sheetFormatPr defaultColWidth="11.421875" defaultRowHeight="12.75"/>
  <cols>
    <col min="1" max="1" width="2.421875" style="1" customWidth="1"/>
    <col min="2" max="2" width="5.57421875" style="2" customWidth="1"/>
    <col min="3" max="3" width="30.421875" style="1" bestFit="1" customWidth="1"/>
    <col min="4" max="4" width="15.8515625" style="1" bestFit="1" customWidth="1"/>
    <col min="5" max="5" width="16.00390625" style="1" customWidth="1"/>
    <col min="6" max="6" width="14.7109375" style="1" customWidth="1"/>
    <col min="7" max="7" width="14.57421875" style="1" customWidth="1"/>
    <col min="8" max="8" width="14.421875" style="1" customWidth="1"/>
    <col min="9" max="9" width="2.57421875" style="1" customWidth="1"/>
    <col min="10" max="16384" width="11.421875" style="1" customWidth="1"/>
  </cols>
  <sheetData>
    <row r="1" spans="1:9" ht="12" thickBot="1">
      <c r="A1" s="5"/>
      <c r="B1" s="6"/>
      <c r="C1" s="7"/>
      <c r="D1" s="7"/>
      <c r="E1" s="7"/>
      <c r="F1" s="7"/>
      <c r="G1" s="7"/>
      <c r="H1" s="7"/>
      <c r="I1" s="8"/>
    </row>
    <row r="2" spans="1:9" ht="33.75">
      <c r="A2" s="9"/>
      <c r="B2" s="19" t="s">
        <v>5</v>
      </c>
      <c r="C2" s="20" t="s">
        <v>13</v>
      </c>
      <c r="D2" s="21" t="s">
        <v>8</v>
      </c>
      <c r="E2" s="21" t="s">
        <v>9</v>
      </c>
      <c r="F2" s="22" t="s">
        <v>11</v>
      </c>
      <c r="G2" s="22" t="s">
        <v>12</v>
      </c>
      <c r="H2" s="23" t="s">
        <v>10</v>
      </c>
      <c r="I2" s="10"/>
    </row>
    <row r="3" spans="1:9" ht="11.25">
      <c r="A3" s="9"/>
      <c r="B3" s="24"/>
      <c r="C3" s="12"/>
      <c r="D3" s="12"/>
      <c r="E3" s="12"/>
      <c r="F3" s="12"/>
      <c r="G3" s="12"/>
      <c r="H3" s="10"/>
      <c r="I3" s="10"/>
    </row>
    <row r="4" spans="1:9" ht="22.5">
      <c r="A4" s="9"/>
      <c r="B4" s="24"/>
      <c r="C4" s="3" t="s">
        <v>14</v>
      </c>
      <c r="D4" s="3" t="s">
        <v>33</v>
      </c>
      <c r="E4" s="3" t="s">
        <v>31</v>
      </c>
      <c r="F4" s="3" t="s">
        <v>32</v>
      </c>
      <c r="G4" s="3" t="s">
        <v>49</v>
      </c>
      <c r="H4" s="25" t="s">
        <v>47</v>
      </c>
      <c r="I4" s="10"/>
    </row>
    <row r="5" spans="1:9" ht="11.25">
      <c r="A5" s="9"/>
      <c r="B5" s="24"/>
      <c r="C5" s="12"/>
      <c r="D5" s="12"/>
      <c r="E5" s="12"/>
      <c r="F5" s="12"/>
      <c r="G5" s="12"/>
      <c r="H5" s="10"/>
      <c r="I5" s="10"/>
    </row>
    <row r="6" spans="1:9" ht="11.25">
      <c r="A6" s="9"/>
      <c r="B6" s="26">
        <v>1</v>
      </c>
      <c r="C6" s="4" t="s">
        <v>0</v>
      </c>
      <c r="D6" s="46">
        <v>1.6</v>
      </c>
      <c r="E6" s="46">
        <v>0.6</v>
      </c>
      <c r="F6" s="18">
        <v>0.5</v>
      </c>
      <c r="G6" s="46">
        <v>1.5</v>
      </c>
      <c r="H6" s="90">
        <v>1</v>
      </c>
      <c r="I6" s="10"/>
    </row>
    <row r="7" spans="1:9" ht="11.25">
      <c r="A7" s="9"/>
      <c r="B7" s="24"/>
      <c r="C7" s="12"/>
      <c r="D7" s="89"/>
      <c r="E7" s="89"/>
      <c r="F7" s="17"/>
      <c r="G7" s="46"/>
      <c r="H7" s="91"/>
      <c r="I7" s="10"/>
    </row>
    <row r="8" spans="1:9" ht="11.25">
      <c r="A8" s="9"/>
      <c r="B8" s="26">
        <f>+B6+1</f>
        <v>2</v>
      </c>
      <c r="C8" s="4" t="s">
        <v>1</v>
      </c>
      <c r="D8" s="46">
        <v>1.4</v>
      </c>
      <c r="E8" s="46">
        <v>0.7</v>
      </c>
      <c r="F8" s="18">
        <v>0.3</v>
      </c>
      <c r="G8" s="46">
        <v>1.3</v>
      </c>
      <c r="H8" s="90">
        <v>0.5</v>
      </c>
      <c r="I8" s="10"/>
    </row>
    <row r="9" spans="1:9" ht="11.25">
      <c r="A9" s="9"/>
      <c r="B9" s="24"/>
      <c r="C9" s="12"/>
      <c r="D9" s="48"/>
      <c r="E9" s="48"/>
      <c r="F9" s="17"/>
      <c r="G9" s="46"/>
      <c r="H9" s="91"/>
      <c r="I9" s="10"/>
    </row>
    <row r="10" spans="1:9" ht="11.25">
      <c r="A10" s="9"/>
      <c r="B10" s="26">
        <f>+B8+1</f>
        <v>3</v>
      </c>
      <c r="C10" s="4" t="s">
        <v>2</v>
      </c>
      <c r="D10" s="46">
        <v>1.2</v>
      </c>
      <c r="E10" s="46">
        <v>0.8</v>
      </c>
      <c r="F10" s="18">
        <v>0.1</v>
      </c>
      <c r="G10" s="46">
        <v>1.2</v>
      </c>
      <c r="H10" s="90">
        <v>0.2</v>
      </c>
      <c r="I10" s="10"/>
    </row>
    <row r="11" spans="1:9" ht="11.25">
      <c r="A11" s="9"/>
      <c r="B11" s="24"/>
      <c r="C11" s="12"/>
      <c r="D11" s="89"/>
      <c r="E11" s="89"/>
      <c r="F11" s="17"/>
      <c r="G11" s="48"/>
      <c r="H11" s="91"/>
      <c r="I11" s="10"/>
    </row>
    <row r="12" spans="1:9" ht="22.5" customHeight="1">
      <c r="A12" s="9"/>
      <c r="B12" s="26"/>
      <c r="C12" s="3" t="s">
        <v>15</v>
      </c>
      <c r="D12" s="89"/>
      <c r="E12" s="89"/>
      <c r="F12" s="17"/>
      <c r="G12" s="48"/>
      <c r="H12" s="91"/>
      <c r="I12" s="10"/>
    </row>
    <row r="13" spans="1:9" ht="11.25">
      <c r="A13" s="9"/>
      <c r="B13" s="24"/>
      <c r="C13" s="12"/>
      <c r="D13" s="89"/>
      <c r="E13" s="89"/>
      <c r="F13" s="17"/>
      <c r="G13" s="48"/>
      <c r="H13" s="91"/>
      <c r="I13" s="10"/>
    </row>
    <row r="14" spans="1:9" ht="11.25">
      <c r="A14" s="9"/>
      <c r="B14" s="26">
        <v>4</v>
      </c>
      <c r="C14" s="4" t="s">
        <v>52</v>
      </c>
      <c r="D14" s="46">
        <v>1.4</v>
      </c>
      <c r="E14" s="46">
        <v>0.7</v>
      </c>
      <c r="F14" s="18">
        <v>0.5</v>
      </c>
      <c r="G14" s="46">
        <v>1.3</v>
      </c>
      <c r="H14" s="90">
        <v>1</v>
      </c>
      <c r="I14" s="10"/>
    </row>
    <row r="15" spans="1:9" ht="11.25">
      <c r="A15" s="9"/>
      <c r="B15" s="24"/>
      <c r="C15" s="12"/>
      <c r="D15" s="48"/>
      <c r="E15" s="48"/>
      <c r="F15" s="17"/>
      <c r="G15" s="48"/>
      <c r="H15" s="91"/>
      <c r="I15" s="10"/>
    </row>
    <row r="16" spans="1:9" ht="11.25">
      <c r="A16" s="9"/>
      <c r="B16" s="26">
        <v>5</v>
      </c>
      <c r="C16" s="4" t="s">
        <v>3</v>
      </c>
      <c r="D16" s="46">
        <v>1.6</v>
      </c>
      <c r="E16" s="46">
        <v>0.6</v>
      </c>
      <c r="F16" s="18">
        <v>0.5</v>
      </c>
      <c r="G16" s="46">
        <v>1.5</v>
      </c>
      <c r="H16" s="90">
        <v>0.2</v>
      </c>
      <c r="I16" s="10"/>
    </row>
    <row r="17" spans="1:9" ht="11.25">
      <c r="A17" s="9"/>
      <c r="B17" s="24"/>
      <c r="C17" s="12"/>
      <c r="D17" s="48"/>
      <c r="E17" s="48"/>
      <c r="F17" s="17"/>
      <c r="G17" s="48"/>
      <c r="H17" s="91"/>
      <c r="I17" s="10"/>
    </row>
    <row r="18" spans="1:9" ht="12" thickBot="1">
      <c r="A18" s="9"/>
      <c r="B18" s="27">
        <v>6</v>
      </c>
      <c r="C18" s="28" t="s">
        <v>4</v>
      </c>
      <c r="D18" s="47">
        <v>1.2</v>
      </c>
      <c r="E18" s="47">
        <v>0.8</v>
      </c>
      <c r="F18" s="29">
        <v>0.3</v>
      </c>
      <c r="G18" s="47">
        <v>1</v>
      </c>
      <c r="H18" s="92">
        <v>0.2</v>
      </c>
      <c r="I18" s="10"/>
    </row>
    <row r="19" spans="1:9" ht="12" thickBot="1">
      <c r="A19" s="13"/>
      <c r="B19" s="14"/>
      <c r="C19" s="15"/>
      <c r="D19" s="15"/>
      <c r="E19" s="15"/>
      <c r="F19" s="15"/>
      <c r="G19" s="15"/>
      <c r="H19" s="15"/>
      <c r="I19" s="16"/>
    </row>
    <row r="20" spans="2:3" s="12" customFormat="1" ht="11.25">
      <c r="B20" s="11"/>
      <c r="C20" s="11"/>
    </row>
    <row r="21" s="12" customFormat="1" ht="12" thickBot="1">
      <c r="B21" s="11"/>
    </row>
    <row r="22" spans="2:8" s="12" customFormat="1" ht="11.25">
      <c r="B22" s="11"/>
      <c r="C22" s="35" t="s">
        <v>16</v>
      </c>
      <c r="D22" s="36">
        <f>+ROUND((D$6+D14)/2,1)</f>
        <v>1.5</v>
      </c>
      <c r="E22" s="45">
        <f>+ROUND((E$6+E14)/2,2)</f>
        <v>0.65</v>
      </c>
      <c r="F22" s="93">
        <f>+ROUND((F$6+F14)/2,2)</f>
        <v>0.5</v>
      </c>
      <c r="G22" s="36">
        <f>+ROUND((G$6+G14)/2,1)</f>
        <v>1.4</v>
      </c>
      <c r="H22" s="37">
        <f>+ROUND((H$6+H14)/2,1)</f>
        <v>1</v>
      </c>
    </row>
    <row r="23" spans="2:8" s="12" customFormat="1" ht="11.25">
      <c r="B23" s="11"/>
      <c r="C23" s="38"/>
      <c r="D23" s="34"/>
      <c r="E23" s="42"/>
      <c r="F23" s="18"/>
      <c r="G23" s="34"/>
      <c r="H23" s="39"/>
    </row>
    <row r="24" spans="2:8" s="12" customFormat="1" ht="11.25">
      <c r="B24" s="11"/>
      <c r="C24" s="38" t="s">
        <v>19</v>
      </c>
      <c r="D24" s="30">
        <f>+ROUND((D$8+D14)/2,1)</f>
        <v>1.4</v>
      </c>
      <c r="E24" s="46">
        <f>+ROUND((E$8+E14)/2,2)</f>
        <v>0.7</v>
      </c>
      <c r="F24" s="18">
        <f>+ROUND((F$8+F14)/2,2)</f>
        <v>0.4</v>
      </c>
      <c r="G24" s="30">
        <f>+ROUND((G$8+G14)/2,1)</f>
        <v>1.3</v>
      </c>
      <c r="H24" s="33">
        <f>+ROUND((H$8+H14)/2,1)</f>
        <v>0.8</v>
      </c>
    </row>
    <row r="25" spans="2:8" s="12" customFormat="1" ht="11.25">
      <c r="B25" s="11"/>
      <c r="C25" s="38"/>
      <c r="D25" s="34"/>
      <c r="E25" s="42"/>
      <c r="F25" s="18"/>
      <c r="G25" s="34"/>
      <c r="H25" s="39"/>
    </row>
    <row r="26" spans="2:8" s="12" customFormat="1" ht="11.25">
      <c r="B26" s="11"/>
      <c r="C26" s="38" t="s">
        <v>22</v>
      </c>
      <c r="D26" s="30">
        <f>+ROUND((D$10+D14)/2,1)</f>
        <v>1.3</v>
      </c>
      <c r="E26" s="46">
        <f>+ROUND((E$10+E14)/2,2)</f>
        <v>0.75</v>
      </c>
      <c r="F26" s="18">
        <f>+ROUND((F$10+F14)/2,2)</f>
        <v>0.3</v>
      </c>
      <c r="G26" s="30">
        <f>+ROUND((G$10+G14)/2,1)</f>
        <v>1.3</v>
      </c>
      <c r="H26" s="33">
        <f>+ROUND((H$10+H14)/2,1)</f>
        <v>0.6</v>
      </c>
    </row>
    <row r="27" spans="1:8" ht="11.25">
      <c r="A27" s="9"/>
      <c r="B27" s="11"/>
      <c r="C27" s="38"/>
      <c r="D27" s="34"/>
      <c r="E27" s="42"/>
      <c r="F27" s="18"/>
      <c r="G27" s="34"/>
      <c r="H27" s="39"/>
    </row>
    <row r="28" spans="3:8" ht="11.25">
      <c r="C28" s="38" t="s">
        <v>17</v>
      </c>
      <c r="D28" s="30">
        <f>+ROUND((D$6+D16)/2,1)</f>
        <v>1.6</v>
      </c>
      <c r="E28" s="46">
        <f>+ROUND((E$6+E16)/2,2)</f>
        <v>0.6</v>
      </c>
      <c r="F28" s="18">
        <f>+ROUND((F$6+F16)/2,2)</f>
        <v>0.5</v>
      </c>
      <c r="G28" s="30">
        <f>+ROUND((G$6+G16)/2,1)</f>
        <v>1.5</v>
      </c>
      <c r="H28" s="33">
        <f>+ROUND((H$6+H16)/2,1)</f>
        <v>0.6</v>
      </c>
    </row>
    <row r="29" spans="3:8" ht="11.25">
      <c r="C29" s="38"/>
      <c r="D29" s="34"/>
      <c r="E29" s="42"/>
      <c r="F29" s="18"/>
      <c r="G29" s="34"/>
      <c r="H29" s="39"/>
    </row>
    <row r="30" spans="3:8" ht="11.25">
      <c r="C30" s="38" t="s">
        <v>20</v>
      </c>
      <c r="D30" s="30">
        <f>+ROUND((D$8+D16)/2,1)</f>
        <v>1.5</v>
      </c>
      <c r="E30" s="46">
        <f>+ROUND((E$8+E16)/2,2)</f>
        <v>0.65</v>
      </c>
      <c r="F30" s="18">
        <f>+ROUND((F$8+F16)/2,2)</f>
        <v>0.4</v>
      </c>
      <c r="G30" s="30">
        <f>+ROUND((G$8+G16)/2,1)</f>
        <v>1.4</v>
      </c>
      <c r="H30" s="33">
        <f>+ROUND((H$8+H16)/2,1)</f>
        <v>0.4</v>
      </c>
    </row>
    <row r="31" spans="3:8" ht="11.25">
      <c r="C31" s="38"/>
      <c r="D31" s="34"/>
      <c r="E31" s="42"/>
      <c r="F31" s="18"/>
      <c r="G31" s="34"/>
      <c r="H31" s="39"/>
    </row>
    <row r="32" spans="3:8" ht="11.25">
      <c r="C32" s="38" t="s">
        <v>23</v>
      </c>
      <c r="D32" s="30">
        <f>+ROUND((D$10+D16)/2,1)</f>
        <v>1.4</v>
      </c>
      <c r="E32" s="46">
        <f>+ROUND((E$10+E16)/2,2)</f>
        <v>0.7</v>
      </c>
      <c r="F32" s="18">
        <f>+ROUND((F$10+F16)/2,2)</f>
        <v>0.3</v>
      </c>
      <c r="G32" s="30">
        <f>+ROUND((G$10+G16)/2,1)</f>
        <v>1.4</v>
      </c>
      <c r="H32" s="33">
        <f>+ROUND((H$10+H16)/2,1)</f>
        <v>0.2</v>
      </c>
    </row>
    <row r="33" spans="3:8" ht="11.25">
      <c r="C33" s="38"/>
      <c r="D33" s="34"/>
      <c r="E33" s="42"/>
      <c r="F33" s="18"/>
      <c r="G33" s="34"/>
      <c r="H33" s="39"/>
    </row>
    <row r="34" spans="3:8" ht="11.25">
      <c r="C34" s="38" t="s">
        <v>18</v>
      </c>
      <c r="D34" s="30">
        <f>+ROUND((D$6+D18)/2,1)</f>
        <v>1.4</v>
      </c>
      <c r="E34" s="46">
        <f>+ROUND((E$6+E18)/2,2)</f>
        <v>0.7</v>
      </c>
      <c r="F34" s="18">
        <f>+ROUND((F$6+F18)/2,2)</f>
        <v>0.4</v>
      </c>
      <c r="G34" s="30">
        <f>+ROUND((G$6+G18)/2,1)</f>
        <v>1.3</v>
      </c>
      <c r="H34" s="33">
        <f>+ROUND((H$6+H18)/2,1)</f>
        <v>0.6</v>
      </c>
    </row>
    <row r="35" spans="3:8" ht="11.25">
      <c r="C35" s="38"/>
      <c r="D35" s="34"/>
      <c r="E35" s="42"/>
      <c r="F35" s="18"/>
      <c r="G35" s="34"/>
      <c r="H35" s="39"/>
    </row>
    <row r="36" spans="3:8" ht="11.25">
      <c r="C36" s="38" t="s">
        <v>21</v>
      </c>
      <c r="D36" s="30">
        <f>+ROUND((D$8+D18)/2,1)</f>
        <v>1.3</v>
      </c>
      <c r="E36" s="46">
        <f>+ROUND((E$8+E18)/2,2)</f>
        <v>0.75</v>
      </c>
      <c r="F36" s="18">
        <f>+ROUND((F$8+F18)/2,2)</f>
        <v>0.3</v>
      </c>
      <c r="G36" s="30">
        <f>+ROUND((G$8+G18)/2,1)</f>
        <v>1.2</v>
      </c>
      <c r="H36" s="33">
        <f>+ROUND((H$8+H18)/2,1)</f>
        <v>0.4</v>
      </c>
    </row>
    <row r="37" spans="3:8" ht="11.25">
      <c r="C37" s="38"/>
      <c r="D37" s="34"/>
      <c r="E37" s="42"/>
      <c r="F37" s="18"/>
      <c r="G37" s="34"/>
      <c r="H37" s="39"/>
    </row>
    <row r="38" spans="3:8" ht="12" thickBot="1">
      <c r="C38" s="40" t="s">
        <v>24</v>
      </c>
      <c r="D38" s="32">
        <f>+ROUND((D$10+D18)/2,1)</f>
        <v>1.2</v>
      </c>
      <c r="E38" s="47">
        <f>+ROUND((E$10+E18)/2,2)</f>
        <v>0.8</v>
      </c>
      <c r="F38" s="29">
        <f>+ROUND((F$10+F18)/2,2)</f>
        <v>0.2</v>
      </c>
      <c r="G38" s="32">
        <f>+ROUND((G$10+G18)/2,1)</f>
        <v>1.1</v>
      </c>
      <c r="H38" s="41">
        <f>+ROUND((H$10+H18)/2,1)</f>
        <v>0.2</v>
      </c>
    </row>
  </sheetData>
  <printOptions/>
  <pageMargins left="0.75" right="0.75" top="1" bottom="1" header="0" footer="0"/>
  <pageSetup fitToHeight="1" fitToWidth="1" horizontalDpi="600" verticalDpi="600" orientation="landscape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326"/>
  <sheetViews>
    <sheetView tabSelected="1" zoomScaleSheetLayoutView="100" workbookViewId="0" topLeftCell="BA13">
      <selection activeCell="BM61" sqref="BM61"/>
    </sheetView>
  </sheetViews>
  <sheetFormatPr defaultColWidth="11.421875" defaultRowHeight="12.75"/>
  <cols>
    <col min="2" max="2" width="19.7109375" style="0" customWidth="1"/>
    <col min="3" max="3" width="37.7109375" style="0" customWidth="1"/>
    <col min="4" max="4" width="40.00390625" style="0" customWidth="1"/>
    <col min="5" max="5" width="5.57421875" style="0" bestFit="1" customWidth="1"/>
    <col min="6" max="6" width="18.140625" style="0" customWidth="1"/>
    <col min="7" max="7" width="2.00390625" style="0" customWidth="1"/>
    <col min="8" max="8" width="21.57421875" style="0" customWidth="1"/>
    <col min="9" max="9" width="3.8515625" style="0" customWidth="1"/>
    <col min="10" max="10" width="16.28125" style="0" bestFit="1" customWidth="1"/>
    <col min="11" max="11" width="3.8515625" style="0" customWidth="1"/>
    <col min="12" max="12" width="41.00390625" style="0" customWidth="1"/>
    <col min="13" max="13" width="5.57421875" style="0" bestFit="1" customWidth="1"/>
    <col min="14" max="14" width="14.8515625" style="0" customWidth="1"/>
    <col min="15" max="15" width="2.00390625" style="0" customWidth="1"/>
    <col min="16" max="16" width="19.421875" style="0" customWidth="1"/>
    <col min="17" max="17" width="3.8515625" style="0" customWidth="1"/>
    <col min="18" max="18" width="16.28125" style="0" bestFit="1" customWidth="1"/>
    <col min="19" max="19" width="2.8515625" style="139" customWidth="1"/>
    <col min="20" max="20" width="41.00390625" style="0" customWidth="1"/>
    <col min="21" max="21" width="5.57421875" style="0" bestFit="1" customWidth="1"/>
    <col min="22" max="22" width="14.8515625" style="0" customWidth="1"/>
    <col min="23" max="23" width="2.00390625" style="0" customWidth="1"/>
    <col min="24" max="24" width="19.421875" style="0" customWidth="1"/>
    <col min="25" max="25" width="3.8515625" style="0" customWidth="1"/>
    <col min="26" max="26" width="16.28125" style="0" bestFit="1" customWidth="1"/>
    <col min="27" max="27" width="2.28125" style="139" customWidth="1"/>
    <col min="28" max="28" width="41.00390625" style="0" customWidth="1"/>
    <col min="29" max="29" width="5.57421875" style="0" bestFit="1" customWidth="1"/>
    <col min="30" max="30" width="14.8515625" style="0" customWidth="1"/>
    <col min="31" max="31" width="2.00390625" style="0" customWidth="1"/>
    <col min="32" max="32" width="19.421875" style="0" customWidth="1"/>
    <col min="33" max="33" width="3.8515625" style="0" customWidth="1"/>
    <col min="34" max="34" width="16.28125" style="0" bestFit="1" customWidth="1"/>
    <col min="35" max="35" width="3.7109375" style="139" customWidth="1"/>
    <col min="36" max="36" width="40.7109375" style="0" customWidth="1"/>
    <col min="37" max="37" width="4.8515625" style="0" customWidth="1"/>
    <col min="38" max="38" width="17.00390625" style="0" customWidth="1"/>
    <col min="39" max="39" width="3.140625" style="0" customWidth="1"/>
    <col min="40" max="40" width="20.7109375" style="0" customWidth="1"/>
    <col min="41" max="41" width="3.00390625" style="0" customWidth="1"/>
    <col min="42" max="42" width="14.8515625" style="0" bestFit="1" customWidth="1"/>
    <col min="43" max="43" width="3.421875" style="0" customWidth="1"/>
    <col min="44" max="44" width="40.7109375" style="0" customWidth="1"/>
    <col min="45" max="45" width="4.140625" style="0" customWidth="1"/>
    <col min="46" max="46" width="15.7109375" style="0" bestFit="1" customWidth="1"/>
    <col min="47" max="47" width="3.00390625" style="0" customWidth="1"/>
    <col min="48" max="48" width="20.7109375" style="0" customWidth="1"/>
    <col min="49" max="49" width="2.8515625" style="0" customWidth="1"/>
    <col min="50" max="50" width="14.8515625" style="0" bestFit="1" customWidth="1"/>
    <col min="51" max="51" width="3.8515625" style="0" customWidth="1"/>
    <col min="52" max="52" width="40.7109375" style="0" customWidth="1"/>
    <col min="53" max="53" width="4.8515625" style="0" customWidth="1"/>
    <col min="54" max="54" width="17.00390625" style="0" customWidth="1"/>
    <col min="55" max="55" width="3.140625" style="0" customWidth="1"/>
    <col min="56" max="56" width="20.7109375" style="0" customWidth="1"/>
    <col min="57" max="57" width="3.00390625" style="0" customWidth="1"/>
    <col min="58" max="58" width="14.8515625" style="0" bestFit="1" customWidth="1"/>
    <col min="59" max="59" width="3.421875" style="0" customWidth="1"/>
    <col min="60" max="60" width="40.7109375" style="0" customWidth="1"/>
    <col min="61" max="61" width="4.140625" style="0" customWidth="1"/>
    <col min="62" max="62" width="15.7109375" style="0" bestFit="1" customWidth="1"/>
    <col min="63" max="63" width="3.00390625" style="0" customWidth="1"/>
    <col min="64" max="64" width="20.7109375" style="0" customWidth="1"/>
    <col min="65" max="65" width="2.8515625" style="0" customWidth="1"/>
    <col min="66" max="66" width="14.8515625" style="0" bestFit="1" customWidth="1"/>
  </cols>
  <sheetData>
    <row r="1" spans="1:4" ht="18">
      <c r="A1" s="189" t="s">
        <v>71</v>
      </c>
      <c r="B1" s="189"/>
      <c r="C1" s="189"/>
      <c r="D1" s="189"/>
    </row>
    <row r="2" spans="1:54" ht="82.5" customHeight="1">
      <c r="A2" s="196" t="s">
        <v>72</v>
      </c>
      <c r="B2" s="197"/>
      <c r="C2" s="197"/>
      <c r="D2" s="197"/>
      <c r="E2" s="197"/>
      <c r="F2" s="197"/>
      <c r="AL2" s="106"/>
      <c r="BB2" s="106"/>
    </row>
    <row r="3" spans="1:66" ht="12.75">
      <c r="A3" s="137"/>
      <c r="H3" s="101" t="str">
        <f>+$B$17</f>
        <v>Presupuesto Oficial</v>
      </c>
      <c r="J3" s="102">
        <f>IF($B$17="Presupuesto Oficial",$C$17,F21)</f>
        <v>365000000</v>
      </c>
      <c r="P3" s="101" t="str">
        <f>+$B$17</f>
        <v>Presupuesto Oficial</v>
      </c>
      <c r="R3" s="102">
        <f>IF($B$17="Presupuesto Oficial",$C$17,N21)</f>
        <v>365000000</v>
      </c>
      <c r="S3" s="154"/>
      <c r="X3" s="101" t="str">
        <f>+$B$17</f>
        <v>Presupuesto Oficial</v>
      </c>
      <c r="Z3" s="102">
        <f>IF($B$17="Presupuesto Oficial",$C$17,V21)</f>
        <v>365000000</v>
      </c>
      <c r="AA3" s="154"/>
      <c r="AF3" s="101" t="str">
        <f>+$B$17</f>
        <v>Presupuesto Oficial</v>
      </c>
      <c r="AH3" s="102">
        <f>IF($B$17="Presupuesto Oficial",$C$17,AD21)</f>
        <v>365000000</v>
      </c>
      <c r="AI3" s="154"/>
      <c r="AN3" s="101" t="str">
        <f>+$B$17</f>
        <v>Presupuesto Oficial</v>
      </c>
      <c r="AP3" s="102">
        <f>IF($B$17="Presupuesto Oficial",$C$17,AL21)</f>
        <v>365000000</v>
      </c>
      <c r="AV3" s="101" t="str">
        <f>+$B$17</f>
        <v>Presupuesto Oficial</v>
      </c>
      <c r="AX3" s="102">
        <f>IF($B$17="Presupuesto Oficial",$C$17,AT21)</f>
        <v>365000000</v>
      </c>
      <c r="BD3" s="101" t="str">
        <f>+$B$17</f>
        <v>Presupuesto Oficial</v>
      </c>
      <c r="BF3" s="102">
        <f>IF($B$17="Presupuesto Oficial",$C$17,BB21)</f>
        <v>365000000</v>
      </c>
      <c r="BL3" s="101" t="str">
        <f>+$B$17</f>
        <v>Presupuesto Oficial</v>
      </c>
      <c r="BN3" s="102">
        <f>IF($B$17="Presupuesto Oficial",$C$17,BJ21)</f>
        <v>365000000</v>
      </c>
    </row>
    <row r="4" spans="4:66" ht="13.5" thickBot="1">
      <c r="D4" s="73" t="s">
        <v>45</v>
      </c>
      <c r="F4" s="87"/>
      <c r="L4" s="73" t="s">
        <v>45</v>
      </c>
      <c r="N4" s="87"/>
      <c r="T4" s="73" t="s">
        <v>45</v>
      </c>
      <c r="V4" s="87"/>
      <c r="AB4" s="73" t="s">
        <v>45</v>
      </c>
      <c r="AD4" s="87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</row>
    <row r="5" spans="4:66" ht="23.25" customHeight="1" thickBot="1">
      <c r="D5" s="190" t="s">
        <v>74</v>
      </c>
      <c r="E5" s="191"/>
      <c r="F5" s="191"/>
      <c r="G5" s="175"/>
      <c r="H5" s="175"/>
      <c r="I5" s="175"/>
      <c r="J5" s="176"/>
      <c r="L5" s="190" t="s">
        <v>77</v>
      </c>
      <c r="M5" s="191"/>
      <c r="N5" s="191"/>
      <c r="O5" s="175"/>
      <c r="P5" s="175"/>
      <c r="Q5" s="175"/>
      <c r="R5" s="176"/>
      <c r="S5" s="135"/>
      <c r="T5" s="174" t="s">
        <v>80</v>
      </c>
      <c r="U5" s="175"/>
      <c r="V5" s="175"/>
      <c r="W5" s="175"/>
      <c r="X5" s="175"/>
      <c r="Y5" s="175"/>
      <c r="Z5" s="176"/>
      <c r="AA5" s="135"/>
      <c r="AB5" s="174" t="s">
        <v>81</v>
      </c>
      <c r="AC5" s="175"/>
      <c r="AD5" s="175"/>
      <c r="AE5" s="175"/>
      <c r="AF5" s="175"/>
      <c r="AG5" s="175"/>
      <c r="AH5" s="176"/>
      <c r="AI5" s="135"/>
      <c r="AJ5" s="174" t="s">
        <v>86</v>
      </c>
      <c r="AK5" s="175"/>
      <c r="AL5" s="175"/>
      <c r="AM5" s="175"/>
      <c r="AN5" s="175"/>
      <c r="AO5" s="175"/>
      <c r="AP5" s="176"/>
      <c r="AQ5" s="88"/>
      <c r="AR5" s="174" t="s">
        <v>87</v>
      </c>
      <c r="AS5" s="175"/>
      <c r="AT5" s="175"/>
      <c r="AU5" s="175"/>
      <c r="AV5" s="175"/>
      <c r="AW5" s="175"/>
      <c r="AX5" s="176"/>
      <c r="AZ5" s="174" t="s">
        <v>90</v>
      </c>
      <c r="BA5" s="175"/>
      <c r="BB5" s="175"/>
      <c r="BC5" s="175"/>
      <c r="BD5" s="175"/>
      <c r="BE5" s="175"/>
      <c r="BF5" s="176"/>
      <c r="BG5" s="88"/>
      <c r="BH5" s="174" t="s">
        <v>91</v>
      </c>
      <c r="BI5" s="175"/>
      <c r="BJ5" s="175"/>
      <c r="BK5" s="175"/>
      <c r="BL5" s="175"/>
      <c r="BM5" s="175"/>
      <c r="BN5" s="176"/>
    </row>
    <row r="6" spans="4:62" ht="12.75">
      <c r="D6" s="126" t="s">
        <v>40</v>
      </c>
      <c r="E6" s="127"/>
      <c r="F6" s="128">
        <v>1</v>
      </c>
      <c r="L6" s="126" t="s">
        <v>40</v>
      </c>
      <c r="M6" s="127"/>
      <c r="N6" s="128">
        <v>1</v>
      </c>
      <c r="T6" s="126" t="s">
        <v>40</v>
      </c>
      <c r="U6" s="127"/>
      <c r="V6" s="128">
        <v>0.5</v>
      </c>
      <c r="AB6" s="126" t="s">
        <v>40</v>
      </c>
      <c r="AC6" s="127"/>
      <c r="AD6" s="128">
        <v>0.5</v>
      </c>
      <c r="AJ6" s="126" t="s">
        <v>40</v>
      </c>
      <c r="AK6" s="127"/>
      <c r="AL6" s="128">
        <v>0.5</v>
      </c>
      <c r="AR6" s="126" t="s">
        <v>40</v>
      </c>
      <c r="AS6" s="127"/>
      <c r="AT6" s="128">
        <v>0.5</v>
      </c>
      <c r="AZ6" s="126" t="s">
        <v>40</v>
      </c>
      <c r="BA6" s="127"/>
      <c r="BB6" s="128">
        <v>0.5</v>
      </c>
      <c r="BH6" s="126" t="s">
        <v>40</v>
      </c>
      <c r="BI6" s="127"/>
      <c r="BJ6" s="128">
        <v>0.5</v>
      </c>
    </row>
    <row r="7" spans="1:62" ht="12.75">
      <c r="A7" s="135"/>
      <c r="B7" s="109"/>
      <c r="C7" s="109"/>
      <c r="D7" s="116" t="s">
        <v>62</v>
      </c>
      <c r="E7" s="110">
        <v>24</v>
      </c>
      <c r="F7" s="117"/>
      <c r="L7" s="116" t="s">
        <v>62</v>
      </c>
      <c r="M7" s="110">
        <v>25</v>
      </c>
      <c r="N7" s="117"/>
      <c r="T7" s="116" t="s">
        <v>62</v>
      </c>
      <c r="U7" s="110">
        <v>40</v>
      </c>
      <c r="V7" s="117"/>
      <c r="AB7" s="116" t="s">
        <v>62</v>
      </c>
      <c r="AC7" s="110">
        <v>64</v>
      </c>
      <c r="AD7" s="117"/>
      <c r="AJ7" s="116" t="s">
        <v>62</v>
      </c>
      <c r="AK7" s="110">
        <v>29</v>
      </c>
      <c r="AL7" s="119"/>
      <c r="AR7" s="116" t="s">
        <v>62</v>
      </c>
      <c r="AS7" s="110"/>
      <c r="AT7" s="119"/>
      <c r="AZ7" s="116" t="s">
        <v>62</v>
      </c>
      <c r="BA7" s="110">
        <v>94</v>
      </c>
      <c r="BB7" s="119"/>
      <c r="BH7" s="116" t="s">
        <v>62</v>
      </c>
      <c r="BI7" s="110">
        <v>1</v>
      </c>
      <c r="BJ7" s="119"/>
    </row>
    <row r="8" spans="1:62" ht="12.75">
      <c r="A8" s="135"/>
      <c r="B8" s="109"/>
      <c r="C8" s="109"/>
      <c r="D8" s="116" t="s">
        <v>63</v>
      </c>
      <c r="E8" s="110"/>
      <c r="F8" s="117"/>
      <c r="L8" s="116" t="s">
        <v>63</v>
      </c>
      <c r="M8" s="110"/>
      <c r="N8" s="117"/>
      <c r="T8" s="116" t="s">
        <v>63</v>
      </c>
      <c r="U8" s="110"/>
      <c r="V8" s="117"/>
      <c r="AB8" s="116" t="s">
        <v>63</v>
      </c>
      <c r="AC8" s="110"/>
      <c r="AD8" s="117"/>
      <c r="AJ8" s="116" t="s">
        <v>63</v>
      </c>
      <c r="AK8" s="110"/>
      <c r="AL8" s="119"/>
      <c r="AR8" s="116" t="s">
        <v>63</v>
      </c>
      <c r="AS8" s="110"/>
      <c r="AT8" s="119"/>
      <c r="AZ8" s="116" t="s">
        <v>63</v>
      </c>
      <c r="BA8" s="110"/>
      <c r="BB8" s="119"/>
      <c r="BH8" s="116" t="s">
        <v>63</v>
      </c>
      <c r="BI8" s="110"/>
      <c r="BJ8" s="119"/>
    </row>
    <row r="9" spans="1:62" ht="12.75">
      <c r="A9" s="135"/>
      <c r="B9" s="109"/>
      <c r="C9" s="109"/>
      <c r="D9" s="116" t="s">
        <v>64</v>
      </c>
      <c r="E9" s="110"/>
      <c r="F9" s="118">
        <v>40137</v>
      </c>
      <c r="L9" s="116" t="s">
        <v>64</v>
      </c>
      <c r="M9" s="110"/>
      <c r="N9" s="118">
        <v>40140</v>
      </c>
      <c r="T9" s="116" t="s">
        <v>64</v>
      </c>
      <c r="U9" s="110"/>
      <c r="V9" s="118">
        <v>40107</v>
      </c>
      <c r="AB9" s="116" t="s">
        <v>64</v>
      </c>
      <c r="AC9" s="110"/>
      <c r="AD9" s="118">
        <v>40095</v>
      </c>
      <c r="AJ9" s="116" t="s">
        <v>64</v>
      </c>
      <c r="AK9" s="110"/>
      <c r="AL9" s="119"/>
      <c r="AR9" s="116" t="s">
        <v>64</v>
      </c>
      <c r="AS9" s="110"/>
      <c r="AT9" s="119"/>
      <c r="AZ9" s="116" t="s">
        <v>64</v>
      </c>
      <c r="BA9" s="110"/>
      <c r="BB9" s="119"/>
      <c r="BH9" s="116" t="s">
        <v>64</v>
      </c>
      <c r="BI9" s="110"/>
      <c r="BJ9" s="119"/>
    </row>
    <row r="10" spans="1:66" ht="12.75">
      <c r="A10" s="135"/>
      <c r="B10" s="109"/>
      <c r="C10" s="109"/>
      <c r="D10" s="116" t="s">
        <v>75</v>
      </c>
      <c r="E10" s="110">
        <v>37</v>
      </c>
      <c r="F10" s="118"/>
      <c r="H10" s="139"/>
      <c r="I10" s="139"/>
      <c r="J10" s="139"/>
      <c r="L10" s="116" t="s">
        <v>78</v>
      </c>
      <c r="M10" s="110">
        <v>45</v>
      </c>
      <c r="N10" s="118"/>
      <c r="T10" s="116" t="s">
        <v>82</v>
      </c>
      <c r="U10" s="110">
        <v>63</v>
      </c>
      <c r="V10" s="118"/>
      <c r="AB10" s="116" t="s">
        <v>84</v>
      </c>
      <c r="AC10" s="110">
        <v>96</v>
      </c>
      <c r="AD10" s="118"/>
      <c r="AJ10" s="116" t="s">
        <v>88</v>
      </c>
      <c r="AK10" s="110">
        <v>38</v>
      </c>
      <c r="AL10" s="134">
        <v>40158</v>
      </c>
      <c r="AR10" s="116"/>
      <c r="AS10" s="110"/>
      <c r="AT10" s="134">
        <v>40050</v>
      </c>
      <c r="AV10" s="139"/>
      <c r="AW10" s="139"/>
      <c r="AX10" s="139"/>
      <c r="AY10" s="139"/>
      <c r="AZ10" s="116" t="s">
        <v>92</v>
      </c>
      <c r="BA10" s="110">
        <v>106</v>
      </c>
      <c r="BB10" s="134">
        <v>40077</v>
      </c>
      <c r="BH10" s="116" t="s">
        <v>94</v>
      </c>
      <c r="BI10" s="110">
        <v>18</v>
      </c>
      <c r="BJ10" s="134">
        <v>40142</v>
      </c>
      <c r="BL10" s="139"/>
      <c r="BM10" s="139"/>
      <c r="BN10" s="139"/>
    </row>
    <row r="11" spans="1:66" ht="12.75">
      <c r="A11" s="135"/>
      <c r="B11" s="109"/>
      <c r="C11" s="109"/>
      <c r="D11" s="116" t="s">
        <v>65</v>
      </c>
      <c r="E11" s="110"/>
      <c r="F11" s="118">
        <v>40137</v>
      </c>
      <c r="H11" s="139"/>
      <c r="I11" s="139"/>
      <c r="J11" s="139"/>
      <c r="L11" s="116" t="s">
        <v>65</v>
      </c>
      <c r="M11" s="110"/>
      <c r="N11" s="118">
        <v>40049</v>
      </c>
      <c r="T11" s="116" t="s">
        <v>65</v>
      </c>
      <c r="U11" s="110"/>
      <c r="V11" s="118">
        <v>40107</v>
      </c>
      <c r="AB11" s="116" t="s">
        <v>65</v>
      </c>
      <c r="AC11" s="110"/>
      <c r="AD11" s="118">
        <v>40109</v>
      </c>
      <c r="AJ11" s="116" t="s">
        <v>65</v>
      </c>
      <c r="AK11" s="110"/>
      <c r="AL11" s="119"/>
      <c r="AR11" s="116" t="s">
        <v>65</v>
      </c>
      <c r="AS11" s="110"/>
      <c r="AT11" s="119"/>
      <c r="AV11" s="139"/>
      <c r="AW11" s="139"/>
      <c r="AX11" s="139"/>
      <c r="AZ11" s="116" t="s">
        <v>65</v>
      </c>
      <c r="BA11" s="110"/>
      <c r="BB11" s="119"/>
      <c r="BH11" s="116" t="s">
        <v>65</v>
      </c>
      <c r="BI11" s="110"/>
      <c r="BJ11" s="119"/>
      <c r="BL11" s="139"/>
      <c r="BM11" s="139"/>
      <c r="BN11" s="139"/>
    </row>
    <row r="12" spans="1:66" ht="12.75">
      <c r="A12" s="135"/>
      <c r="B12" s="109"/>
      <c r="C12" s="109"/>
      <c r="D12" s="116" t="s">
        <v>76</v>
      </c>
      <c r="E12" s="110">
        <v>39</v>
      </c>
      <c r="F12" s="119"/>
      <c r="H12" s="139"/>
      <c r="I12" s="139"/>
      <c r="J12" s="139"/>
      <c r="L12" s="116"/>
      <c r="M12" s="110"/>
      <c r="N12" s="119"/>
      <c r="T12" s="116" t="s">
        <v>83</v>
      </c>
      <c r="U12" s="110">
        <v>61</v>
      </c>
      <c r="V12" s="119"/>
      <c r="AB12" s="116" t="s">
        <v>85</v>
      </c>
      <c r="AC12" s="110">
        <v>98</v>
      </c>
      <c r="AD12" s="119"/>
      <c r="AJ12" s="116"/>
      <c r="AK12" s="136"/>
      <c r="AL12" s="134"/>
      <c r="AR12" s="116"/>
      <c r="AS12" s="136"/>
      <c r="AT12" s="134">
        <v>40069</v>
      </c>
      <c r="AV12" s="139"/>
      <c r="AW12" s="139"/>
      <c r="AX12" s="139"/>
      <c r="AZ12" s="116" t="s">
        <v>93</v>
      </c>
      <c r="BA12" s="136">
        <v>107</v>
      </c>
      <c r="BB12" s="134">
        <v>40077</v>
      </c>
      <c r="BH12" s="116" t="s">
        <v>95</v>
      </c>
      <c r="BI12" s="136">
        <v>19</v>
      </c>
      <c r="BJ12" s="134">
        <v>40142</v>
      </c>
      <c r="BL12" s="139"/>
      <c r="BM12" s="139"/>
      <c r="BN12" s="139"/>
    </row>
    <row r="13" spans="1:62" ht="13.5" thickBot="1">
      <c r="A13" s="135"/>
      <c r="B13" s="109"/>
      <c r="C13" s="109"/>
      <c r="D13" s="116"/>
      <c r="E13" s="110"/>
      <c r="F13" s="119"/>
      <c r="H13" s="139"/>
      <c r="I13" s="139"/>
      <c r="J13" s="139"/>
      <c r="L13" s="116"/>
      <c r="M13" s="110"/>
      <c r="N13" s="119"/>
      <c r="T13" s="116"/>
      <c r="U13" s="110"/>
      <c r="V13" s="119"/>
      <c r="AB13" s="116"/>
      <c r="AC13" s="110"/>
      <c r="AD13" s="119"/>
      <c r="AJ13" s="107"/>
      <c r="AK13" s="50"/>
      <c r="AL13" s="108"/>
      <c r="AR13" s="116"/>
      <c r="AS13" s="110"/>
      <c r="AT13" s="119"/>
      <c r="AZ13" s="107"/>
      <c r="BA13" s="50"/>
      <c r="BB13" s="108"/>
      <c r="BH13" s="116"/>
      <c r="BI13" s="110"/>
      <c r="BJ13" s="119"/>
    </row>
    <row r="14" spans="1:62" ht="13.5" thickBot="1">
      <c r="A14" s="86">
        <v>7</v>
      </c>
      <c r="B14" s="211" t="s">
        <v>73</v>
      </c>
      <c r="C14" s="212"/>
      <c r="D14" s="107"/>
      <c r="E14" s="50"/>
      <c r="F14" s="121"/>
      <c r="H14" s="139"/>
      <c r="I14" s="139"/>
      <c r="J14" s="139"/>
      <c r="L14" s="107"/>
      <c r="M14" s="50"/>
      <c r="N14" s="121"/>
      <c r="T14" s="107"/>
      <c r="U14" s="50"/>
      <c r="V14" s="121"/>
      <c r="AB14" s="107"/>
      <c r="AC14" s="50"/>
      <c r="AD14" s="121"/>
      <c r="AJ14" s="107"/>
      <c r="AK14" s="50"/>
      <c r="AL14" s="108"/>
      <c r="AR14" s="107"/>
      <c r="AS14" s="50"/>
      <c r="AT14" s="108"/>
      <c r="AZ14" s="107"/>
      <c r="BA14" s="50"/>
      <c r="BB14" s="108"/>
      <c r="BH14" s="107"/>
      <c r="BI14" s="50"/>
      <c r="BJ14" s="108"/>
    </row>
    <row r="15" spans="1:66" ht="18.75" thickBot="1">
      <c r="A15" s="53" t="s">
        <v>34</v>
      </c>
      <c r="B15" s="75"/>
      <c r="C15" s="50"/>
      <c r="D15" s="192" t="s">
        <v>59</v>
      </c>
      <c r="E15" s="193"/>
      <c r="F15" s="194"/>
      <c r="H15" s="195" t="s">
        <v>67</v>
      </c>
      <c r="I15" s="195"/>
      <c r="J15" s="195"/>
      <c r="L15" s="192" t="s">
        <v>59</v>
      </c>
      <c r="M15" s="193"/>
      <c r="N15" s="194"/>
      <c r="P15" s="195" t="s">
        <v>67</v>
      </c>
      <c r="Q15" s="195"/>
      <c r="R15" s="195"/>
      <c r="S15" s="153"/>
      <c r="T15" s="221" t="s">
        <v>59</v>
      </c>
      <c r="U15" s="222"/>
      <c r="V15" s="223"/>
      <c r="X15" s="195" t="s">
        <v>67</v>
      </c>
      <c r="Y15" s="195"/>
      <c r="Z15" s="195"/>
      <c r="AA15" s="153"/>
      <c r="AB15" s="221" t="s">
        <v>59</v>
      </c>
      <c r="AC15" s="222"/>
      <c r="AD15" s="223"/>
      <c r="AF15" s="195" t="s">
        <v>67</v>
      </c>
      <c r="AG15" s="195"/>
      <c r="AH15" s="195"/>
      <c r="AI15" s="153"/>
      <c r="AJ15" s="192" t="s">
        <v>59</v>
      </c>
      <c r="AK15" s="193"/>
      <c r="AL15" s="194"/>
      <c r="AN15" s="203" t="e">
        <f>+#REF!</f>
        <v>#REF!</v>
      </c>
      <c r="AO15" s="203"/>
      <c r="AP15" s="203"/>
      <c r="AR15" s="204" t="str">
        <f>+AJ15</f>
        <v>BALANCE A DICIEMBRE 31 DE 2008</v>
      </c>
      <c r="AS15" s="205"/>
      <c r="AT15" s="206"/>
      <c r="AV15" s="203" t="e">
        <f>+AN15</f>
        <v>#REF!</v>
      </c>
      <c r="AW15" s="203"/>
      <c r="AX15" s="203"/>
      <c r="AZ15" s="192" t="s">
        <v>59</v>
      </c>
      <c r="BA15" s="193"/>
      <c r="BB15" s="194"/>
      <c r="BD15" s="203" t="e">
        <f>+#REF!</f>
        <v>#REF!</v>
      </c>
      <c r="BE15" s="203"/>
      <c r="BF15" s="203"/>
      <c r="BH15" s="204" t="str">
        <f>+AZ15</f>
        <v>BALANCE A DICIEMBRE 31 DE 2008</v>
      </c>
      <c r="BI15" s="205"/>
      <c r="BJ15" s="206"/>
      <c r="BL15" s="203" t="e">
        <f>+BD15</f>
        <v>#REF!</v>
      </c>
      <c r="BM15" s="203"/>
      <c r="BN15" s="203"/>
    </row>
    <row r="16" spans="1:66" ht="13.5" thickBot="1">
      <c r="A16" s="86" t="s">
        <v>58</v>
      </c>
      <c r="B16" s="75"/>
      <c r="C16" s="50"/>
      <c r="D16" s="111" t="s">
        <v>25</v>
      </c>
      <c r="E16" s="110"/>
      <c r="F16" s="140">
        <v>641914488</v>
      </c>
      <c r="H16" s="122"/>
      <c r="I16" s="122"/>
      <c r="J16" s="122"/>
      <c r="L16" s="111" t="s">
        <v>25</v>
      </c>
      <c r="M16" s="110"/>
      <c r="N16" s="140">
        <v>152889865.5</v>
      </c>
      <c r="P16" s="122"/>
      <c r="Q16" s="122"/>
      <c r="R16" s="122"/>
      <c r="S16" s="125"/>
      <c r="T16" s="111" t="s">
        <v>25</v>
      </c>
      <c r="U16" s="110"/>
      <c r="V16" s="113">
        <v>1318559000</v>
      </c>
      <c r="X16" s="122"/>
      <c r="Y16" s="122"/>
      <c r="Z16" s="122"/>
      <c r="AA16" s="125"/>
      <c r="AB16" s="111" t="s">
        <v>25</v>
      </c>
      <c r="AC16" s="110"/>
      <c r="AD16" s="113">
        <v>18893888857</v>
      </c>
      <c r="AF16" s="122"/>
      <c r="AG16" s="122"/>
      <c r="AH16" s="122"/>
      <c r="AI16" s="125"/>
      <c r="AJ16" s="116" t="s">
        <v>25</v>
      </c>
      <c r="AK16" s="110"/>
      <c r="AL16" s="131">
        <v>240113868</v>
      </c>
      <c r="AN16" s="125"/>
      <c r="AO16" s="125"/>
      <c r="AP16" s="125"/>
      <c r="AR16" s="116" t="s">
        <v>25</v>
      </c>
      <c r="AS16" s="110"/>
      <c r="AT16" s="131">
        <v>656583676</v>
      </c>
      <c r="AV16" s="125"/>
      <c r="AW16" s="125"/>
      <c r="AX16" s="125"/>
      <c r="AZ16" s="116" t="s">
        <v>25</v>
      </c>
      <c r="BA16" s="110"/>
      <c r="BB16" s="131">
        <v>1357238700</v>
      </c>
      <c r="BD16" s="125"/>
      <c r="BE16" s="125"/>
      <c r="BF16" s="125"/>
      <c r="BH16" s="116" t="s">
        <v>25</v>
      </c>
      <c r="BI16" s="110"/>
      <c r="BJ16" s="131">
        <v>86981628542</v>
      </c>
      <c r="BL16" s="125"/>
      <c r="BM16" s="125"/>
      <c r="BN16" s="125"/>
    </row>
    <row r="17" spans="1:66" ht="18.75" thickBot="1">
      <c r="A17" s="95" t="s">
        <v>39</v>
      </c>
      <c r="B17" s="103" t="str">
        <f>IF(A16="O","Oferta",IF(A16="","",IF(A16="p","Presupuesto Oficial")))</f>
        <v>Presupuesto Oficial</v>
      </c>
      <c r="C17" s="115">
        <v>365000000</v>
      </c>
      <c r="D17" s="111" t="s">
        <v>29</v>
      </c>
      <c r="E17" s="110"/>
      <c r="F17" s="140">
        <v>756148034</v>
      </c>
      <c r="H17" s="122"/>
      <c r="I17" s="122"/>
      <c r="J17" s="122"/>
      <c r="L17" s="111" t="s">
        <v>29</v>
      </c>
      <c r="M17" s="110"/>
      <c r="N17" s="140">
        <v>157338840.5</v>
      </c>
      <c r="P17" s="122"/>
      <c r="Q17" s="122"/>
      <c r="R17" s="122"/>
      <c r="S17" s="125"/>
      <c r="T17" s="111" t="s">
        <v>29</v>
      </c>
      <c r="U17" s="110"/>
      <c r="V17" s="113">
        <v>1655475000</v>
      </c>
      <c r="X17" s="122"/>
      <c r="Y17" s="122"/>
      <c r="Z17" s="122"/>
      <c r="AA17" s="125"/>
      <c r="AB17" s="111" t="s">
        <v>29</v>
      </c>
      <c r="AC17" s="110"/>
      <c r="AD17" s="113">
        <v>21003013010</v>
      </c>
      <c r="AF17" s="122"/>
      <c r="AG17" s="122"/>
      <c r="AH17" s="122"/>
      <c r="AI17" s="125"/>
      <c r="AJ17" s="116" t="s">
        <v>29</v>
      </c>
      <c r="AK17" s="110"/>
      <c r="AL17" s="131">
        <v>322611859</v>
      </c>
      <c r="AN17" s="125"/>
      <c r="AO17" s="125"/>
      <c r="AP17" s="125"/>
      <c r="AR17" s="116" t="s">
        <v>29</v>
      </c>
      <c r="AS17" s="110"/>
      <c r="AT17" s="131">
        <v>889593947</v>
      </c>
      <c r="AV17" s="125"/>
      <c r="AW17" s="125"/>
      <c r="AX17" s="125"/>
      <c r="AZ17" s="116" t="s">
        <v>29</v>
      </c>
      <c r="BA17" s="110"/>
      <c r="BB17" s="131">
        <v>1856695016</v>
      </c>
      <c r="BD17" s="125"/>
      <c r="BE17" s="125"/>
      <c r="BF17" s="125"/>
      <c r="BH17" s="116" t="s">
        <v>29</v>
      </c>
      <c r="BI17" s="110"/>
      <c r="BJ17" s="131">
        <v>118628033911</v>
      </c>
      <c r="BL17" s="125"/>
      <c r="BM17" s="125"/>
      <c r="BN17" s="125"/>
    </row>
    <row r="18" spans="1:66" ht="13.5" thickBot="1">
      <c r="A18" s="86">
        <v>4</v>
      </c>
      <c r="B18" s="75"/>
      <c r="C18" s="50"/>
      <c r="D18" s="111" t="s">
        <v>26</v>
      </c>
      <c r="E18" s="110"/>
      <c r="F18" s="140">
        <v>311034184</v>
      </c>
      <c r="H18" s="122"/>
      <c r="I18" s="122"/>
      <c r="J18" s="122"/>
      <c r="L18" s="111" t="s">
        <v>26</v>
      </c>
      <c r="M18" s="110"/>
      <c r="N18" s="140">
        <v>877428</v>
      </c>
      <c r="P18" s="122"/>
      <c r="Q18" s="122"/>
      <c r="R18" s="122"/>
      <c r="S18" s="125"/>
      <c r="T18" s="111" t="s">
        <v>26</v>
      </c>
      <c r="U18" s="110"/>
      <c r="V18" s="113">
        <v>409308100</v>
      </c>
      <c r="X18" s="122"/>
      <c r="Y18" s="122"/>
      <c r="Z18" s="122"/>
      <c r="AA18" s="125"/>
      <c r="AB18" s="111" t="s">
        <v>26</v>
      </c>
      <c r="AC18" s="110"/>
      <c r="AD18" s="113">
        <v>9764801327</v>
      </c>
      <c r="AF18" s="122"/>
      <c r="AG18" s="122"/>
      <c r="AH18" s="122"/>
      <c r="AI18" s="125"/>
      <c r="AJ18" s="116" t="s">
        <v>26</v>
      </c>
      <c r="AK18" s="110"/>
      <c r="AL18" s="131">
        <v>201669678</v>
      </c>
      <c r="AN18" s="125"/>
      <c r="AO18" s="125"/>
      <c r="AP18" s="125"/>
      <c r="AR18" s="116" t="s">
        <v>26</v>
      </c>
      <c r="AS18" s="110"/>
      <c r="AT18" s="131">
        <v>438629023</v>
      </c>
      <c r="AV18" s="125"/>
      <c r="AW18" s="125"/>
      <c r="AX18" s="125"/>
      <c r="AZ18" s="116" t="s">
        <v>26</v>
      </c>
      <c r="BA18" s="110"/>
      <c r="BB18" s="131">
        <v>684388400</v>
      </c>
      <c r="BD18" s="125"/>
      <c r="BE18" s="125"/>
      <c r="BF18" s="125"/>
      <c r="BH18" s="116" t="s">
        <v>26</v>
      </c>
      <c r="BI18" s="110"/>
      <c r="BJ18" s="131">
        <v>57196594509</v>
      </c>
      <c r="BL18" s="125"/>
      <c r="BM18" s="125"/>
      <c r="BN18" s="125"/>
    </row>
    <row r="19" spans="1:66" ht="17.25" customHeight="1" thickBot="1">
      <c r="A19" s="95" t="s">
        <v>48</v>
      </c>
      <c r="D19" s="111" t="s">
        <v>30</v>
      </c>
      <c r="E19" s="110"/>
      <c r="F19" s="140">
        <v>371460299</v>
      </c>
      <c r="H19" s="122"/>
      <c r="I19" s="122"/>
      <c r="J19" s="122"/>
      <c r="L19" s="111" t="s">
        <v>30</v>
      </c>
      <c r="M19" s="110"/>
      <c r="N19" s="140">
        <v>877428</v>
      </c>
      <c r="P19" s="122"/>
      <c r="Q19" s="122"/>
      <c r="R19" s="122"/>
      <c r="S19" s="125"/>
      <c r="T19" s="111" t="s">
        <v>30</v>
      </c>
      <c r="U19" s="110"/>
      <c r="V19" s="113">
        <v>988865900</v>
      </c>
      <c r="X19" s="122"/>
      <c r="Y19" s="122"/>
      <c r="Z19" s="122"/>
      <c r="AA19" s="125"/>
      <c r="AB19" s="111" t="s">
        <v>30</v>
      </c>
      <c r="AC19" s="110"/>
      <c r="AD19" s="113">
        <v>13021771178</v>
      </c>
      <c r="AF19" s="122"/>
      <c r="AG19" s="122"/>
      <c r="AH19" s="122"/>
      <c r="AI19" s="125"/>
      <c r="AJ19" s="116" t="s">
        <v>30</v>
      </c>
      <c r="AK19" s="110"/>
      <c r="AL19" s="131">
        <v>201669678</v>
      </c>
      <c r="AN19" s="125"/>
      <c r="AO19" s="125"/>
      <c r="AP19" s="125"/>
      <c r="AR19" s="116" t="s">
        <v>30</v>
      </c>
      <c r="AS19" s="110"/>
      <c r="AT19" s="131">
        <v>438629023</v>
      </c>
      <c r="AV19" s="125"/>
      <c r="AW19" s="125"/>
      <c r="AX19" s="125"/>
      <c r="AZ19" s="116" t="s">
        <v>30</v>
      </c>
      <c r="BA19" s="110"/>
      <c r="BB19" s="131">
        <v>710188400</v>
      </c>
      <c r="BD19" s="125"/>
      <c r="BE19" s="125"/>
      <c r="BF19" s="125"/>
      <c r="BH19" s="116" t="s">
        <v>30</v>
      </c>
      <c r="BI19" s="110"/>
      <c r="BJ19" s="131">
        <v>69361234875</v>
      </c>
      <c r="BL19" s="125"/>
      <c r="BM19" s="125"/>
      <c r="BN19" s="125"/>
    </row>
    <row r="20" spans="1:66" ht="13.5" thickBot="1">
      <c r="A20" s="86"/>
      <c r="B20" s="75"/>
      <c r="C20" s="50"/>
      <c r="D20" s="129" t="s">
        <v>66</v>
      </c>
      <c r="E20" s="120"/>
      <c r="F20" s="141">
        <f>+F17-F19</f>
        <v>384687735</v>
      </c>
      <c r="H20" s="122" t="s">
        <v>61</v>
      </c>
      <c r="I20" s="123">
        <v>41</v>
      </c>
      <c r="J20" s="124">
        <v>6027652000</v>
      </c>
      <c r="L20" s="129" t="s">
        <v>66</v>
      </c>
      <c r="M20" s="120"/>
      <c r="N20" s="141">
        <f>+N17-N19</f>
        <v>156461412.5</v>
      </c>
      <c r="P20" s="122" t="s">
        <v>61</v>
      </c>
      <c r="Q20" s="123">
        <v>41</v>
      </c>
      <c r="R20" s="124">
        <v>6027652000</v>
      </c>
      <c r="S20" s="124"/>
      <c r="T20" s="129" t="s">
        <v>66</v>
      </c>
      <c r="U20" s="120"/>
      <c r="V20" s="130">
        <f>+V17-V19</f>
        <v>666609100</v>
      </c>
      <c r="X20" s="122" t="s">
        <v>61</v>
      </c>
      <c r="Y20" s="123">
        <v>41</v>
      </c>
      <c r="Z20" s="124">
        <v>6027652000</v>
      </c>
      <c r="AA20" s="124"/>
      <c r="AB20" s="129" t="s">
        <v>66</v>
      </c>
      <c r="AC20" s="120"/>
      <c r="AD20" s="130">
        <f>+AD17-AD19</f>
        <v>7981241832</v>
      </c>
      <c r="AF20" s="122" t="s">
        <v>61</v>
      </c>
      <c r="AG20" s="123">
        <v>41</v>
      </c>
      <c r="AH20" s="124">
        <v>6027652000</v>
      </c>
      <c r="AI20" s="124"/>
      <c r="AJ20" s="132" t="s">
        <v>60</v>
      </c>
      <c r="AK20" s="120"/>
      <c r="AL20" s="133">
        <f>+AL17-AL19</f>
        <v>120942181</v>
      </c>
      <c r="AN20" s="125" t="s">
        <v>61</v>
      </c>
      <c r="AO20" s="123">
        <v>41</v>
      </c>
      <c r="AP20" s="124">
        <v>5170178000</v>
      </c>
      <c r="AR20" s="132" t="s">
        <v>60</v>
      </c>
      <c r="AS20" s="120"/>
      <c r="AT20" s="133">
        <f>+AT17-AT19</f>
        <v>450964924</v>
      </c>
      <c r="AV20" s="125" t="s">
        <v>61</v>
      </c>
      <c r="AW20" s="123">
        <v>41</v>
      </c>
      <c r="AX20" s="124">
        <v>2396589000</v>
      </c>
      <c r="AZ20" s="132" t="s">
        <v>60</v>
      </c>
      <c r="BA20" s="120"/>
      <c r="BB20" s="133">
        <f>+BB17-BB19</f>
        <v>1146506616</v>
      </c>
      <c r="BD20" s="125" t="s">
        <v>61</v>
      </c>
      <c r="BE20" s="123">
        <v>41</v>
      </c>
      <c r="BF20" s="124">
        <v>5170178000</v>
      </c>
      <c r="BH20" s="132" t="s">
        <v>60</v>
      </c>
      <c r="BI20" s="120"/>
      <c r="BJ20" s="133">
        <f>+BJ17-BJ19</f>
        <v>49266799036</v>
      </c>
      <c r="BL20" s="125" t="s">
        <v>61</v>
      </c>
      <c r="BM20" s="123">
        <v>41</v>
      </c>
      <c r="BN20" s="124">
        <v>2396589000</v>
      </c>
    </row>
    <row r="21" spans="4:66" ht="13.5" thickBot="1">
      <c r="D21" s="112" t="s">
        <v>46</v>
      </c>
      <c r="E21" s="120"/>
      <c r="F21" s="114">
        <v>0</v>
      </c>
      <c r="H21" s="122"/>
      <c r="I21" s="122"/>
      <c r="J21" s="122"/>
      <c r="L21" s="112" t="s">
        <v>46</v>
      </c>
      <c r="M21" s="120"/>
      <c r="N21" s="158">
        <v>0</v>
      </c>
      <c r="P21" s="122"/>
      <c r="Q21" s="122"/>
      <c r="R21" s="122"/>
      <c r="S21" s="125"/>
      <c r="T21" s="112" t="s">
        <v>46</v>
      </c>
      <c r="U21" s="120"/>
      <c r="V21" s="114">
        <v>0</v>
      </c>
      <c r="X21" s="122"/>
      <c r="Y21" s="122"/>
      <c r="Z21" s="122"/>
      <c r="AA21" s="125"/>
      <c r="AB21" s="112" t="s">
        <v>46</v>
      </c>
      <c r="AC21" s="120"/>
      <c r="AD21" s="114">
        <v>0</v>
      </c>
      <c r="AF21" s="122"/>
      <c r="AG21" s="122"/>
      <c r="AH21" s="122"/>
      <c r="AI21" s="125"/>
      <c r="AJ21" s="66" t="s">
        <v>46</v>
      </c>
      <c r="AL21" s="72">
        <v>0</v>
      </c>
      <c r="AN21" s="125"/>
      <c r="AO21" s="125"/>
      <c r="AP21" s="125"/>
      <c r="AR21" s="66" t="s">
        <v>46</v>
      </c>
      <c r="AT21" s="72">
        <v>0</v>
      </c>
      <c r="AV21" s="125"/>
      <c r="AW21" s="125"/>
      <c r="AX21" s="125"/>
      <c r="AZ21" s="66" t="s">
        <v>46</v>
      </c>
      <c r="BB21" s="72">
        <v>0</v>
      </c>
      <c r="BD21" s="125"/>
      <c r="BE21" s="125"/>
      <c r="BF21" s="125"/>
      <c r="BH21" s="66" t="s">
        <v>46</v>
      </c>
      <c r="BJ21" s="72">
        <v>0</v>
      </c>
      <c r="BL21" s="125"/>
      <c r="BM21" s="125"/>
      <c r="BN21" s="125"/>
    </row>
    <row r="22" spans="4:66" ht="12.75">
      <c r="D22" s="73"/>
      <c r="F22" s="87"/>
      <c r="L22" s="73"/>
      <c r="N22" s="87"/>
      <c r="T22" s="73"/>
      <c r="V22" s="87"/>
      <c r="AB22" s="73"/>
      <c r="AD22" s="87"/>
      <c r="AJ22" s="73"/>
      <c r="AL22" s="87"/>
      <c r="AN22" s="125"/>
      <c r="AO22" s="125"/>
      <c r="AP22" s="125"/>
      <c r="AR22" s="73"/>
      <c r="AT22" s="87"/>
      <c r="AV22" s="125"/>
      <c r="AW22" s="125"/>
      <c r="AX22" s="125"/>
      <c r="AZ22" s="73"/>
      <c r="BB22" s="87"/>
      <c r="BD22" s="125"/>
      <c r="BE22" s="125"/>
      <c r="BF22" s="125"/>
      <c r="BH22" s="73"/>
      <c r="BJ22" s="87"/>
      <c r="BL22" s="125"/>
      <c r="BM22" s="125"/>
      <c r="BN22" s="125"/>
    </row>
    <row r="23" spans="4:66" ht="12.75">
      <c r="D23" s="73"/>
      <c r="F23" s="87"/>
      <c r="L23" s="73"/>
      <c r="N23" s="87"/>
      <c r="T23" s="73"/>
      <c r="V23" s="87"/>
      <c r="AB23" s="73"/>
      <c r="AD23" s="87"/>
      <c r="AJ23" s="73"/>
      <c r="AL23" s="87"/>
      <c r="AR23" s="73"/>
      <c r="AT23" s="87"/>
      <c r="AV23" s="125"/>
      <c r="AW23" s="125"/>
      <c r="AX23" s="125"/>
      <c r="AZ23" s="73"/>
      <c r="BB23" s="87"/>
      <c r="BH23" s="73"/>
      <c r="BJ23" s="87"/>
      <c r="BL23" s="125"/>
      <c r="BM23" s="125"/>
      <c r="BN23" s="125"/>
    </row>
    <row r="24" spans="4:62" ht="13.5" thickBot="1">
      <c r="D24" s="73" t="s">
        <v>45</v>
      </c>
      <c r="F24" s="87"/>
      <c r="L24" s="73" t="s">
        <v>45</v>
      </c>
      <c r="N24" s="87"/>
      <c r="T24" s="73" t="s">
        <v>45</v>
      </c>
      <c r="V24" s="87"/>
      <c r="AB24" s="73" t="s">
        <v>45</v>
      </c>
      <c r="AD24" s="87"/>
      <c r="AJ24" s="73"/>
      <c r="AL24" s="87"/>
      <c r="AR24" s="73"/>
      <c r="AT24" s="87"/>
      <c r="AZ24" s="73"/>
      <c r="BB24" s="87"/>
      <c r="BH24" s="73"/>
      <c r="BJ24" s="87"/>
    </row>
    <row r="25" spans="2:66" ht="21.75" customHeight="1" thickBot="1">
      <c r="B25" s="74"/>
      <c r="C25" s="104"/>
      <c r="D25" s="174" t="str">
        <f>+D5</f>
        <v>GESTION INTEGRAL ENERGETICA S.A.</v>
      </c>
      <c r="E25" s="175"/>
      <c r="F25" s="175"/>
      <c r="G25" s="175"/>
      <c r="H25" s="175"/>
      <c r="I25" s="175"/>
      <c r="J25" s="176"/>
      <c r="L25" s="174" t="str">
        <f>+L5</f>
        <v>A.D.C. &amp; CO LTDA</v>
      </c>
      <c r="M25" s="175"/>
      <c r="N25" s="175"/>
      <c r="O25" s="175"/>
      <c r="P25" s="175"/>
      <c r="Q25" s="175"/>
      <c r="R25" s="176"/>
      <c r="S25" s="135"/>
      <c r="T25" s="174" t="str">
        <f>+T5</f>
        <v>HACER DE COLOMBIA</v>
      </c>
      <c r="U25" s="175"/>
      <c r="V25" s="175"/>
      <c r="W25" s="175"/>
      <c r="X25" s="175"/>
      <c r="Y25" s="175"/>
      <c r="Z25" s="176"/>
      <c r="AA25" s="135"/>
      <c r="AB25" s="174" t="str">
        <f>+AB5</f>
        <v>OBRAS Y DISEÑOS S.A.</v>
      </c>
      <c r="AC25" s="175"/>
      <c r="AD25" s="175"/>
      <c r="AE25" s="175"/>
      <c r="AF25" s="175"/>
      <c r="AG25" s="175"/>
      <c r="AH25" s="176"/>
      <c r="AI25" s="135"/>
      <c r="AJ25" s="174" t="str">
        <f>+AJ5</f>
        <v>LUIS AURELIO DIAZ Y CIA LTDA</v>
      </c>
      <c r="AK25" s="175"/>
      <c r="AL25" s="175"/>
      <c r="AM25" s="175"/>
      <c r="AN25" s="175"/>
      <c r="AO25" s="175"/>
      <c r="AP25" s="176"/>
      <c r="AQ25" s="88"/>
      <c r="AR25" s="174" t="str">
        <f>+AR5</f>
        <v>BRP INGENIEROS EU</v>
      </c>
      <c r="AS25" s="175"/>
      <c r="AT25" s="175"/>
      <c r="AU25" s="175"/>
      <c r="AV25" s="175"/>
      <c r="AW25" s="175"/>
      <c r="AX25" s="176"/>
      <c r="AZ25" s="174" t="str">
        <f>+AZ5</f>
        <v>CONTROLES Y AUTOMATIZACION</v>
      </c>
      <c r="BA25" s="175"/>
      <c r="BB25" s="175"/>
      <c r="BC25" s="175"/>
      <c r="BD25" s="175"/>
      <c r="BE25" s="175"/>
      <c r="BF25" s="176"/>
      <c r="BG25" s="88"/>
      <c r="BH25" s="174" t="str">
        <f>+BH5</f>
        <v>DISICO S.A.</v>
      </c>
      <c r="BI25" s="175"/>
      <c r="BJ25" s="175"/>
      <c r="BK25" s="175"/>
      <c r="BL25" s="175"/>
      <c r="BM25" s="175"/>
      <c r="BN25" s="176"/>
    </row>
    <row r="26" spans="2:66" ht="13.5" thickBot="1">
      <c r="B26" s="75"/>
      <c r="C26" s="76"/>
      <c r="D26" s="74"/>
      <c r="E26" s="98"/>
      <c r="F26" s="98"/>
      <c r="G26" s="98"/>
      <c r="H26" s="98"/>
      <c r="I26" s="98"/>
      <c r="J26" s="99"/>
      <c r="L26" s="74"/>
      <c r="M26" s="98"/>
      <c r="N26" s="98"/>
      <c r="O26" s="98"/>
      <c r="P26" s="98"/>
      <c r="Q26" s="98"/>
      <c r="R26" s="99"/>
      <c r="S26" s="155"/>
      <c r="T26" s="74"/>
      <c r="U26" s="98"/>
      <c r="V26" s="98"/>
      <c r="W26" s="98"/>
      <c r="X26" s="98"/>
      <c r="Y26" s="98"/>
      <c r="Z26" s="99"/>
      <c r="AA26" s="155"/>
      <c r="AB26" s="74"/>
      <c r="AC26" s="98"/>
      <c r="AD26" s="98"/>
      <c r="AE26" s="98"/>
      <c r="AF26" s="98"/>
      <c r="AG26" s="98"/>
      <c r="AH26" s="99"/>
      <c r="AI26" s="155"/>
      <c r="AJ26" s="74"/>
      <c r="AK26" s="98"/>
      <c r="AL26" s="98"/>
      <c r="AM26" s="98"/>
      <c r="AN26" s="98"/>
      <c r="AO26" s="98"/>
      <c r="AP26" s="99"/>
      <c r="AR26" s="74"/>
      <c r="AS26" s="98"/>
      <c r="AT26" s="98"/>
      <c r="AU26" s="98"/>
      <c r="AV26" s="98"/>
      <c r="AW26" s="98"/>
      <c r="AX26" s="99"/>
      <c r="AZ26" s="74"/>
      <c r="BA26" s="98"/>
      <c r="BB26" s="98"/>
      <c r="BC26" s="98"/>
      <c r="BD26" s="98"/>
      <c r="BE26" s="98"/>
      <c r="BF26" s="99"/>
      <c r="BH26" s="74"/>
      <c r="BI26" s="98"/>
      <c r="BJ26" s="98"/>
      <c r="BK26" s="98"/>
      <c r="BL26" s="98"/>
      <c r="BM26" s="98"/>
      <c r="BN26" s="99"/>
    </row>
    <row r="27" spans="1:66" ht="12.75" customHeight="1">
      <c r="A27" s="207">
        <v>1.4</v>
      </c>
      <c r="B27" s="218" t="s">
        <v>27</v>
      </c>
      <c r="C27" s="220" t="str">
        <f>CONCATENATE(C303,"  ",A27)</f>
        <v>Activo corriente / Pasivo corriente &gt;=   1,4</v>
      </c>
      <c r="D27" s="57" t="s">
        <v>25</v>
      </c>
      <c r="E27" s="50"/>
      <c r="F27" s="56">
        <f>+F16</f>
        <v>641914488</v>
      </c>
      <c r="G27" s="50"/>
      <c r="H27" s="187">
        <f>+F27/F28</f>
        <v>2.0638068772530804</v>
      </c>
      <c r="I27" s="50"/>
      <c r="J27" s="186" t="str">
        <f>IF(F27="","",IF(H27&gt;=A27,"CUMPLE","NO CUMPLE"))</f>
        <v>CUMPLE</v>
      </c>
      <c r="L27" s="57" t="s">
        <v>25</v>
      </c>
      <c r="M27" s="50"/>
      <c r="N27" s="56">
        <f>+N16</f>
        <v>152889865.5</v>
      </c>
      <c r="O27" s="50"/>
      <c r="P27" s="187">
        <f>+N27/N28</f>
        <v>174.24776220954882</v>
      </c>
      <c r="Q27" s="50"/>
      <c r="R27" s="186" t="str">
        <f>IF(N27="","",IF(P27&gt;=$A27,"CUMPLE","NO CUMPLE"))</f>
        <v>CUMPLE</v>
      </c>
      <c r="S27" s="156"/>
      <c r="T27" s="57" t="s">
        <v>25</v>
      </c>
      <c r="U27" s="50"/>
      <c r="V27" s="56">
        <f>+V16</f>
        <v>1318559000</v>
      </c>
      <c r="W27" s="50"/>
      <c r="X27" s="177">
        <f>+V27/V28</f>
        <v>3.2214339271565846</v>
      </c>
      <c r="Y27" s="50"/>
      <c r="Z27" s="179" t="str">
        <f>IF(V27="","",IF(X27&gt;=$A27,"CUMPLE","NO CUMPLE"))</f>
        <v>CUMPLE</v>
      </c>
      <c r="AA27" s="156"/>
      <c r="AB27" s="57" t="s">
        <v>25</v>
      </c>
      <c r="AC27" s="50"/>
      <c r="AD27" s="56">
        <f>+AD16</f>
        <v>18893888857</v>
      </c>
      <c r="AE27" s="50"/>
      <c r="AF27" s="177">
        <f>+AD27/AD28</f>
        <v>1.9348974161673693</v>
      </c>
      <c r="AG27" s="50"/>
      <c r="AH27" s="179" t="str">
        <f>IF(AD27="","",IF(AF27&gt;=$A27,"CUMPLE","NO CUMPLE"))</f>
        <v>CUMPLE</v>
      </c>
      <c r="AI27" s="156"/>
      <c r="AJ27" s="57" t="s">
        <v>25</v>
      </c>
      <c r="AK27" s="50"/>
      <c r="AL27" s="56">
        <f>+AL16</f>
        <v>240113868</v>
      </c>
      <c r="AM27" s="50"/>
      <c r="AN27" s="187">
        <f>+AL27/AL28</f>
        <v>1.1906295005836227</v>
      </c>
      <c r="AO27" s="50"/>
      <c r="AP27" s="201" t="str">
        <f>IF(AL27="","",IF(AN27&gt;=A27,"CUMPLE","NO CUMPLE"))</f>
        <v>NO CUMPLE</v>
      </c>
      <c r="AR27" s="57" t="s">
        <v>25</v>
      </c>
      <c r="AS27" s="50"/>
      <c r="AT27" s="56">
        <f>+AT16</f>
        <v>656583676</v>
      </c>
      <c r="AU27" s="50"/>
      <c r="AV27" s="187">
        <f>+AT27/AT28</f>
        <v>1.4968997525729162</v>
      </c>
      <c r="AW27" s="50"/>
      <c r="AX27" s="186" t="str">
        <f>IF(AT27="","",IF(AV27&gt;=A27,"CUMPLE","NO CUMPLE"))</f>
        <v>CUMPLE</v>
      </c>
      <c r="AZ27" s="57" t="s">
        <v>25</v>
      </c>
      <c r="BA27" s="50"/>
      <c r="BB27" s="56">
        <f>+BB16</f>
        <v>1357238700</v>
      </c>
      <c r="BC27" s="50"/>
      <c r="BD27" s="187">
        <f>+BB27/BB28</f>
        <v>1.9831410058966517</v>
      </c>
      <c r="BE27" s="50"/>
      <c r="BF27" s="227" t="str">
        <f>IF(BB27="","",IF(BD27&gt;=Q27,"CUMPLE","NO CUMPLE"))</f>
        <v>CUMPLE</v>
      </c>
      <c r="BH27" s="57" t="s">
        <v>25</v>
      </c>
      <c r="BI27" s="50"/>
      <c r="BJ27" s="56">
        <f>+BJ16</f>
        <v>86981628542</v>
      </c>
      <c r="BK27" s="50"/>
      <c r="BL27" s="187">
        <f>+BJ27/BJ28</f>
        <v>1.5207483817644645</v>
      </c>
      <c r="BM27" s="50"/>
      <c r="BN27" s="186" t="str">
        <f>IF(BJ27="","",IF(BL27&gt;=Q27,"CUMPLE","NO CUMPLE"))</f>
        <v>CUMPLE</v>
      </c>
    </row>
    <row r="28" spans="1:66" ht="13.5" thickBot="1">
      <c r="A28" s="207" t="str">
        <f>VLOOKUP($A$14,COMBINACIONES!$B$4:$I$20,3,0)</f>
        <v>Proveeduría de servicios.</v>
      </c>
      <c r="B28" s="218"/>
      <c r="C28" s="220"/>
      <c r="D28" s="58" t="s">
        <v>26</v>
      </c>
      <c r="E28" s="50"/>
      <c r="F28" s="71">
        <f>+F18</f>
        <v>311034184</v>
      </c>
      <c r="G28" s="50"/>
      <c r="H28" s="187"/>
      <c r="I28" s="50"/>
      <c r="J28" s="186"/>
      <c r="L28" s="58" t="s">
        <v>26</v>
      </c>
      <c r="M28" s="50"/>
      <c r="N28" s="71">
        <f>+N18</f>
        <v>877428</v>
      </c>
      <c r="O28" s="50"/>
      <c r="P28" s="187"/>
      <c r="Q28" s="50"/>
      <c r="R28" s="186"/>
      <c r="S28" s="156"/>
      <c r="T28" s="58" t="s">
        <v>26</v>
      </c>
      <c r="U28" s="50"/>
      <c r="V28" s="71">
        <f>+V18</f>
        <v>409308100</v>
      </c>
      <c r="W28" s="50"/>
      <c r="X28" s="178"/>
      <c r="Y28" s="50"/>
      <c r="Z28" s="180"/>
      <c r="AA28" s="156"/>
      <c r="AB28" s="58" t="s">
        <v>26</v>
      </c>
      <c r="AC28" s="50"/>
      <c r="AD28" s="71">
        <f>+AD18</f>
        <v>9764801327</v>
      </c>
      <c r="AE28" s="50"/>
      <c r="AF28" s="178"/>
      <c r="AG28" s="50"/>
      <c r="AH28" s="180"/>
      <c r="AI28" s="156"/>
      <c r="AJ28" s="58" t="s">
        <v>26</v>
      </c>
      <c r="AK28" s="50"/>
      <c r="AL28" s="71">
        <f>+AL18</f>
        <v>201669678</v>
      </c>
      <c r="AM28" s="50"/>
      <c r="AN28" s="187"/>
      <c r="AO28" s="50"/>
      <c r="AP28" s="201"/>
      <c r="AR28" s="58" t="s">
        <v>26</v>
      </c>
      <c r="AS28" s="50"/>
      <c r="AT28" s="71">
        <f>+AT18</f>
        <v>438629023</v>
      </c>
      <c r="AU28" s="50"/>
      <c r="AV28" s="187"/>
      <c r="AW28" s="50"/>
      <c r="AX28" s="186"/>
      <c r="AZ28" s="58" t="s">
        <v>26</v>
      </c>
      <c r="BA28" s="50"/>
      <c r="BB28" s="71">
        <f>+BB18</f>
        <v>684388400</v>
      </c>
      <c r="BC28" s="50"/>
      <c r="BD28" s="187"/>
      <c r="BE28" s="50"/>
      <c r="BF28" s="227"/>
      <c r="BH28" s="58" t="s">
        <v>26</v>
      </c>
      <c r="BI28" s="50"/>
      <c r="BJ28" s="71">
        <f>+BJ18</f>
        <v>57196594509</v>
      </c>
      <c r="BK28" s="50"/>
      <c r="BL28" s="187"/>
      <c r="BM28" s="50"/>
      <c r="BN28" s="186"/>
    </row>
    <row r="29" spans="1:66" ht="13.5" thickBot="1">
      <c r="A29" s="67"/>
      <c r="B29" s="75"/>
      <c r="C29" s="76"/>
      <c r="D29" s="75"/>
      <c r="E29" s="50"/>
      <c r="F29" s="50"/>
      <c r="G29" s="50"/>
      <c r="H29" s="50"/>
      <c r="I29" s="50"/>
      <c r="J29" s="77"/>
      <c r="L29" s="75"/>
      <c r="M29" s="50"/>
      <c r="N29" s="50"/>
      <c r="O29" s="50"/>
      <c r="P29" s="50"/>
      <c r="Q29" s="50"/>
      <c r="R29" s="77"/>
      <c r="S29" s="157"/>
      <c r="T29" s="75"/>
      <c r="U29" s="50"/>
      <c r="V29" s="50"/>
      <c r="W29" s="50"/>
      <c r="X29" s="50"/>
      <c r="Y29" s="50"/>
      <c r="Z29" s="77"/>
      <c r="AA29" s="157"/>
      <c r="AB29" s="75"/>
      <c r="AC29" s="50"/>
      <c r="AD29" s="50"/>
      <c r="AE29" s="50"/>
      <c r="AF29" s="50"/>
      <c r="AG29" s="50"/>
      <c r="AH29" s="77"/>
      <c r="AI29" s="157"/>
      <c r="AJ29" s="75"/>
      <c r="AK29" s="50"/>
      <c r="AL29" s="50"/>
      <c r="AM29" s="50"/>
      <c r="AN29" s="50"/>
      <c r="AO29" s="50"/>
      <c r="AP29" s="77"/>
      <c r="AR29" s="75"/>
      <c r="AS29" s="50"/>
      <c r="AT29" s="50"/>
      <c r="AU29" s="50"/>
      <c r="AV29" s="50"/>
      <c r="AW29" s="50"/>
      <c r="AX29" s="77"/>
      <c r="AZ29" s="75"/>
      <c r="BA29" s="50"/>
      <c r="BB29" s="50"/>
      <c r="BC29" s="50"/>
      <c r="BD29" s="50"/>
      <c r="BE29" s="50"/>
      <c r="BF29" s="77"/>
      <c r="BH29" s="75"/>
      <c r="BI29" s="50"/>
      <c r="BJ29" s="50"/>
      <c r="BK29" s="50"/>
      <c r="BL29" s="50"/>
      <c r="BM29" s="50"/>
      <c r="BN29" s="77"/>
    </row>
    <row r="30" spans="1:66" ht="12.75" customHeight="1">
      <c r="A30" s="208">
        <v>0.7</v>
      </c>
      <c r="B30" s="218" t="s">
        <v>28</v>
      </c>
      <c r="C30" s="220" t="str">
        <f>CONCATENATE(C304,"  ",A30)</f>
        <v>Pasivo total / Activo total  &lt;=   0,7</v>
      </c>
      <c r="D30" s="57" t="s">
        <v>30</v>
      </c>
      <c r="E30" s="50"/>
      <c r="F30" s="56">
        <f>+F19</f>
        <v>371460299</v>
      </c>
      <c r="G30" s="50"/>
      <c r="H30" s="188">
        <f>+F30/F31</f>
        <v>0.49125340845626003</v>
      </c>
      <c r="I30" s="50"/>
      <c r="J30" s="186" t="str">
        <f>IF(F30="","",IF(H30&lt;=A30,"CUMPLE","NO CUMPLE"))</f>
        <v>CUMPLE</v>
      </c>
      <c r="L30" s="57" t="s">
        <v>30</v>
      </c>
      <c r="M30" s="50"/>
      <c r="N30" s="56">
        <f>+N19</f>
        <v>877428</v>
      </c>
      <c r="O30" s="50"/>
      <c r="P30" s="188">
        <f>+N30/N31</f>
        <v>0.005576677679914642</v>
      </c>
      <c r="Q30" s="50"/>
      <c r="R30" s="186" t="str">
        <f>IF(N30="","",IF(P30&lt;=$A30,"CUMPLE","NO CUMPLE"))</f>
        <v>CUMPLE</v>
      </c>
      <c r="S30" s="156"/>
      <c r="T30" s="57" t="s">
        <v>30</v>
      </c>
      <c r="U30" s="50"/>
      <c r="V30" s="56">
        <f>+V19</f>
        <v>988865900</v>
      </c>
      <c r="W30" s="50"/>
      <c r="X30" s="181">
        <f>+V30/V31</f>
        <v>0.597330615080264</v>
      </c>
      <c r="Y30" s="50"/>
      <c r="Z30" s="179" t="str">
        <f>IF(V30="","",IF(X30&lt;=$A30,"CUMPLE","NO CUMPLE"))</f>
        <v>CUMPLE</v>
      </c>
      <c r="AA30" s="156"/>
      <c r="AB30" s="57" t="s">
        <v>30</v>
      </c>
      <c r="AC30" s="50"/>
      <c r="AD30" s="56">
        <f>+AD19</f>
        <v>13021771178</v>
      </c>
      <c r="AE30" s="50"/>
      <c r="AF30" s="181">
        <f>+AD30/AD31</f>
        <v>0.6199953869380572</v>
      </c>
      <c r="AG30" s="50"/>
      <c r="AH30" s="179" t="str">
        <f>IF(AD30="","",IF(AF30&lt;=$A30,"CUMPLE","NO CUMPLE"))</f>
        <v>CUMPLE</v>
      </c>
      <c r="AI30" s="156"/>
      <c r="AJ30" s="57" t="s">
        <v>30</v>
      </c>
      <c r="AK30" s="50"/>
      <c r="AL30" s="56">
        <f>+AL19</f>
        <v>201669678</v>
      </c>
      <c r="AM30" s="50"/>
      <c r="AN30" s="188">
        <f>+AL30/AL31</f>
        <v>0.6251155138100487</v>
      </c>
      <c r="AO30" s="50"/>
      <c r="AP30" s="186" t="str">
        <f>IF(AL30="","",IF(AN30&lt;=A30,"CUMPLE","NO CUMPLE"))</f>
        <v>CUMPLE</v>
      </c>
      <c r="AR30" s="57" t="s">
        <v>30</v>
      </c>
      <c r="AS30" s="50"/>
      <c r="AT30" s="56">
        <f>+AT19</f>
        <v>438629023</v>
      </c>
      <c r="AU30" s="50"/>
      <c r="AV30" s="188">
        <f>+AT30/AT31</f>
        <v>0.4930665552291578</v>
      </c>
      <c r="AW30" s="50"/>
      <c r="AX30" s="186" t="str">
        <f>IF(AT30="","",IF(AV30&lt;=A30,"CUMPLE","NO CUMPLE"))</f>
        <v>CUMPLE</v>
      </c>
      <c r="AZ30" s="57" t="s">
        <v>30</v>
      </c>
      <c r="BA30" s="50"/>
      <c r="BB30" s="56">
        <f>+BB19</f>
        <v>710188400</v>
      </c>
      <c r="BC30" s="50"/>
      <c r="BD30" s="188">
        <f>+BB30/BB31</f>
        <v>0.3825013768443271</v>
      </c>
      <c r="BE30" s="50"/>
      <c r="BF30" s="227" t="str">
        <f>IF(BB30="","",IF(BD30&lt;=$A$30,"CUMPLE","NO CUMPLE"))</f>
        <v>CUMPLE</v>
      </c>
      <c r="BH30" s="57" t="s">
        <v>30</v>
      </c>
      <c r="BI30" s="50"/>
      <c r="BJ30" s="56">
        <f>+BJ19</f>
        <v>69361234875</v>
      </c>
      <c r="BK30" s="50"/>
      <c r="BL30" s="188">
        <f>+BJ30/BJ31</f>
        <v>0.5846951398270486</v>
      </c>
      <c r="BM30" s="50"/>
      <c r="BN30" s="201" t="str">
        <f>IF(BJ30="","",IF(BL30&lt;=Q30,"CUMPLE","NO CUMPLE"))</f>
        <v>NO CUMPLE</v>
      </c>
    </row>
    <row r="31" spans="1:66" ht="13.5" thickBot="1">
      <c r="A31" s="209" t="str">
        <f>VLOOKUP($A$14,COMBINACIONES!$B$4:$I$20,3,0)</f>
        <v>Proveeduría de servicios.</v>
      </c>
      <c r="B31" s="218"/>
      <c r="C31" s="220"/>
      <c r="D31" s="58" t="s">
        <v>29</v>
      </c>
      <c r="E31" s="50"/>
      <c r="F31" s="71">
        <f>+F17</f>
        <v>756148034</v>
      </c>
      <c r="G31" s="50"/>
      <c r="H31" s="188"/>
      <c r="I31" s="50"/>
      <c r="J31" s="186"/>
      <c r="L31" s="58" t="s">
        <v>29</v>
      </c>
      <c r="M31" s="50"/>
      <c r="N31" s="71">
        <f>+N17</f>
        <v>157338840.5</v>
      </c>
      <c r="O31" s="50"/>
      <c r="P31" s="188"/>
      <c r="Q31" s="50"/>
      <c r="R31" s="186"/>
      <c r="S31" s="156"/>
      <c r="T31" s="58" t="s">
        <v>29</v>
      </c>
      <c r="U31" s="50"/>
      <c r="V31" s="71">
        <f>+V17</f>
        <v>1655475000</v>
      </c>
      <c r="W31" s="50"/>
      <c r="X31" s="182"/>
      <c r="Y31" s="50"/>
      <c r="Z31" s="180"/>
      <c r="AA31" s="156"/>
      <c r="AB31" s="58" t="s">
        <v>29</v>
      </c>
      <c r="AC31" s="50"/>
      <c r="AD31" s="71">
        <f>+AD17</f>
        <v>21003013010</v>
      </c>
      <c r="AE31" s="50"/>
      <c r="AF31" s="182"/>
      <c r="AG31" s="50"/>
      <c r="AH31" s="180"/>
      <c r="AI31" s="156"/>
      <c r="AJ31" s="58" t="s">
        <v>29</v>
      </c>
      <c r="AK31" s="50"/>
      <c r="AL31" s="71">
        <f>+AL17</f>
        <v>322611859</v>
      </c>
      <c r="AM31" s="50"/>
      <c r="AN31" s="188"/>
      <c r="AO31" s="50"/>
      <c r="AP31" s="186"/>
      <c r="AR31" s="58" t="s">
        <v>29</v>
      </c>
      <c r="AS31" s="50"/>
      <c r="AT31" s="71">
        <f>+AT17</f>
        <v>889593947</v>
      </c>
      <c r="AU31" s="50"/>
      <c r="AV31" s="188"/>
      <c r="AW31" s="50"/>
      <c r="AX31" s="186"/>
      <c r="AZ31" s="58" t="s">
        <v>29</v>
      </c>
      <c r="BA31" s="50"/>
      <c r="BB31" s="71">
        <f>+BB17</f>
        <v>1856695016</v>
      </c>
      <c r="BC31" s="50"/>
      <c r="BD31" s="188"/>
      <c r="BE31" s="50"/>
      <c r="BF31" s="227"/>
      <c r="BH31" s="58" t="s">
        <v>29</v>
      </c>
      <c r="BI31" s="50"/>
      <c r="BJ31" s="71">
        <f>+BJ17</f>
        <v>118628033911</v>
      </c>
      <c r="BK31" s="50"/>
      <c r="BL31" s="188"/>
      <c r="BM31" s="50"/>
      <c r="BN31" s="201"/>
    </row>
    <row r="32" spans="1:66" ht="13.5" thickBot="1">
      <c r="A32" s="67"/>
      <c r="B32" s="75"/>
      <c r="C32" s="76"/>
      <c r="D32" s="75"/>
      <c r="E32" s="50"/>
      <c r="F32" s="50"/>
      <c r="G32" s="50"/>
      <c r="H32" s="50"/>
      <c r="I32" s="50"/>
      <c r="J32" s="77"/>
      <c r="L32" s="75"/>
      <c r="M32" s="50"/>
      <c r="N32" s="50"/>
      <c r="O32" s="50"/>
      <c r="P32" s="50"/>
      <c r="Q32" s="50"/>
      <c r="R32" s="77"/>
      <c r="S32" s="157"/>
      <c r="T32" s="75"/>
      <c r="U32" s="50"/>
      <c r="V32" s="50"/>
      <c r="W32" s="50"/>
      <c r="X32" s="50"/>
      <c r="Y32" s="50"/>
      <c r="Z32" s="77"/>
      <c r="AA32" s="157"/>
      <c r="AB32" s="75"/>
      <c r="AC32" s="50"/>
      <c r="AD32" s="50"/>
      <c r="AE32" s="50"/>
      <c r="AF32" s="50"/>
      <c r="AG32" s="50"/>
      <c r="AH32" s="77"/>
      <c r="AI32" s="157"/>
      <c r="AJ32" s="75"/>
      <c r="AK32" s="50"/>
      <c r="AL32" s="50"/>
      <c r="AM32" s="50"/>
      <c r="AN32" s="50"/>
      <c r="AO32" s="50"/>
      <c r="AP32" s="77"/>
      <c r="AR32" s="75"/>
      <c r="AS32" s="50"/>
      <c r="AT32" s="50"/>
      <c r="AU32" s="50"/>
      <c r="AV32" s="50"/>
      <c r="AW32" s="50"/>
      <c r="AX32" s="77"/>
      <c r="AZ32" s="75"/>
      <c r="BA32" s="50"/>
      <c r="BB32" s="50"/>
      <c r="BC32" s="50"/>
      <c r="BD32" s="50"/>
      <c r="BE32" s="50"/>
      <c r="BF32" s="77"/>
      <c r="BH32" s="75"/>
      <c r="BI32" s="50"/>
      <c r="BJ32" s="50"/>
      <c r="BK32" s="50"/>
      <c r="BL32" s="50"/>
      <c r="BM32" s="50"/>
      <c r="BN32" s="77"/>
    </row>
    <row r="33" spans="1:66" ht="12.75" customHeight="1">
      <c r="A33" s="210">
        <v>0.4</v>
      </c>
      <c r="B33" s="214" t="s">
        <v>35</v>
      </c>
      <c r="C33" s="219" t="str">
        <f>CONCATENATE(C305," ",A33," ",D305,F305,H305)</f>
        <v>(Activo corriente - Pasivo corriente) - (   0,4  * Presupuesto Oficial) = SCT</v>
      </c>
      <c r="D33" s="59" t="s">
        <v>37</v>
      </c>
      <c r="E33" s="50"/>
      <c r="F33" s="56">
        <f>+F27-F28</f>
        <v>330880304</v>
      </c>
      <c r="G33" s="50"/>
      <c r="H33" s="162">
        <f>+(F33)-(F35*F34)</f>
        <v>184880304</v>
      </c>
      <c r="I33" s="50"/>
      <c r="J33" s="179" t="str">
        <f>IF(H33&gt;=0,"CUMPLE","NO CUMPLE")</f>
        <v>CUMPLE</v>
      </c>
      <c r="L33" s="59" t="s">
        <v>37</v>
      </c>
      <c r="M33" s="50"/>
      <c r="N33" s="56">
        <f>+N27-N28</f>
        <v>152012437.5</v>
      </c>
      <c r="O33" s="50"/>
      <c r="P33" s="162">
        <f>+(N33)-(N35*N34)</f>
        <v>6012437.5</v>
      </c>
      <c r="Q33" s="50"/>
      <c r="R33" s="179" t="str">
        <f>IF(P33&gt;=0,"CUMPLE","NO CUMPLE")</f>
        <v>CUMPLE</v>
      </c>
      <c r="S33" s="156"/>
      <c r="T33" s="59" t="s">
        <v>37</v>
      </c>
      <c r="U33" s="50"/>
      <c r="V33" s="56">
        <f>+V27-V28</f>
        <v>909250900</v>
      </c>
      <c r="W33" s="50"/>
      <c r="X33" s="162">
        <f>+(V33)-(V35*V34)</f>
        <v>763250900</v>
      </c>
      <c r="Y33" s="50"/>
      <c r="Z33" s="179" t="str">
        <f>IF(X33&gt;=0,"CUMPLE","NO CUMPLE")</f>
        <v>CUMPLE</v>
      </c>
      <c r="AA33" s="156"/>
      <c r="AB33" s="59" t="s">
        <v>37</v>
      </c>
      <c r="AC33" s="50"/>
      <c r="AD33" s="56">
        <f>+AD27-AD28</f>
        <v>9129087530</v>
      </c>
      <c r="AE33" s="50"/>
      <c r="AF33" s="162">
        <f>+(AD33)-(AD35*AD34)</f>
        <v>8983087530</v>
      </c>
      <c r="AG33" s="50"/>
      <c r="AH33" s="179" t="str">
        <f>IF(AF33&gt;=0,"CUMPLE","NO CUMPLE")</f>
        <v>CUMPLE</v>
      </c>
      <c r="AI33" s="156"/>
      <c r="AJ33" s="59" t="s">
        <v>37</v>
      </c>
      <c r="AK33" s="50"/>
      <c r="AL33" s="56">
        <f>+AL27-AL28</f>
        <v>38444190</v>
      </c>
      <c r="AM33" s="50"/>
      <c r="AN33" s="162">
        <f>+(AL33)-(AL35*AL34)</f>
        <v>-107555810</v>
      </c>
      <c r="AO33" s="50"/>
      <c r="AP33" s="198" t="str">
        <f>IF(AN33&gt;=0,"CUMPLE","NO CUMPLE")</f>
        <v>NO CUMPLE</v>
      </c>
      <c r="AR33" s="59" t="s">
        <v>37</v>
      </c>
      <c r="AS33" s="50"/>
      <c r="AT33" s="56">
        <f>+AT27-AT28</f>
        <v>217954653</v>
      </c>
      <c r="AU33" s="50"/>
      <c r="AV33" s="162">
        <f>+(AT33)-(AT35*AT34)</f>
        <v>71954653</v>
      </c>
      <c r="AW33" s="50"/>
      <c r="AX33" s="179" t="str">
        <f>IF(AV33&gt;=0,"CUMPLE","NO CUMPLE")</f>
        <v>CUMPLE</v>
      </c>
      <c r="AZ33" s="59" t="s">
        <v>37</v>
      </c>
      <c r="BA33" s="50"/>
      <c r="BB33" s="56">
        <f>+BB27-BB28</f>
        <v>672850300</v>
      </c>
      <c r="BC33" s="50"/>
      <c r="BD33" s="162">
        <f>+(BB33)-(BB35*BB34)</f>
        <v>526850300</v>
      </c>
      <c r="BE33" s="50"/>
      <c r="BF33" s="171" t="str">
        <f>IF(BD33&gt;=0,"CUMPLE","NO CUMPLE")</f>
        <v>CUMPLE</v>
      </c>
      <c r="BH33" s="59" t="s">
        <v>37</v>
      </c>
      <c r="BI33" s="50"/>
      <c r="BJ33" s="56">
        <f>+BJ27-BJ28</f>
        <v>29785034033</v>
      </c>
      <c r="BK33" s="50"/>
      <c r="BL33" s="162">
        <f>+(BJ33)-(BJ35*BJ34)</f>
        <v>29639034033</v>
      </c>
      <c r="BM33" s="50"/>
      <c r="BN33" s="179" t="str">
        <f>IF(BL33&gt;=0,"CUMPLE","NO CUMPLE")</f>
        <v>CUMPLE</v>
      </c>
    </row>
    <row r="34" spans="1:66" ht="12.75">
      <c r="A34" s="210"/>
      <c r="B34" s="215"/>
      <c r="C34" s="219"/>
      <c r="D34" s="82" t="str">
        <f>+$B$17</f>
        <v>Presupuesto Oficial</v>
      </c>
      <c r="E34" s="50"/>
      <c r="F34" s="83">
        <f>IF($B17="Presupuesto",$C$17,J3)</f>
        <v>365000000</v>
      </c>
      <c r="G34" s="50"/>
      <c r="H34" s="163"/>
      <c r="I34" s="50"/>
      <c r="J34" s="185"/>
      <c r="L34" s="82" t="str">
        <f>+$B$17</f>
        <v>Presupuesto Oficial</v>
      </c>
      <c r="M34" s="50"/>
      <c r="N34" s="83">
        <f>IF($B17="Presupuesto",$C$17,R3)</f>
        <v>365000000</v>
      </c>
      <c r="O34" s="50"/>
      <c r="P34" s="163"/>
      <c r="Q34" s="50"/>
      <c r="R34" s="185"/>
      <c r="S34" s="156"/>
      <c r="T34" s="82" t="str">
        <f>+$B$17</f>
        <v>Presupuesto Oficial</v>
      </c>
      <c r="U34" s="50"/>
      <c r="V34" s="83">
        <f>IF($B17="Presupuesto",$C$17,Z3)</f>
        <v>365000000</v>
      </c>
      <c r="W34" s="50"/>
      <c r="X34" s="163"/>
      <c r="Y34" s="50"/>
      <c r="Z34" s="185"/>
      <c r="AA34" s="156"/>
      <c r="AB34" s="82" t="str">
        <f>+$B$17</f>
        <v>Presupuesto Oficial</v>
      </c>
      <c r="AC34" s="50"/>
      <c r="AD34" s="83">
        <f>IF($B17="Presupuesto",$C$17,AH3)</f>
        <v>365000000</v>
      </c>
      <c r="AE34" s="50"/>
      <c r="AF34" s="163"/>
      <c r="AG34" s="50"/>
      <c r="AH34" s="185"/>
      <c r="AI34" s="156"/>
      <c r="AJ34" s="82" t="str">
        <f>+$B$17</f>
        <v>Presupuesto Oficial</v>
      </c>
      <c r="AK34" s="50"/>
      <c r="AL34" s="83">
        <f>IF($B17="Presupuesto",$C$17,AP3)</f>
        <v>365000000</v>
      </c>
      <c r="AM34" s="50"/>
      <c r="AN34" s="163"/>
      <c r="AO34" s="50"/>
      <c r="AP34" s="199"/>
      <c r="AR34" s="82" t="str">
        <f>+$B$17</f>
        <v>Presupuesto Oficial</v>
      </c>
      <c r="AS34" s="50"/>
      <c r="AT34" s="83">
        <f>IF($B17="Presupuesto",$C$17,AX3)</f>
        <v>365000000</v>
      </c>
      <c r="AU34" s="50"/>
      <c r="AV34" s="163"/>
      <c r="AW34" s="50"/>
      <c r="AX34" s="185"/>
      <c r="AZ34" s="82" t="str">
        <f>+$B$17</f>
        <v>Presupuesto Oficial</v>
      </c>
      <c r="BA34" s="50"/>
      <c r="BB34" s="83">
        <f>IF($B17="Presupuesto",$C$17,BF3)</f>
        <v>365000000</v>
      </c>
      <c r="BC34" s="50"/>
      <c r="BD34" s="163"/>
      <c r="BE34" s="50"/>
      <c r="BF34" s="172"/>
      <c r="BH34" s="82" t="str">
        <f>+$B$17</f>
        <v>Presupuesto Oficial</v>
      </c>
      <c r="BI34" s="50"/>
      <c r="BJ34" s="83">
        <f>IF($B17="Presupuesto",$C$17,BN3)</f>
        <v>365000000</v>
      </c>
      <c r="BK34" s="50"/>
      <c r="BL34" s="163"/>
      <c r="BM34" s="50"/>
      <c r="BN34" s="185"/>
    </row>
    <row r="35" spans="1:66" ht="13.5" thickBot="1">
      <c r="A35" s="210"/>
      <c r="B35" s="216"/>
      <c r="C35" s="219"/>
      <c r="D35" s="96" t="s">
        <v>41</v>
      </c>
      <c r="E35" s="50"/>
      <c r="F35" s="97">
        <f>+$A$33</f>
        <v>0.4</v>
      </c>
      <c r="G35" s="50"/>
      <c r="H35" s="164"/>
      <c r="I35" s="50"/>
      <c r="J35" s="180"/>
      <c r="L35" s="96" t="s">
        <v>41</v>
      </c>
      <c r="M35" s="50"/>
      <c r="N35" s="97">
        <f>+$A$33</f>
        <v>0.4</v>
      </c>
      <c r="O35" s="50"/>
      <c r="P35" s="164"/>
      <c r="Q35" s="50"/>
      <c r="R35" s="180"/>
      <c r="S35" s="156"/>
      <c r="T35" s="96" t="s">
        <v>41</v>
      </c>
      <c r="U35" s="50"/>
      <c r="V35" s="97">
        <f>+$A$33</f>
        <v>0.4</v>
      </c>
      <c r="W35" s="50"/>
      <c r="X35" s="164"/>
      <c r="Y35" s="50"/>
      <c r="Z35" s="180"/>
      <c r="AA35" s="156"/>
      <c r="AB35" s="96" t="s">
        <v>41</v>
      </c>
      <c r="AC35" s="50"/>
      <c r="AD35" s="97">
        <f>+$A$33</f>
        <v>0.4</v>
      </c>
      <c r="AE35" s="50"/>
      <c r="AF35" s="164"/>
      <c r="AG35" s="50"/>
      <c r="AH35" s="180"/>
      <c r="AI35" s="156"/>
      <c r="AJ35" s="96" t="s">
        <v>41</v>
      </c>
      <c r="AK35" s="50"/>
      <c r="AL35" s="97">
        <f>+$A$33</f>
        <v>0.4</v>
      </c>
      <c r="AM35" s="50"/>
      <c r="AN35" s="164"/>
      <c r="AO35" s="50"/>
      <c r="AP35" s="200"/>
      <c r="AR35" s="96" t="s">
        <v>41</v>
      </c>
      <c r="AS35" s="50"/>
      <c r="AT35" s="97">
        <f>+$A$33</f>
        <v>0.4</v>
      </c>
      <c r="AU35" s="50"/>
      <c r="AV35" s="164"/>
      <c r="AW35" s="50"/>
      <c r="AX35" s="180"/>
      <c r="AZ35" s="96" t="s">
        <v>41</v>
      </c>
      <c r="BA35" s="50"/>
      <c r="BB35" s="97">
        <f>+$A$33</f>
        <v>0.4</v>
      </c>
      <c r="BC35" s="50"/>
      <c r="BD35" s="164"/>
      <c r="BE35" s="50"/>
      <c r="BF35" s="173"/>
      <c r="BH35" s="96" t="s">
        <v>41</v>
      </c>
      <c r="BI35" s="50"/>
      <c r="BJ35" s="97">
        <f>+$A$33</f>
        <v>0.4</v>
      </c>
      <c r="BK35" s="50"/>
      <c r="BL35" s="164"/>
      <c r="BM35" s="50"/>
      <c r="BN35" s="180"/>
    </row>
    <row r="36" spans="1:66" ht="12.75">
      <c r="A36" s="67"/>
      <c r="B36" s="78"/>
      <c r="C36" s="105"/>
      <c r="D36" s="75"/>
      <c r="E36" s="50"/>
      <c r="F36" s="63"/>
      <c r="G36" s="50"/>
      <c r="H36" s="62"/>
      <c r="I36" s="50"/>
      <c r="J36" s="79"/>
      <c r="L36" s="75"/>
      <c r="M36" s="50"/>
      <c r="N36" s="63"/>
      <c r="O36" s="50"/>
      <c r="P36" s="62"/>
      <c r="Q36" s="50"/>
      <c r="R36" s="79"/>
      <c r="S36" s="156"/>
      <c r="T36" s="75"/>
      <c r="U36" s="50"/>
      <c r="V36" s="63"/>
      <c r="W36" s="50"/>
      <c r="X36" s="62"/>
      <c r="Y36" s="50"/>
      <c r="Z36" s="79"/>
      <c r="AA36" s="156"/>
      <c r="AB36" s="75"/>
      <c r="AC36" s="50"/>
      <c r="AD36" s="63"/>
      <c r="AE36" s="50"/>
      <c r="AF36" s="62"/>
      <c r="AG36" s="50"/>
      <c r="AH36" s="79"/>
      <c r="AI36" s="156"/>
      <c r="AJ36" s="75"/>
      <c r="AK36" s="50"/>
      <c r="AL36" s="63"/>
      <c r="AM36" s="50"/>
      <c r="AN36" s="62"/>
      <c r="AO36" s="50"/>
      <c r="AP36" s="79"/>
      <c r="AR36" s="75"/>
      <c r="AS36" s="50"/>
      <c r="AT36" s="63"/>
      <c r="AU36" s="50"/>
      <c r="AV36" s="62"/>
      <c r="AW36" s="50"/>
      <c r="AX36" s="79"/>
      <c r="AZ36" s="75"/>
      <c r="BA36" s="50"/>
      <c r="BB36" s="63"/>
      <c r="BC36" s="50"/>
      <c r="BD36" s="62"/>
      <c r="BE36" s="50"/>
      <c r="BF36" s="79"/>
      <c r="BH36" s="75"/>
      <c r="BI36" s="50"/>
      <c r="BJ36" s="63"/>
      <c r="BK36" s="50"/>
      <c r="BL36" s="62"/>
      <c r="BM36" s="50"/>
      <c r="BN36" s="79"/>
    </row>
    <row r="37" spans="1:66" ht="13.5" thickBot="1">
      <c r="A37" s="67"/>
      <c r="B37" s="75"/>
      <c r="C37" s="76"/>
      <c r="D37" s="75"/>
      <c r="E37" s="50"/>
      <c r="F37" s="50"/>
      <c r="G37" s="50"/>
      <c r="H37" s="50"/>
      <c r="I37" s="50"/>
      <c r="J37" s="76"/>
      <c r="L37" s="75"/>
      <c r="M37" s="50"/>
      <c r="N37" s="50"/>
      <c r="O37" s="50"/>
      <c r="P37" s="50"/>
      <c r="Q37" s="50"/>
      <c r="R37" s="76"/>
      <c r="S37" s="155"/>
      <c r="T37" s="75"/>
      <c r="U37" s="50"/>
      <c r="V37" s="50"/>
      <c r="W37" s="50"/>
      <c r="X37" s="50"/>
      <c r="Y37" s="50"/>
      <c r="Z37" s="76"/>
      <c r="AA37" s="155"/>
      <c r="AB37" s="75"/>
      <c r="AC37" s="50"/>
      <c r="AD37" s="50"/>
      <c r="AE37" s="50"/>
      <c r="AF37" s="50"/>
      <c r="AG37" s="50"/>
      <c r="AH37" s="76"/>
      <c r="AI37" s="155"/>
      <c r="AJ37" s="75"/>
      <c r="AK37" s="50"/>
      <c r="AL37" s="50"/>
      <c r="AM37" s="50"/>
      <c r="AN37" s="50"/>
      <c r="AO37" s="50"/>
      <c r="AP37" s="76"/>
      <c r="AR37" s="75"/>
      <c r="AS37" s="50"/>
      <c r="AT37" s="50"/>
      <c r="AU37" s="50"/>
      <c r="AV37" s="50"/>
      <c r="AW37" s="50"/>
      <c r="AX37" s="76"/>
      <c r="AZ37" s="75"/>
      <c r="BA37" s="50"/>
      <c r="BB37" s="50"/>
      <c r="BC37" s="50"/>
      <c r="BD37" s="50"/>
      <c r="BE37" s="50"/>
      <c r="BF37" s="76"/>
      <c r="BH37" s="75"/>
      <c r="BI37" s="50"/>
      <c r="BJ37" s="50"/>
      <c r="BK37" s="50"/>
      <c r="BL37" s="50"/>
      <c r="BM37" s="50"/>
      <c r="BN37" s="76"/>
    </row>
    <row r="38" spans="1:66" ht="15" customHeight="1">
      <c r="A38" s="213">
        <v>0.77</v>
      </c>
      <c r="B38" s="214" t="s">
        <v>36</v>
      </c>
      <c r="C38" s="217" t="str">
        <f>CONCATENATE("(",A38,C306,D306,F306)</f>
        <v>(0,77XPresupuesto Oficial)  = &lt; RP</v>
      </c>
      <c r="D38" s="51" t="s">
        <v>41</v>
      </c>
      <c r="E38" s="50"/>
      <c r="F38" s="138">
        <f>+$A38</f>
        <v>0.77</v>
      </c>
      <c r="G38" s="50"/>
      <c r="H38" s="183">
        <f>F42-(F40*F38)</f>
        <v>103637735</v>
      </c>
      <c r="I38" s="50"/>
      <c r="J38" s="179" t="str">
        <f>IF(H38&gt;=0,"CUMPLE","NO CUMPLE")</f>
        <v>CUMPLE</v>
      </c>
      <c r="L38" s="51" t="s">
        <v>41</v>
      </c>
      <c r="M38" s="50"/>
      <c r="N38" s="138">
        <f>+$A38</f>
        <v>0.77</v>
      </c>
      <c r="O38" s="50"/>
      <c r="P38" s="183">
        <f>N42-(N40*N38)</f>
        <v>-124588587.5</v>
      </c>
      <c r="Q38" s="50"/>
      <c r="R38" s="198" t="str">
        <f>IF(P38&gt;=0,"CUMPLE","NO CUMPLE")</f>
        <v>NO CUMPLE</v>
      </c>
      <c r="S38" s="156"/>
      <c r="T38" s="51" t="s">
        <v>41</v>
      </c>
      <c r="U38" s="50"/>
      <c r="V38" s="138">
        <f>+$A38</f>
        <v>0.77</v>
      </c>
      <c r="W38" s="50"/>
      <c r="X38" s="224">
        <f>V42-(V40*V38)</f>
        <v>385559100</v>
      </c>
      <c r="Y38" s="50"/>
      <c r="Z38" s="179" t="str">
        <f>IF(X38&gt;=0,"CUMPLE","NO CUMPLE")</f>
        <v>CUMPLE</v>
      </c>
      <c r="AA38" s="156"/>
      <c r="AB38" s="51" t="s">
        <v>41</v>
      </c>
      <c r="AC38" s="50"/>
      <c r="AD38" s="138">
        <f>+$A38</f>
        <v>0.77</v>
      </c>
      <c r="AE38" s="50"/>
      <c r="AF38" s="224">
        <f>AD42-(AD40*AD38)</f>
        <v>7700191832</v>
      </c>
      <c r="AG38" s="50"/>
      <c r="AH38" s="179" t="str">
        <f>IF(AF38&gt;=0,"CUMPLE","NO CUMPLE")</f>
        <v>CUMPLE</v>
      </c>
      <c r="AI38" s="156"/>
      <c r="AJ38" s="51" t="s">
        <v>41</v>
      </c>
      <c r="AK38" s="50"/>
      <c r="AL38" s="138">
        <f>+$A38</f>
        <v>0.77</v>
      </c>
      <c r="AM38" s="50"/>
      <c r="AN38" s="183">
        <f>AL42-(AL40*AL38)</f>
        <v>-160107819</v>
      </c>
      <c r="AO38" s="50"/>
      <c r="AP38" s="198" t="str">
        <f>IF(AN38&gt;=0,"CUMPLE","NO CUMPLE")</f>
        <v>NO CUMPLE</v>
      </c>
      <c r="AR38" s="51" t="s">
        <v>41</v>
      </c>
      <c r="AS38" s="50"/>
      <c r="AT38" s="138">
        <f>+$A38</f>
        <v>0.77</v>
      </c>
      <c r="AU38" s="50"/>
      <c r="AV38" s="184">
        <f>AT42-(AT40*AT38)</f>
        <v>169914924</v>
      </c>
      <c r="AW38" s="50"/>
      <c r="AX38" s="179" t="str">
        <f>IF(AV38&gt;=0,"CUMPLE","NO CUMPLE")</f>
        <v>CUMPLE</v>
      </c>
      <c r="AZ38" s="51" t="s">
        <v>41</v>
      </c>
      <c r="BA38" s="50"/>
      <c r="BB38" s="138">
        <f>+$A38</f>
        <v>0.77</v>
      </c>
      <c r="BC38" s="50"/>
      <c r="BD38" s="183">
        <f>BB42-(BB40*BB38)</f>
        <v>865456616</v>
      </c>
      <c r="BE38" s="50"/>
      <c r="BF38" s="171" t="str">
        <f>IF(BD38&gt;=0,"CUMPLE","NO CUMPLE")</f>
        <v>CUMPLE</v>
      </c>
      <c r="BH38" s="51" t="s">
        <v>41</v>
      </c>
      <c r="BI38" s="50"/>
      <c r="BJ38" s="138">
        <f>+$A38</f>
        <v>0.77</v>
      </c>
      <c r="BK38" s="50"/>
      <c r="BL38" s="184">
        <f>BJ42-(BJ40*BJ38)</f>
        <v>48985749036</v>
      </c>
      <c r="BM38" s="50"/>
      <c r="BN38" s="179" t="str">
        <f>IF(BL38&gt;=0,"CUMPLE","NO CUMPLE")</f>
        <v>CUMPLE</v>
      </c>
    </row>
    <row r="39" spans="1:66" ht="15" customHeight="1">
      <c r="A39" s="213"/>
      <c r="B39" s="215"/>
      <c r="C39" s="217"/>
      <c r="D39" s="60" t="s">
        <v>38</v>
      </c>
      <c r="E39" s="50"/>
      <c r="F39" s="55">
        <f>+F6</f>
        <v>1</v>
      </c>
      <c r="G39" s="50"/>
      <c r="H39" s="183"/>
      <c r="I39" s="50"/>
      <c r="J39" s="185"/>
      <c r="L39" s="60" t="s">
        <v>38</v>
      </c>
      <c r="M39" s="50"/>
      <c r="N39" s="55">
        <f>+N6</f>
        <v>1</v>
      </c>
      <c r="O39" s="50"/>
      <c r="P39" s="183"/>
      <c r="Q39" s="50"/>
      <c r="R39" s="199"/>
      <c r="S39" s="156"/>
      <c r="T39" s="60" t="s">
        <v>38</v>
      </c>
      <c r="U39" s="50"/>
      <c r="V39" s="55">
        <f>+V6</f>
        <v>0.5</v>
      </c>
      <c r="W39" s="50"/>
      <c r="X39" s="225"/>
      <c r="Y39" s="50"/>
      <c r="Z39" s="185"/>
      <c r="AA39" s="156"/>
      <c r="AB39" s="60" t="s">
        <v>38</v>
      </c>
      <c r="AC39" s="50"/>
      <c r="AD39" s="55">
        <f>+AD6</f>
        <v>0.5</v>
      </c>
      <c r="AE39" s="50"/>
      <c r="AF39" s="225"/>
      <c r="AG39" s="50"/>
      <c r="AH39" s="185"/>
      <c r="AI39" s="156"/>
      <c r="AJ39" s="60" t="s">
        <v>38</v>
      </c>
      <c r="AK39" s="50"/>
      <c r="AL39" s="55">
        <f>+AL6</f>
        <v>0.5</v>
      </c>
      <c r="AM39" s="50"/>
      <c r="AN39" s="183"/>
      <c r="AO39" s="50"/>
      <c r="AP39" s="199"/>
      <c r="AR39" s="60" t="s">
        <v>38</v>
      </c>
      <c r="AS39" s="50"/>
      <c r="AT39" s="55">
        <f>+AT6</f>
        <v>0.5</v>
      </c>
      <c r="AU39" s="50"/>
      <c r="AV39" s="184"/>
      <c r="AW39" s="50"/>
      <c r="AX39" s="185"/>
      <c r="AZ39" s="60" t="s">
        <v>38</v>
      </c>
      <c r="BA39" s="50"/>
      <c r="BB39" s="55">
        <f>+BB6</f>
        <v>0.5</v>
      </c>
      <c r="BC39" s="50"/>
      <c r="BD39" s="183"/>
      <c r="BE39" s="50"/>
      <c r="BF39" s="172"/>
      <c r="BH39" s="60" t="s">
        <v>38</v>
      </c>
      <c r="BI39" s="50"/>
      <c r="BJ39" s="55">
        <f>+BJ6</f>
        <v>0.5</v>
      </c>
      <c r="BK39" s="50"/>
      <c r="BL39" s="184"/>
      <c r="BM39" s="50"/>
      <c r="BN39" s="185"/>
    </row>
    <row r="40" spans="1:66" ht="15" customHeight="1">
      <c r="A40" s="213"/>
      <c r="B40" s="215"/>
      <c r="C40" s="217"/>
      <c r="D40" s="85" t="str">
        <f>+D34</f>
        <v>Presupuesto Oficial</v>
      </c>
      <c r="E40" s="50"/>
      <c r="F40" s="84">
        <f>+F34</f>
        <v>365000000</v>
      </c>
      <c r="G40" s="50"/>
      <c r="H40" s="183"/>
      <c r="I40" s="50"/>
      <c r="J40" s="185"/>
      <c r="L40" s="85" t="str">
        <f>+L34</f>
        <v>Presupuesto Oficial</v>
      </c>
      <c r="M40" s="50"/>
      <c r="N40" s="84">
        <f>+N34</f>
        <v>365000000</v>
      </c>
      <c r="O40" s="50"/>
      <c r="P40" s="183"/>
      <c r="Q40" s="50"/>
      <c r="R40" s="199"/>
      <c r="S40" s="156"/>
      <c r="T40" s="85" t="str">
        <f>+T34</f>
        <v>Presupuesto Oficial</v>
      </c>
      <c r="U40" s="50"/>
      <c r="V40" s="84">
        <f>+V34</f>
        <v>365000000</v>
      </c>
      <c r="W40" s="50"/>
      <c r="X40" s="225"/>
      <c r="Y40" s="50"/>
      <c r="Z40" s="185"/>
      <c r="AA40" s="156"/>
      <c r="AB40" s="85" t="str">
        <f>+AB34</f>
        <v>Presupuesto Oficial</v>
      </c>
      <c r="AC40" s="50"/>
      <c r="AD40" s="84">
        <f>+AD34</f>
        <v>365000000</v>
      </c>
      <c r="AE40" s="50"/>
      <c r="AF40" s="225"/>
      <c r="AG40" s="50"/>
      <c r="AH40" s="185"/>
      <c r="AI40" s="156"/>
      <c r="AJ40" s="85" t="str">
        <f>+AJ34</f>
        <v>Presupuesto Oficial</v>
      </c>
      <c r="AK40" s="50"/>
      <c r="AL40" s="84">
        <f>+AL34</f>
        <v>365000000</v>
      </c>
      <c r="AM40" s="50"/>
      <c r="AN40" s="183"/>
      <c r="AO40" s="50"/>
      <c r="AP40" s="199"/>
      <c r="AR40" s="85" t="str">
        <f>+AR34</f>
        <v>Presupuesto Oficial</v>
      </c>
      <c r="AS40" s="50"/>
      <c r="AT40" s="84">
        <f>+AT34</f>
        <v>365000000</v>
      </c>
      <c r="AU40" s="50"/>
      <c r="AV40" s="184"/>
      <c r="AW40" s="50"/>
      <c r="AX40" s="185"/>
      <c r="AZ40" s="85" t="str">
        <f>+AZ34</f>
        <v>Presupuesto Oficial</v>
      </c>
      <c r="BA40" s="50"/>
      <c r="BB40" s="84">
        <f>+BB34</f>
        <v>365000000</v>
      </c>
      <c r="BC40" s="50"/>
      <c r="BD40" s="183"/>
      <c r="BE40" s="50"/>
      <c r="BF40" s="172"/>
      <c r="BH40" s="85" t="str">
        <f>+BH34</f>
        <v>Presupuesto Oficial</v>
      </c>
      <c r="BI40" s="50"/>
      <c r="BJ40" s="84">
        <f>+BJ34</f>
        <v>365000000</v>
      </c>
      <c r="BK40" s="50"/>
      <c r="BL40" s="184"/>
      <c r="BM40" s="50"/>
      <c r="BN40" s="185"/>
    </row>
    <row r="41" spans="1:66" ht="12.75" customHeight="1">
      <c r="A41" s="213"/>
      <c r="B41" s="215"/>
      <c r="C41" s="217"/>
      <c r="D41" s="100" t="str">
        <f>CONCATENATE("Participación en ",D40)</f>
        <v>Participación en Presupuesto Oficial</v>
      </c>
      <c r="E41" s="50"/>
      <c r="F41" s="65">
        <f>+F39*F40</f>
        <v>365000000</v>
      </c>
      <c r="G41" s="50"/>
      <c r="H41" s="183"/>
      <c r="I41" s="50"/>
      <c r="J41" s="185"/>
      <c r="L41" s="100" t="str">
        <f>CONCATENATE("Participación en ",L40)</f>
        <v>Participación en Presupuesto Oficial</v>
      </c>
      <c r="M41" s="50"/>
      <c r="N41" s="65">
        <f>+N39*N40</f>
        <v>365000000</v>
      </c>
      <c r="O41" s="50"/>
      <c r="P41" s="183"/>
      <c r="Q41" s="50"/>
      <c r="R41" s="199"/>
      <c r="S41" s="156"/>
      <c r="T41" s="100" t="str">
        <f>CONCATENATE("Participación en ",T40)</f>
        <v>Participación en Presupuesto Oficial</v>
      </c>
      <c r="U41" s="50"/>
      <c r="V41" s="65">
        <f>+V39*V40</f>
        <v>182500000</v>
      </c>
      <c r="W41" s="50"/>
      <c r="X41" s="225"/>
      <c r="Y41" s="50"/>
      <c r="Z41" s="185"/>
      <c r="AA41" s="156"/>
      <c r="AB41" s="100" t="str">
        <f>CONCATENATE("Participación en ",AB40)</f>
        <v>Participación en Presupuesto Oficial</v>
      </c>
      <c r="AC41" s="50"/>
      <c r="AD41" s="65">
        <f>+AD39*AD40</f>
        <v>182500000</v>
      </c>
      <c r="AE41" s="50"/>
      <c r="AF41" s="225"/>
      <c r="AG41" s="50"/>
      <c r="AH41" s="185"/>
      <c r="AI41" s="156"/>
      <c r="AJ41" s="60" t="str">
        <f>CONCATENATE("Participación en ",AJ40)</f>
        <v>Participación en Presupuesto Oficial</v>
      </c>
      <c r="AK41" s="50"/>
      <c r="AL41" s="65">
        <f>+AL39*AL40</f>
        <v>182500000</v>
      </c>
      <c r="AM41" s="50"/>
      <c r="AN41" s="183"/>
      <c r="AO41" s="50"/>
      <c r="AP41" s="199"/>
      <c r="AR41" s="60" t="str">
        <f>CONCATENATE("Participación en ",AR40)</f>
        <v>Participación en Presupuesto Oficial</v>
      </c>
      <c r="AS41" s="50"/>
      <c r="AT41" s="65">
        <f>+AT39*AT40</f>
        <v>182500000</v>
      </c>
      <c r="AU41" s="50"/>
      <c r="AV41" s="184"/>
      <c r="AW41" s="50"/>
      <c r="AX41" s="185"/>
      <c r="AZ41" s="60" t="str">
        <f>CONCATENATE("Participación en ",AZ40)</f>
        <v>Participación en Presupuesto Oficial</v>
      </c>
      <c r="BA41" s="50"/>
      <c r="BB41" s="65">
        <f>+BB39*BB40</f>
        <v>182500000</v>
      </c>
      <c r="BC41" s="50"/>
      <c r="BD41" s="183"/>
      <c r="BE41" s="50"/>
      <c r="BF41" s="172"/>
      <c r="BH41" s="60" t="str">
        <f>CONCATENATE("Participación en ",BH40)</f>
        <v>Participación en Presupuesto Oficial</v>
      </c>
      <c r="BI41" s="50"/>
      <c r="BJ41" s="65">
        <f>+BJ39*BJ40</f>
        <v>182500000</v>
      </c>
      <c r="BK41" s="50"/>
      <c r="BL41" s="184"/>
      <c r="BM41" s="50"/>
      <c r="BN41" s="185"/>
    </row>
    <row r="42" spans="1:66" ht="13.5" thickBot="1">
      <c r="A42" s="213"/>
      <c r="B42" s="216"/>
      <c r="C42" s="217"/>
      <c r="D42" s="52" t="s">
        <v>42</v>
      </c>
      <c r="E42" s="50"/>
      <c r="F42" s="54">
        <f>+F17-F19</f>
        <v>384687735</v>
      </c>
      <c r="G42" s="50"/>
      <c r="H42" s="183"/>
      <c r="I42" s="50"/>
      <c r="J42" s="180"/>
      <c r="L42" s="52" t="s">
        <v>42</v>
      </c>
      <c r="M42" s="50"/>
      <c r="N42" s="54">
        <f>+N17-N19</f>
        <v>156461412.5</v>
      </c>
      <c r="O42" s="50"/>
      <c r="P42" s="183"/>
      <c r="Q42" s="50"/>
      <c r="R42" s="200"/>
      <c r="S42" s="156"/>
      <c r="T42" s="52" t="s">
        <v>42</v>
      </c>
      <c r="U42" s="50"/>
      <c r="V42" s="54">
        <f>+V17-V19</f>
        <v>666609100</v>
      </c>
      <c r="W42" s="50"/>
      <c r="X42" s="226"/>
      <c r="Y42" s="50"/>
      <c r="Z42" s="180"/>
      <c r="AA42" s="156"/>
      <c r="AB42" s="52" t="s">
        <v>42</v>
      </c>
      <c r="AC42" s="50"/>
      <c r="AD42" s="54">
        <f>+AD17-AD19</f>
        <v>7981241832</v>
      </c>
      <c r="AE42" s="50"/>
      <c r="AF42" s="226"/>
      <c r="AG42" s="50"/>
      <c r="AH42" s="180"/>
      <c r="AI42" s="156"/>
      <c r="AJ42" s="52" t="s">
        <v>42</v>
      </c>
      <c r="AK42" s="50"/>
      <c r="AL42" s="54">
        <f>+AL17-AL19</f>
        <v>120942181</v>
      </c>
      <c r="AM42" s="50"/>
      <c r="AN42" s="183"/>
      <c r="AO42" s="50"/>
      <c r="AP42" s="200"/>
      <c r="AR42" s="52" t="s">
        <v>42</v>
      </c>
      <c r="AS42" s="50"/>
      <c r="AT42" s="54">
        <f>+AT17-AT19</f>
        <v>450964924</v>
      </c>
      <c r="AU42" s="50"/>
      <c r="AV42" s="184"/>
      <c r="AW42" s="50"/>
      <c r="AX42" s="180"/>
      <c r="AZ42" s="52" t="s">
        <v>42</v>
      </c>
      <c r="BA42" s="50"/>
      <c r="BB42" s="54">
        <f>+BB17-BB19</f>
        <v>1146506616</v>
      </c>
      <c r="BC42" s="50"/>
      <c r="BD42" s="183"/>
      <c r="BE42" s="50"/>
      <c r="BF42" s="173"/>
      <c r="BH42" s="52" t="s">
        <v>42</v>
      </c>
      <c r="BI42" s="50"/>
      <c r="BJ42" s="54">
        <f>+BJ17-BJ19</f>
        <v>49266799036</v>
      </c>
      <c r="BK42" s="50"/>
      <c r="BL42" s="184"/>
      <c r="BM42" s="50"/>
      <c r="BN42" s="180"/>
    </row>
    <row r="43" spans="1:66" ht="13.5" thickBot="1">
      <c r="A43" s="67"/>
      <c r="B43" s="80"/>
      <c r="C43" s="81"/>
      <c r="D43" s="80"/>
      <c r="E43" s="49"/>
      <c r="F43" s="49"/>
      <c r="G43" s="49"/>
      <c r="H43" s="49"/>
      <c r="I43" s="49"/>
      <c r="J43" s="81"/>
      <c r="L43" s="80"/>
      <c r="M43" s="49"/>
      <c r="N43" s="49"/>
      <c r="O43" s="49"/>
      <c r="P43" s="49"/>
      <c r="Q43" s="49"/>
      <c r="R43" s="81"/>
      <c r="S43" s="155"/>
      <c r="T43" s="80"/>
      <c r="U43" s="49"/>
      <c r="V43" s="49"/>
      <c r="W43" s="49"/>
      <c r="X43" s="49"/>
      <c r="Y43" s="49"/>
      <c r="Z43" s="81"/>
      <c r="AA43" s="155"/>
      <c r="AB43" s="80"/>
      <c r="AC43" s="49"/>
      <c r="AD43" s="49"/>
      <c r="AE43" s="49"/>
      <c r="AF43" s="49"/>
      <c r="AG43" s="49"/>
      <c r="AH43" s="81"/>
      <c r="AI43" s="155"/>
      <c r="AJ43" s="80"/>
      <c r="AK43" s="49"/>
      <c r="AL43" s="49"/>
      <c r="AM43" s="49"/>
      <c r="AN43" s="49"/>
      <c r="AO43" s="49"/>
      <c r="AP43" s="81"/>
      <c r="AR43" s="80"/>
      <c r="AS43" s="49"/>
      <c r="AT43" s="49"/>
      <c r="AU43" s="49"/>
      <c r="AV43" s="49"/>
      <c r="AW43" s="49"/>
      <c r="AX43" s="81"/>
      <c r="AZ43" s="80"/>
      <c r="BA43" s="49"/>
      <c r="BB43" s="49"/>
      <c r="BC43" s="49"/>
      <c r="BD43" s="49"/>
      <c r="BE43" s="49"/>
      <c r="BF43" s="81"/>
      <c r="BH43" s="80"/>
      <c r="BI43" s="49"/>
      <c r="BJ43" s="49"/>
      <c r="BK43" s="49"/>
      <c r="BL43" s="49"/>
      <c r="BM43" s="49"/>
      <c r="BN43" s="81"/>
    </row>
    <row r="44" ht="13.5" thickBot="1"/>
    <row r="45" spans="4:58" ht="18" customHeight="1" thickBot="1">
      <c r="D45" s="74" t="s">
        <v>70</v>
      </c>
      <c r="E45" s="98"/>
      <c r="F45" s="98"/>
      <c r="G45" s="98"/>
      <c r="H45" s="98"/>
      <c r="I45" s="98"/>
      <c r="J45" s="99"/>
      <c r="L45" s="74" t="s">
        <v>70</v>
      </c>
      <c r="M45" s="98"/>
      <c r="N45" s="98"/>
      <c r="O45" s="98"/>
      <c r="P45" s="98"/>
      <c r="Q45" s="98"/>
      <c r="R45" s="99"/>
      <c r="S45" s="155"/>
      <c r="T45" s="174" t="s">
        <v>79</v>
      </c>
      <c r="U45" s="175"/>
      <c r="V45" s="175"/>
      <c r="W45" s="175"/>
      <c r="X45" s="175"/>
      <c r="Y45" s="175"/>
      <c r="Z45" s="176"/>
      <c r="AA45" s="155"/>
      <c r="AB45" s="50"/>
      <c r="AC45" s="50"/>
      <c r="AD45" s="50"/>
      <c r="AE45" s="50"/>
      <c r="AF45" s="50"/>
      <c r="AG45" s="50"/>
      <c r="AH45" s="50"/>
      <c r="AI45" s="155"/>
      <c r="AJ45" s="174"/>
      <c r="AK45" s="175"/>
      <c r="AL45" s="175"/>
      <c r="AM45" s="175"/>
      <c r="AN45" s="175"/>
      <c r="AO45" s="175"/>
      <c r="AP45" s="176"/>
      <c r="AZ45" s="174" t="s">
        <v>89</v>
      </c>
      <c r="BA45" s="175"/>
      <c r="BB45" s="175"/>
      <c r="BC45" s="175"/>
      <c r="BD45" s="175"/>
      <c r="BE45" s="175"/>
      <c r="BF45" s="176"/>
    </row>
    <row r="46" spans="4:58" ht="13.5" thickBot="1">
      <c r="D46" s="75"/>
      <c r="E46" s="50"/>
      <c r="F46" s="50"/>
      <c r="G46" s="50"/>
      <c r="H46" s="50"/>
      <c r="I46" s="50"/>
      <c r="J46" s="76"/>
      <c r="L46" s="75"/>
      <c r="M46" s="50"/>
      <c r="N46" s="50"/>
      <c r="O46" s="50"/>
      <c r="P46" s="50"/>
      <c r="Q46" s="50"/>
      <c r="R46" s="76"/>
      <c r="S46" s="155"/>
      <c r="T46" s="74"/>
      <c r="U46" s="98"/>
      <c r="V46" s="98"/>
      <c r="W46" s="98"/>
      <c r="X46" s="98"/>
      <c r="Y46" s="98"/>
      <c r="Z46" s="99"/>
      <c r="AA46" s="155"/>
      <c r="AB46" s="50"/>
      <c r="AC46" s="50"/>
      <c r="AD46" s="50"/>
      <c r="AE46" s="50"/>
      <c r="AF46" s="50"/>
      <c r="AG46" s="50"/>
      <c r="AH46" s="50"/>
      <c r="AI46" s="155"/>
      <c r="AJ46" s="74"/>
      <c r="AK46" s="98"/>
      <c r="AL46" s="98"/>
      <c r="AM46" s="98"/>
      <c r="AN46" s="98"/>
      <c r="AO46" s="98"/>
      <c r="AP46" s="99"/>
      <c r="AZ46" s="74"/>
      <c r="BA46" s="98"/>
      <c r="BB46" s="98"/>
      <c r="BC46" s="98"/>
      <c r="BD46" s="98"/>
      <c r="BE46" s="98"/>
      <c r="BF46" s="99"/>
    </row>
    <row r="47" spans="4:58" ht="12.75">
      <c r="D47" s="151"/>
      <c r="E47" s="50"/>
      <c r="F47" s="50"/>
      <c r="G47" s="50"/>
      <c r="H47" s="50"/>
      <c r="I47" s="50"/>
      <c r="J47" s="76"/>
      <c r="L47" s="151"/>
      <c r="M47" s="50"/>
      <c r="N47" s="50"/>
      <c r="O47" s="50"/>
      <c r="P47" s="50"/>
      <c r="Q47" s="50"/>
      <c r="R47" s="76"/>
      <c r="S47" s="155"/>
      <c r="T47" s="57" t="s">
        <v>25</v>
      </c>
      <c r="U47" s="50"/>
      <c r="V47" s="56">
        <f>+V27+AD27</f>
        <v>20212447857</v>
      </c>
      <c r="W47" s="50"/>
      <c r="X47" s="177">
        <f>+V47/V48</f>
        <v>1.9866552450635442</v>
      </c>
      <c r="Y47" s="50"/>
      <c r="Z47" s="179" t="str">
        <f>IF(V47="","",IF(X47&gt;=$A$27,"CUMPLE","NO CUMPLE"))</f>
        <v>CUMPLE</v>
      </c>
      <c r="AA47" s="155"/>
      <c r="AB47" s="159"/>
      <c r="AC47" s="50"/>
      <c r="AD47" s="50"/>
      <c r="AE47" s="50"/>
      <c r="AF47" s="50"/>
      <c r="AG47" s="50"/>
      <c r="AH47" s="50"/>
      <c r="AI47" s="155"/>
      <c r="AJ47" s="57" t="s">
        <v>25</v>
      </c>
      <c r="AK47" s="50"/>
      <c r="AL47" s="56">
        <f>+AL27+AT27</f>
        <v>896697544</v>
      </c>
      <c r="AM47" s="50"/>
      <c r="AN47" s="177">
        <f>+AL47/AL48</f>
        <v>1.400436300432226</v>
      </c>
      <c r="AO47" s="50"/>
      <c r="AP47" s="179" t="str">
        <f>IF(AL47="","",IF(AN47&gt;=$A$27,"CUMPLE","NO CUMPLE"))</f>
        <v>CUMPLE</v>
      </c>
      <c r="AZ47" s="57" t="s">
        <v>25</v>
      </c>
      <c r="BA47" s="50"/>
      <c r="BB47" s="56">
        <f>+BB27+BJ27</f>
        <v>88338867242</v>
      </c>
      <c r="BC47" s="50"/>
      <c r="BD47" s="177">
        <f>+BB47/BB48</f>
        <v>1.526215741375464</v>
      </c>
      <c r="BE47" s="50"/>
      <c r="BF47" s="179" t="str">
        <f>IF(BB47="","",IF(BD47&gt;=$A$27,"CUMPLE","NO CUMPLE"))</f>
        <v>CUMPLE</v>
      </c>
    </row>
    <row r="48" spans="4:58" ht="13.5" thickBot="1">
      <c r="D48" s="152"/>
      <c r="E48" s="49"/>
      <c r="F48" s="49"/>
      <c r="G48" s="49"/>
      <c r="H48" s="49"/>
      <c r="I48" s="49"/>
      <c r="J48" s="81"/>
      <c r="L48" s="80"/>
      <c r="M48" s="49"/>
      <c r="N48" s="49"/>
      <c r="O48" s="49"/>
      <c r="P48" s="49"/>
      <c r="Q48" s="49"/>
      <c r="R48" s="81"/>
      <c r="S48" s="155"/>
      <c r="T48" s="58" t="s">
        <v>26</v>
      </c>
      <c r="U48" s="50"/>
      <c r="V48" s="71">
        <f>+V28+AD28</f>
        <v>10174109427</v>
      </c>
      <c r="W48" s="50"/>
      <c r="X48" s="178"/>
      <c r="Y48" s="50"/>
      <c r="Z48" s="180"/>
      <c r="AA48" s="155"/>
      <c r="AB48" s="50"/>
      <c r="AC48" s="50"/>
      <c r="AD48" s="50"/>
      <c r="AE48" s="50"/>
      <c r="AF48" s="50"/>
      <c r="AG48" s="50"/>
      <c r="AH48" s="50"/>
      <c r="AI48" s="155"/>
      <c r="AJ48" s="58" t="s">
        <v>26</v>
      </c>
      <c r="AK48" s="50"/>
      <c r="AL48" s="71">
        <f>+AL28+AT28</f>
        <v>640298701</v>
      </c>
      <c r="AM48" s="50"/>
      <c r="AN48" s="178"/>
      <c r="AO48" s="50"/>
      <c r="AP48" s="180"/>
      <c r="AZ48" s="58" t="s">
        <v>26</v>
      </c>
      <c r="BA48" s="50"/>
      <c r="BB48" s="71">
        <f>+BB28+BJ28</f>
        <v>57880982909</v>
      </c>
      <c r="BC48" s="50"/>
      <c r="BD48" s="178"/>
      <c r="BE48" s="50"/>
      <c r="BF48" s="180"/>
    </row>
    <row r="49" spans="20:58" ht="13.5" thickBot="1">
      <c r="T49" s="75"/>
      <c r="U49" s="50"/>
      <c r="V49" s="50"/>
      <c r="W49" s="50"/>
      <c r="X49" s="50"/>
      <c r="Y49" s="50"/>
      <c r="Z49" s="77"/>
      <c r="AJ49" s="75"/>
      <c r="AK49" s="50"/>
      <c r="AL49" s="50"/>
      <c r="AM49" s="50"/>
      <c r="AN49" s="50"/>
      <c r="AO49" s="50"/>
      <c r="AP49" s="77"/>
      <c r="AZ49" s="75"/>
      <c r="BA49" s="50"/>
      <c r="BB49" s="50"/>
      <c r="BC49" s="50"/>
      <c r="BD49" s="50"/>
      <c r="BE49" s="50"/>
      <c r="BF49" s="77"/>
    </row>
    <row r="50" spans="20:58" ht="12.75">
      <c r="T50" s="57" t="s">
        <v>30</v>
      </c>
      <c r="U50" s="50"/>
      <c r="V50" s="56">
        <f>+V30+AD30</f>
        <v>14010637078</v>
      </c>
      <c r="W50" s="50"/>
      <c r="X50" s="181">
        <f>+V50/V51</f>
        <v>0.6183394528274175</v>
      </c>
      <c r="Y50" s="50"/>
      <c r="Z50" s="179" t="str">
        <f>IF(V50="","",IF(X50&lt;=$A$30,"CUMPLE","NO CUMPLE"))</f>
        <v>CUMPLE</v>
      </c>
      <c r="AJ50" s="57" t="s">
        <v>30</v>
      </c>
      <c r="AK50" s="50"/>
      <c r="AL50" s="56">
        <f>+AL30+AT30</f>
        <v>640298701</v>
      </c>
      <c r="AM50" s="50"/>
      <c r="AN50" s="181">
        <f>+AL50/AL51</f>
        <v>0.5282095646058966</v>
      </c>
      <c r="AO50" s="50"/>
      <c r="AP50" s="179" t="str">
        <f>IF(AL50="","",IF(AN50&lt;=$A$30,"CUMPLE","NO CUMPLE"))</f>
        <v>CUMPLE</v>
      </c>
      <c r="AZ50" s="57" t="s">
        <v>30</v>
      </c>
      <c r="BA50" s="50"/>
      <c r="BB50" s="56">
        <f>+BB30+BJ30</f>
        <v>70071423275</v>
      </c>
      <c r="BC50" s="50"/>
      <c r="BD50" s="181">
        <f>+BB50/BB51</f>
        <v>0.5815792914092481</v>
      </c>
      <c r="BE50" s="50"/>
      <c r="BF50" s="179" t="str">
        <f>IF(BB50="","",IF(BD50&lt;=$A$30,"CUMPLE","NO CUMPLE"))</f>
        <v>CUMPLE</v>
      </c>
    </row>
    <row r="51" spans="20:58" ht="13.5" thickBot="1">
      <c r="T51" s="58" t="s">
        <v>29</v>
      </c>
      <c r="U51" s="50"/>
      <c r="V51" s="71">
        <f>+V31+AD31</f>
        <v>22658488010</v>
      </c>
      <c r="W51" s="50"/>
      <c r="X51" s="182"/>
      <c r="Y51" s="50"/>
      <c r="Z51" s="180"/>
      <c r="AJ51" s="58" t="s">
        <v>29</v>
      </c>
      <c r="AK51" s="50"/>
      <c r="AL51" s="71">
        <f>+AL31+AT31</f>
        <v>1212205806</v>
      </c>
      <c r="AM51" s="50"/>
      <c r="AN51" s="182"/>
      <c r="AO51" s="50"/>
      <c r="AP51" s="180"/>
      <c r="AZ51" s="58" t="s">
        <v>29</v>
      </c>
      <c r="BA51" s="50"/>
      <c r="BB51" s="71">
        <f>+BB31+BJ31</f>
        <v>120484728927</v>
      </c>
      <c r="BC51" s="50"/>
      <c r="BD51" s="182"/>
      <c r="BE51" s="50"/>
      <c r="BF51" s="180"/>
    </row>
    <row r="52" spans="20:58" ht="13.5" thickBot="1">
      <c r="T52" s="75"/>
      <c r="U52" s="50"/>
      <c r="V52" s="50"/>
      <c r="W52" s="50"/>
      <c r="X52" s="50"/>
      <c r="Y52" s="50"/>
      <c r="Z52" s="77"/>
      <c r="AJ52" s="75"/>
      <c r="AK52" s="50"/>
      <c r="AL52" s="50"/>
      <c r="AM52" s="50"/>
      <c r="AN52" s="50"/>
      <c r="AO52" s="50"/>
      <c r="AP52" s="77"/>
      <c r="AZ52" s="75"/>
      <c r="BA52" s="50"/>
      <c r="BB52" s="50"/>
      <c r="BC52" s="50"/>
      <c r="BD52" s="50"/>
      <c r="BE52" s="50"/>
      <c r="BF52" s="77"/>
    </row>
    <row r="53" spans="20:58" ht="12.75">
      <c r="T53" s="59" t="s">
        <v>37</v>
      </c>
      <c r="U53" s="50"/>
      <c r="V53" s="56">
        <f>+V33+AD33</f>
        <v>10038338430</v>
      </c>
      <c r="W53" s="50"/>
      <c r="X53" s="162">
        <f>+(V53)-(V55*V54)</f>
        <v>9892338430</v>
      </c>
      <c r="Y53" s="50"/>
      <c r="Z53" s="165" t="str">
        <f>IF(X53&gt;=0,"CUMPLE","NO CUMPLE")</f>
        <v>CUMPLE</v>
      </c>
      <c r="AJ53" s="59" t="s">
        <v>37</v>
      </c>
      <c r="AK53" s="50"/>
      <c r="AL53" s="56">
        <f>+AL33+AT33</f>
        <v>256398843</v>
      </c>
      <c r="AM53" s="50"/>
      <c r="AN53" s="162">
        <f>+(AL53)-(AL55*AL54)</f>
        <v>110398843</v>
      </c>
      <c r="AO53" s="50"/>
      <c r="AP53" s="165" t="str">
        <f>IF(AN53&gt;=0,"CUMPLE","NO CUMPLE")</f>
        <v>CUMPLE</v>
      </c>
      <c r="AZ53" s="59" t="s">
        <v>37</v>
      </c>
      <c r="BA53" s="50"/>
      <c r="BB53" s="56">
        <f>+BB33+BJ33</f>
        <v>30457884333</v>
      </c>
      <c r="BC53" s="50"/>
      <c r="BD53" s="162">
        <f>+(BB53)-(BB55*BB54)</f>
        <v>30311884333</v>
      </c>
      <c r="BE53" s="50"/>
      <c r="BF53" s="165" t="str">
        <f>IF(BD53&gt;=0,"CUMPLE","NO CUMPLE")</f>
        <v>CUMPLE</v>
      </c>
    </row>
    <row r="54" spans="20:58" ht="12.75">
      <c r="T54" s="82" t="str">
        <f>+$B$17</f>
        <v>Presupuesto Oficial</v>
      </c>
      <c r="U54" s="50"/>
      <c r="V54" s="83">
        <f>+V34</f>
        <v>365000000</v>
      </c>
      <c r="W54" s="50"/>
      <c r="X54" s="163"/>
      <c r="Y54" s="50"/>
      <c r="Z54" s="166"/>
      <c r="AJ54" s="82" t="str">
        <f>+$B$17</f>
        <v>Presupuesto Oficial</v>
      </c>
      <c r="AK54" s="50"/>
      <c r="AL54" s="83">
        <f>+AL34</f>
        <v>365000000</v>
      </c>
      <c r="AM54" s="50"/>
      <c r="AN54" s="163"/>
      <c r="AO54" s="50"/>
      <c r="AP54" s="166"/>
      <c r="AZ54" s="82" t="str">
        <f>+$B$17</f>
        <v>Presupuesto Oficial</v>
      </c>
      <c r="BA54" s="50"/>
      <c r="BB54" s="83">
        <f>+BB34</f>
        <v>365000000</v>
      </c>
      <c r="BC54" s="50"/>
      <c r="BD54" s="163"/>
      <c r="BE54" s="50"/>
      <c r="BF54" s="166"/>
    </row>
    <row r="55" spans="20:58" ht="13.5" thickBot="1">
      <c r="T55" s="96" t="s">
        <v>41</v>
      </c>
      <c r="U55" s="50"/>
      <c r="V55" s="97">
        <f>+$A$33</f>
        <v>0.4</v>
      </c>
      <c r="W55" s="50"/>
      <c r="X55" s="164"/>
      <c r="Y55" s="50"/>
      <c r="Z55" s="167"/>
      <c r="AJ55" s="96" t="s">
        <v>41</v>
      </c>
      <c r="AK55" s="50"/>
      <c r="AL55" s="97">
        <f>+$A$33</f>
        <v>0.4</v>
      </c>
      <c r="AM55" s="50"/>
      <c r="AN55" s="164"/>
      <c r="AO55" s="50"/>
      <c r="AP55" s="167"/>
      <c r="AZ55" s="96" t="s">
        <v>41</v>
      </c>
      <c r="BA55" s="50"/>
      <c r="BB55" s="97">
        <f>+$A$33</f>
        <v>0.4</v>
      </c>
      <c r="BC55" s="50"/>
      <c r="BD55" s="164"/>
      <c r="BE55" s="50"/>
      <c r="BF55" s="167"/>
    </row>
    <row r="56" spans="20:58" ht="12.75">
      <c r="T56" s="75"/>
      <c r="U56" s="50"/>
      <c r="V56" s="63"/>
      <c r="W56" s="50"/>
      <c r="X56" s="62"/>
      <c r="Y56" s="50"/>
      <c r="Z56" s="79"/>
      <c r="AJ56" s="75"/>
      <c r="AK56" s="50"/>
      <c r="AL56" s="63"/>
      <c r="AM56" s="50"/>
      <c r="AN56" s="62"/>
      <c r="AO56" s="50"/>
      <c r="AP56" s="79"/>
      <c r="AZ56" s="75"/>
      <c r="BA56" s="50"/>
      <c r="BB56" s="63"/>
      <c r="BC56" s="50"/>
      <c r="BD56" s="62"/>
      <c r="BE56" s="50"/>
      <c r="BF56" s="79"/>
    </row>
    <row r="57" spans="20:58" ht="13.5" thickBot="1">
      <c r="T57" s="75"/>
      <c r="U57" s="50"/>
      <c r="V57" s="50"/>
      <c r="W57" s="50"/>
      <c r="X57" s="50"/>
      <c r="Y57" s="50"/>
      <c r="Z57" s="76"/>
      <c r="AJ57" s="75"/>
      <c r="AK57" s="50"/>
      <c r="AL57" s="50"/>
      <c r="AM57" s="50"/>
      <c r="AN57" s="50"/>
      <c r="AO57" s="50"/>
      <c r="AP57" s="76"/>
      <c r="AZ57" s="75"/>
      <c r="BA57" s="50"/>
      <c r="BB57" s="50"/>
      <c r="BC57" s="50"/>
      <c r="BD57" s="50"/>
      <c r="BE57" s="50"/>
      <c r="BF57" s="76"/>
    </row>
    <row r="58" spans="20:58" ht="12.75">
      <c r="T58" s="51" t="s">
        <v>41</v>
      </c>
      <c r="U58" s="50"/>
      <c r="V58" s="138">
        <f>+V38</f>
        <v>0.77</v>
      </c>
      <c r="W58" s="50"/>
      <c r="X58" s="168">
        <f>+V58-((V61/V62))</f>
        <v>0.7277929819940148</v>
      </c>
      <c r="Y58" s="50"/>
      <c r="Z58" s="179" t="str">
        <f>IF(X58&gt;=0,"CUMPLE","NO CUMPLE")</f>
        <v>CUMPLE</v>
      </c>
      <c r="AJ58" s="51" t="s">
        <v>41</v>
      </c>
      <c r="AK58" s="50"/>
      <c r="AL58" s="64">
        <f>+AL38</f>
        <v>0.77</v>
      </c>
      <c r="AM58" s="50"/>
      <c r="AN58" s="168">
        <f>+AL58-((AL61/AL62))</f>
        <v>0.13178446323026538</v>
      </c>
      <c r="AO58" s="50"/>
      <c r="AP58" s="171" t="str">
        <f>IF(AN58&gt;=0,"CUMPLE","NO CUMPLE")</f>
        <v>CUMPLE</v>
      </c>
      <c r="AZ58" s="51" t="s">
        <v>41</v>
      </c>
      <c r="BA58" s="50"/>
      <c r="BB58" s="64">
        <f>+BB38</f>
        <v>0.77</v>
      </c>
      <c r="BC58" s="50"/>
      <c r="BD58" s="168">
        <f>+BB58-((BB61/BB62))</f>
        <v>0.7627598479155568</v>
      </c>
      <c r="BE58" s="50"/>
      <c r="BF58" s="171" t="str">
        <f>IF(BD58&gt;=0,"CUMPLE","NO CUMPLE")</f>
        <v>CUMPLE</v>
      </c>
    </row>
    <row r="59" spans="20:58" ht="12.75">
      <c r="T59" s="60" t="s">
        <v>38</v>
      </c>
      <c r="U59" s="50"/>
      <c r="V59" s="55">
        <f>+V39+AD6</f>
        <v>1</v>
      </c>
      <c r="W59" s="50"/>
      <c r="X59" s="169"/>
      <c r="Y59" s="50"/>
      <c r="Z59" s="185"/>
      <c r="AJ59" s="60" t="s">
        <v>38</v>
      </c>
      <c r="AK59" s="50"/>
      <c r="AL59" s="55">
        <f>+AL39+AT6</f>
        <v>1</v>
      </c>
      <c r="AM59" s="50"/>
      <c r="AN59" s="169"/>
      <c r="AO59" s="50"/>
      <c r="AP59" s="172"/>
      <c r="AZ59" s="60" t="s">
        <v>38</v>
      </c>
      <c r="BA59" s="50"/>
      <c r="BB59" s="55">
        <f>+BB39+BJ6</f>
        <v>1</v>
      </c>
      <c r="BC59" s="50"/>
      <c r="BD59" s="169"/>
      <c r="BE59" s="50"/>
      <c r="BF59" s="172"/>
    </row>
    <row r="60" spans="20:58" ht="12.75">
      <c r="T60" s="85" t="str">
        <f>+T54</f>
        <v>Presupuesto Oficial</v>
      </c>
      <c r="U60" s="50"/>
      <c r="V60" s="84">
        <f>+V54</f>
        <v>365000000</v>
      </c>
      <c r="W60" s="50"/>
      <c r="X60" s="169"/>
      <c r="Y60" s="50"/>
      <c r="Z60" s="185"/>
      <c r="AJ60" s="85" t="str">
        <f>+AJ54</f>
        <v>Presupuesto Oficial</v>
      </c>
      <c r="AK60" s="50"/>
      <c r="AL60" s="84">
        <f>+AL54</f>
        <v>365000000</v>
      </c>
      <c r="AM60" s="50"/>
      <c r="AN60" s="169"/>
      <c r="AO60" s="50"/>
      <c r="AP60" s="172"/>
      <c r="AZ60" s="85" t="str">
        <f>+AZ54</f>
        <v>Presupuesto Oficial</v>
      </c>
      <c r="BA60" s="50"/>
      <c r="BB60" s="84">
        <f>+BB54</f>
        <v>365000000</v>
      </c>
      <c r="BC60" s="50"/>
      <c r="BD60" s="169"/>
      <c r="BE60" s="50"/>
      <c r="BF60" s="172"/>
    </row>
    <row r="61" spans="20:58" ht="12.75">
      <c r="T61" s="60" t="str">
        <f>CONCATENATE("Participación en ",T60)</f>
        <v>Participación en Presupuesto Oficial</v>
      </c>
      <c r="U61" s="50"/>
      <c r="V61" s="65">
        <f>+V59*V60</f>
        <v>365000000</v>
      </c>
      <c r="W61" s="50"/>
      <c r="X61" s="169"/>
      <c r="Y61" s="50"/>
      <c r="Z61" s="185"/>
      <c r="AJ61" s="60" t="str">
        <f>CONCATENATE("Participación en ",AJ60)</f>
        <v>Participación en Presupuesto Oficial</v>
      </c>
      <c r="AK61" s="50"/>
      <c r="AL61" s="65">
        <f>+AL59*AL60</f>
        <v>365000000</v>
      </c>
      <c r="AM61" s="50"/>
      <c r="AN61" s="169"/>
      <c r="AO61" s="50"/>
      <c r="AP61" s="172"/>
      <c r="AZ61" s="60" t="str">
        <f>CONCATENATE("Participación en ",AZ60)</f>
        <v>Participación en Presupuesto Oficial</v>
      </c>
      <c r="BA61" s="50"/>
      <c r="BB61" s="65">
        <f>+BB59*BB60</f>
        <v>365000000</v>
      </c>
      <c r="BC61" s="50"/>
      <c r="BD61" s="169"/>
      <c r="BE61" s="50"/>
      <c r="BF61" s="172"/>
    </row>
    <row r="62" spans="20:58" ht="13.5" thickBot="1">
      <c r="T62" s="52" t="s">
        <v>42</v>
      </c>
      <c r="U62" s="50"/>
      <c r="V62" s="54">
        <f>+V42+AD20</f>
        <v>8647850932</v>
      </c>
      <c r="W62" s="50"/>
      <c r="X62" s="170"/>
      <c r="Y62" s="50"/>
      <c r="Z62" s="180"/>
      <c r="AJ62" s="52" t="s">
        <v>42</v>
      </c>
      <c r="AK62" s="50"/>
      <c r="AL62" s="54">
        <f>+AL42+AT20</f>
        <v>571907105</v>
      </c>
      <c r="AM62" s="50"/>
      <c r="AN62" s="170"/>
      <c r="AO62" s="50"/>
      <c r="AP62" s="173"/>
      <c r="AZ62" s="52" t="s">
        <v>42</v>
      </c>
      <c r="BA62" s="50"/>
      <c r="BB62" s="54">
        <f>+BB42+BJ20</f>
        <v>50413305652</v>
      </c>
      <c r="BC62" s="50"/>
      <c r="BD62" s="170"/>
      <c r="BE62" s="50"/>
      <c r="BF62" s="173"/>
    </row>
    <row r="63" spans="20:58" ht="13.5" thickBot="1">
      <c r="T63" s="80"/>
      <c r="U63" s="49"/>
      <c r="V63" s="49"/>
      <c r="W63" s="49"/>
      <c r="X63" s="49"/>
      <c r="Y63" s="49"/>
      <c r="Z63" s="81"/>
      <c r="AJ63" s="80"/>
      <c r="AK63" s="49"/>
      <c r="AL63" s="49"/>
      <c r="AM63" s="49"/>
      <c r="AN63" s="49"/>
      <c r="AO63" s="49"/>
      <c r="AP63" s="81"/>
      <c r="AZ63" s="80"/>
      <c r="BA63" s="49"/>
      <c r="BB63" s="49"/>
      <c r="BC63" s="49"/>
      <c r="BD63" s="49"/>
      <c r="BE63" s="49"/>
      <c r="BF63" s="81"/>
    </row>
    <row r="64" spans="20:26" ht="13.5" thickBot="1">
      <c r="T64" s="74" t="s">
        <v>70</v>
      </c>
      <c r="U64" s="98"/>
      <c r="V64" s="98"/>
      <c r="W64" s="98"/>
      <c r="X64" s="98"/>
      <c r="Y64" s="98"/>
      <c r="Z64" s="99"/>
    </row>
    <row r="65" spans="20:66" ht="12.75">
      <c r="T65" s="75"/>
      <c r="U65" s="50"/>
      <c r="V65" s="50"/>
      <c r="W65" s="50"/>
      <c r="X65" s="50"/>
      <c r="Y65" s="50"/>
      <c r="Z65" s="76"/>
      <c r="AJ65" s="144" t="s">
        <v>70</v>
      </c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6"/>
      <c r="AZ65" s="161" t="s">
        <v>70</v>
      </c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6"/>
    </row>
    <row r="66" spans="20:66" ht="12.75">
      <c r="T66" s="151"/>
      <c r="U66" s="50"/>
      <c r="V66" s="50"/>
      <c r="W66" s="50"/>
      <c r="X66" s="50"/>
      <c r="Y66" s="50"/>
      <c r="Z66" s="76"/>
      <c r="AJ66" s="142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7"/>
      <c r="AZ66" s="160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7"/>
    </row>
    <row r="67" spans="20:66" ht="13.5" thickBot="1">
      <c r="T67" s="80"/>
      <c r="U67" s="49"/>
      <c r="V67" s="49"/>
      <c r="W67" s="49"/>
      <c r="X67" s="49"/>
      <c r="Y67" s="49"/>
      <c r="Z67" s="81"/>
      <c r="AJ67" s="142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7"/>
      <c r="AZ67" s="142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7"/>
    </row>
    <row r="68" spans="36:66" ht="13.5" thickBot="1">
      <c r="AJ68" s="148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50"/>
      <c r="AZ68" s="148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50"/>
    </row>
    <row r="303" ht="12.75">
      <c r="C303" s="68" t="s">
        <v>43</v>
      </c>
    </row>
    <row r="304" ht="12.75">
      <c r="C304" s="68" t="s">
        <v>44</v>
      </c>
    </row>
    <row r="305" spans="3:32" ht="12.75">
      <c r="C305" s="68" t="s">
        <v>51</v>
      </c>
      <c r="D305" t="s">
        <v>53</v>
      </c>
      <c r="F305" t="str">
        <f>+B17</f>
        <v>Presupuesto Oficial</v>
      </c>
      <c r="H305" t="s">
        <v>54</v>
      </c>
      <c r="L305" t="s">
        <v>53</v>
      </c>
      <c r="N305">
        <f>+J17</f>
        <v>0</v>
      </c>
      <c r="P305" t="s">
        <v>54</v>
      </c>
      <c r="AB305" t="s">
        <v>53</v>
      </c>
      <c r="AD305">
        <f>+Z17</f>
        <v>0</v>
      </c>
      <c r="AF305" t="s">
        <v>54</v>
      </c>
    </row>
    <row r="306" spans="3:53" ht="12.75">
      <c r="C306" s="68" t="s">
        <v>68</v>
      </c>
      <c r="D306" t="str">
        <f>+F305</f>
        <v>Presupuesto Oficial</v>
      </c>
      <c r="F306" t="s">
        <v>69</v>
      </c>
      <c r="L306">
        <f>+N305</f>
        <v>0</v>
      </c>
      <c r="N306" t="s">
        <v>55</v>
      </c>
      <c r="AB306">
        <f>+AD305</f>
        <v>0</v>
      </c>
      <c r="AD306" t="s">
        <v>55</v>
      </c>
      <c r="AK306" t="s">
        <v>55</v>
      </c>
      <c r="BA306" t="s">
        <v>55</v>
      </c>
    </row>
    <row r="307" spans="3:32" ht="25.5">
      <c r="C307" s="68" t="s">
        <v>50</v>
      </c>
      <c r="D307" t="s">
        <v>56</v>
      </c>
      <c r="F307" t="str">
        <f>+F305</f>
        <v>Presupuesto Oficial</v>
      </c>
      <c r="H307" t="s">
        <v>57</v>
      </c>
      <c r="L307" t="s">
        <v>56</v>
      </c>
      <c r="N307">
        <f>+N305</f>
        <v>0</v>
      </c>
      <c r="P307" t="s">
        <v>57</v>
      </c>
      <c r="AB307" t="s">
        <v>56</v>
      </c>
      <c r="AD307">
        <f>+AD305</f>
        <v>0</v>
      </c>
      <c r="AF307" t="s">
        <v>57</v>
      </c>
    </row>
    <row r="309" ht="12.75" customHeight="1"/>
    <row r="310" ht="12.75">
      <c r="C310" s="70"/>
    </row>
    <row r="311" ht="12.75">
      <c r="C311" s="69"/>
    </row>
    <row r="312" ht="12.75">
      <c r="C312" s="61"/>
    </row>
    <row r="314" ht="12.75" customHeight="1"/>
    <row r="315" ht="12.75">
      <c r="C315" s="70"/>
    </row>
    <row r="316" ht="12.75">
      <c r="C316" s="70"/>
    </row>
    <row r="317" ht="12.75">
      <c r="C317" s="69"/>
    </row>
    <row r="320" ht="12.75" customHeight="1"/>
    <row r="321" ht="12.75">
      <c r="C321" s="69"/>
    </row>
    <row r="324" spans="20:24" ht="12.75">
      <c r="T324" t="s">
        <v>53</v>
      </c>
      <c r="V324">
        <f>+R17</f>
        <v>0</v>
      </c>
      <c r="X324" t="s">
        <v>54</v>
      </c>
    </row>
    <row r="325" spans="20:22" ht="12.75">
      <c r="T325">
        <f>+V324</f>
        <v>0</v>
      </c>
      <c r="V325" t="s">
        <v>55</v>
      </c>
    </row>
    <row r="326" spans="20:24" ht="12.75">
      <c r="T326" t="s">
        <v>56</v>
      </c>
      <c r="V326">
        <f>+V324</f>
        <v>0</v>
      </c>
      <c r="X326" t="s">
        <v>57</v>
      </c>
    </row>
  </sheetData>
  <sheetProtection selectLockedCells="1"/>
  <mergeCells count="140">
    <mergeCell ref="BD30:BD31"/>
    <mergeCell ref="BF30:BF31"/>
    <mergeCell ref="BL30:BL31"/>
    <mergeCell ref="BN30:BN31"/>
    <mergeCell ref="AZ25:BF25"/>
    <mergeCell ref="BH25:BN25"/>
    <mergeCell ref="BD27:BD28"/>
    <mergeCell ref="BF27:BF28"/>
    <mergeCell ref="BL27:BL28"/>
    <mergeCell ref="BN27:BN28"/>
    <mergeCell ref="AZ4:BN4"/>
    <mergeCell ref="AZ5:BF5"/>
    <mergeCell ref="BH5:BN5"/>
    <mergeCell ref="AZ15:BB15"/>
    <mergeCell ref="BD15:BF15"/>
    <mergeCell ref="BH15:BJ15"/>
    <mergeCell ref="BL15:BN15"/>
    <mergeCell ref="AF33:AF35"/>
    <mergeCell ref="AH33:AH35"/>
    <mergeCell ref="AF38:AF42"/>
    <mergeCell ref="AH38:AH42"/>
    <mergeCell ref="AF27:AF28"/>
    <mergeCell ref="AH27:AH28"/>
    <mergeCell ref="AF30:AF31"/>
    <mergeCell ref="AH30:AH31"/>
    <mergeCell ref="AB5:AH5"/>
    <mergeCell ref="AB15:AD15"/>
    <mergeCell ref="AF15:AH15"/>
    <mergeCell ref="AB25:AH25"/>
    <mergeCell ref="X33:X35"/>
    <mergeCell ref="Z33:Z35"/>
    <mergeCell ref="X38:X42"/>
    <mergeCell ref="Z38:Z42"/>
    <mergeCell ref="X27:X28"/>
    <mergeCell ref="Z27:Z28"/>
    <mergeCell ref="X30:X31"/>
    <mergeCell ref="Z30:Z31"/>
    <mergeCell ref="T5:Z5"/>
    <mergeCell ref="T15:V15"/>
    <mergeCell ref="X15:Z15"/>
    <mergeCell ref="T25:Z25"/>
    <mergeCell ref="AP47:AP48"/>
    <mergeCell ref="AN47:AN48"/>
    <mergeCell ref="AJ45:AP45"/>
    <mergeCell ref="AN58:AN62"/>
    <mergeCell ref="AP58:AP62"/>
    <mergeCell ref="AN50:AN51"/>
    <mergeCell ref="AP50:AP51"/>
    <mergeCell ref="AN53:AN55"/>
    <mergeCell ref="AP53:AP55"/>
    <mergeCell ref="P38:P42"/>
    <mergeCell ref="R38:R42"/>
    <mergeCell ref="B27:B28"/>
    <mergeCell ref="J38:J42"/>
    <mergeCell ref="C27:C28"/>
    <mergeCell ref="C30:C31"/>
    <mergeCell ref="H30:H31"/>
    <mergeCell ref="J30:J31"/>
    <mergeCell ref="H38:H42"/>
    <mergeCell ref="A38:A42"/>
    <mergeCell ref="B38:B42"/>
    <mergeCell ref="C38:C42"/>
    <mergeCell ref="B30:B31"/>
    <mergeCell ref="B33:B35"/>
    <mergeCell ref="C33:C35"/>
    <mergeCell ref="A27:A28"/>
    <mergeCell ref="A30:A31"/>
    <mergeCell ref="H33:H35"/>
    <mergeCell ref="D5:J5"/>
    <mergeCell ref="A33:A35"/>
    <mergeCell ref="B14:C14"/>
    <mergeCell ref="D25:J25"/>
    <mergeCell ref="H27:H28"/>
    <mergeCell ref="J27:J28"/>
    <mergeCell ref="J33:J35"/>
    <mergeCell ref="AJ4:AX4"/>
    <mergeCell ref="AJ5:AP5"/>
    <mergeCell ref="AR5:AX5"/>
    <mergeCell ref="AJ15:AL15"/>
    <mergeCell ref="AN15:AP15"/>
    <mergeCell ref="AR15:AT15"/>
    <mergeCell ref="AV15:AX15"/>
    <mergeCell ref="AJ25:AP25"/>
    <mergeCell ref="AR25:AX25"/>
    <mergeCell ref="AN27:AN28"/>
    <mergeCell ref="AP27:AP28"/>
    <mergeCell ref="AV27:AV28"/>
    <mergeCell ref="AX27:AX28"/>
    <mergeCell ref="AN30:AN31"/>
    <mergeCell ref="AP30:AP31"/>
    <mergeCell ref="AV30:AV31"/>
    <mergeCell ref="AX30:AX31"/>
    <mergeCell ref="AX33:AX35"/>
    <mergeCell ref="AN38:AN42"/>
    <mergeCell ref="AP38:AP42"/>
    <mergeCell ref="AV38:AV42"/>
    <mergeCell ref="AX38:AX42"/>
    <mergeCell ref="AN33:AN35"/>
    <mergeCell ref="AP33:AP35"/>
    <mergeCell ref="AV33:AV35"/>
    <mergeCell ref="A1:D1"/>
    <mergeCell ref="L5:R5"/>
    <mergeCell ref="L15:N15"/>
    <mergeCell ref="P15:R15"/>
    <mergeCell ref="D15:F15"/>
    <mergeCell ref="H15:J15"/>
    <mergeCell ref="A2:F2"/>
    <mergeCell ref="L25:R25"/>
    <mergeCell ref="R30:R31"/>
    <mergeCell ref="P33:P35"/>
    <mergeCell ref="R33:R35"/>
    <mergeCell ref="P27:P28"/>
    <mergeCell ref="R27:R28"/>
    <mergeCell ref="P30:P31"/>
    <mergeCell ref="T45:Z45"/>
    <mergeCell ref="X47:X48"/>
    <mergeCell ref="Z47:Z48"/>
    <mergeCell ref="X50:X51"/>
    <mergeCell ref="Z50:Z51"/>
    <mergeCell ref="X53:X55"/>
    <mergeCell ref="Z53:Z55"/>
    <mergeCell ref="X58:X62"/>
    <mergeCell ref="Z58:Z62"/>
    <mergeCell ref="BD33:BD35"/>
    <mergeCell ref="BF33:BF35"/>
    <mergeCell ref="BL33:BL35"/>
    <mergeCell ref="BN33:BN35"/>
    <mergeCell ref="BD38:BD42"/>
    <mergeCell ref="BF38:BF42"/>
    <mergeCell ref="BL38:BL42"/>
    <mergeCell ref="BN38:BN42"/>
    <mergeCell ref="AZ45:BF45"/>
    <mergeCell ref="BD47:BD48"/>
    <mergeCell ref="BF47:BF48"/>
    <mergeCell ref="BD50:BD51"/>
    <mergeCell ref="BF50:BF51"/>
    <mergeCell ref="BD53:BD55"/>
    <mergeCell ref="BF53:BF55"/>
    <mergeCell ref="BD58:BD62"/>
    <mergeCell ref="BF58:BF62"/>
  </mergeCells>
  <printOptions/>
  <pageMargins left="0.58" right="0.29" top="0.6299212598425197" bottom="0.54" header="0" footer="0"/>
  <pageSetup horizontalDpi="600" verticalDpi="600" orientation="landscape" scale="6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6" sqref="F26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uditrital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AFinanciera</dc:creator>
  <cp:keywords/>
  <dc:description/>
  <cp:lastModifiedBy>aviceadmin5</cp:lastModifiedBy>
  <cp:lastPrinted>2009-10-30T15:46:10Z</cp:lastPrinted>
  <dcterms:created xsi:type="dcterms:W3CDTF">2008-12-23T19:33:14Z</dcterms:created>
  <dcterms:modified xsi:type="dcterms:W3CDTF">2009-12-16T13:53:00Z</dcterms:modified>
  <cp:category/>
  <cp:version/>
  <cp:contentType/>
  <cp:contentStatus/>
</cp:coreProperties>
</file>