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2"/>
  </bookViews>
  <sheets>
    <sheet name="COMBINACIONES" sheetId="1" r:id="rId1"/>
    <sheet name="PARAMETROS" sheetId="2" r:id="rId2"/>
    <sheet name="EVALUA-1" sheetId="3" r:id="rId3"/>
  </sheets>
  <definedNames>
    <definedName name="_xlnm.Print_Area" localSheetId="0">'COMBINACIONES'!$A$1:$J$21</definedName>
    <definedName name="_xlnm.Print_Area" localSheetId="1">'PARAMETROS'!$A$1:$I$39</definedName>
    <definedName name="_xlnm.Print_Titles" localSheetId="2">'EVALUA-1'!$1:$2</definedName>
  </definedNames>
  <calcPr fullCalcOnLoad="1"/>
</workbook>
</file>

<file path=xl/sharedStrings.xml><?xml version="1.0" encoding="utf-8"?>
<sst xmlns="http://schemas.openxmlformats.org/spreadsheetml/2006/main" count="342" uniqueCount="101">
  <si>
    <t>Con anticipo sin restricciones.</t>
  </si>
  <si>
    <t>Con anticipo cuenta compartida.</t>
  </si>
  <si>
    <t>Pago contra entrega.</t>
  </si>
  <si>
    <t>Proveeduría de bienes.</t>
  </si>
  <si>
    <t>Proveeduría de servicios.</t>
  </si>
  <si>
    <t>NRO</t>
  </si>
  <si>
    <t>PAGO</t>
  </si>
  <si>
    <t>OBJETO</t>
  </si>
  <si>
    <t>Razon Corriente</t>
  </si>
  <si>
    <t>Endeudamiento</t>
  </si>
  <si>
    <t>Soporte Histórico de Ingresos</t>
  </si>
  <si>
    <t>Soporte con Capital de Trabajo</t>
  </si>
  <si>
    <t>Soporte con Relación Patrimonial</t>
  </si>
  <si>
    <t>CLASE</t>
  </si>
  <si>
    <t>FORMA DE PAGO</t>
  </si>
  <si>
    <t>OBJETO CONTRACTUAL</t>
  </si>
  <si>
    <t>COMBINACION 1 - 4</t>
  </si>
  <si>
    <t>COMBINACION 1 - 5</t>
  </si>
  <si>
    <t>COMBINACION 1 - 6</t>
  </si>
  <si>
    <t>COMBINACION 2 - 4</t>
  </si>
  <si>
    <t>COMBINACION 2 - 5</t>
  </si>
  <si>
    <t>COMBINACION 2 - 6</t>
  </si>
  <si>
    <t>COMBINACION 3 - 4</t>
  </si>
  <si>
    <t>COMBINACION 3 - 5</t>
  </si>
  <si>
    <t>COMBINACION 3 - 6</t>
  </si>
  <si>
    <t>ACTIVO CORRIENTE</t>
  </si>
  <si>
    <t>PASIVO CORRIENTE</t>
  </si>
  <si>
    <t>RAZON CORRIENTE</t>
  </si>
  <si>
    <t>ENDEUDAMIENTO</t>
  </si>
  <si>
    <t>ACTIVO TOTAL</t>
  </si>
  <si>
    <t>PASIVO TOTAL</t>
  </si>
  <si>
    <t xml:space="preserve">Riesgo de 0,6 a 0,8 </t>
  </si>
  <si>
    <t xml:space="preserve">Riesgo de 50% a 10% </t>
  </si>
  <si>
    <t xml:space="preserve">Riesgo de 1,6 a 1,2 </t>
  </si>
  <si>
    <t>COMBINACION NUMERO 1 a 9</t>
  </si>
  <si>
    <t>SOPORTE CON CAPITAL DE TRABAJO  (SCT)</t>
  </si>
  <si>
    <t>SOPORTE CON RELACIÓN PATRIMONIAL (SRP)</t>
  </si>
  <si>
    <t>ACTIVO CTE  -  PASIVO CTE</t>
  </si>
  <si>
    <t>% Participacion</t>
  </si>
  <si>
    <r>
      <t xml:space="preserve">  O</t>
    </r>
    <r>
      <rPr>
        <sz val="7"/>
        <rFont val="Arial"/>
        <family val="0"/>
      </rPr>
      <t xml:space="preserve">ferta / </t>
    </r>
    <r>
      <rPr>
        <sz val="7"/>
        <color indexed="12"/>
        <rFont val="Arial"/>
        <family val="2"/>
      </rPr>
      <t>P</t>
    </r>
    <r>
      <rPr>
        <sz val="7"/>
        <rFont val="Arial"/>
        <family val="0"/>
      </rPr>
      <t>resupuesto</t>
    </r>
  </si>
  <si>
    <t>% Participación</t>
  </si>
  <si>
    <t>Indicador</t>
  </si>
  <si>
    <t>Patrimonio</t>
  </si>
  <si>
    <t>PROPONENTE ------&gt;</t>
  </si>
  <si>
    <t>Valor Ofertado</t>
  </si>
  <si>
    <t xml:space="preserve">Riesgo de 1,0 a 0,2 </t>
  </si>
  <si>
    <t>Duracion Contrato (Meses)</t>
  </si>
  <si>
    <t xml:space="preserve">Riesgo de 1,5 a 1,0 </t>
  </si>
  <si>
    <t>Adecuación y Remodelación</t>
  </si>
  <si>
    <t>P</t>
  </si>
  <si>
    <t>BALANCE A DICIEMBRE 31 DE 2008</t>
  </si>
  <si>
    <t>TOTAL PATRIMONIO</t>
  </si>
  <si>
    <t>TOTAL PATRIM LIQUIDO</t>
  </si>
  <si>
    <t>CONCILIACION FOLIO</t>
  </si>
  <si>
    <t>PATRIMONIO LIQUIDO AJUSTADO</t>
  </si>
  <si>
    <t>DIFERENCIA</t>
  </si>
  <si>
    <t>VALORIZACIONES</t>
  </si>
  <si>
    <t>PORCENTAJE</t>
  </si>
  <si>
    <t>VERIFICACION  DE LA INFORMACION  FINANCIERA  VS  DECLARACION  RENTA &lt;= 0,5%</t>
  </si>
  <si>
    <t>ESTADOS FINANCIEROS  2008 3 FIRMAS</t>
  </si>
  <si>
    <t>ESTADOS FINANCIEROS  2007 3 FIRMAS</t>
  </si>
  <si>
    <t>CERTIFIC VIGENTE CONTADOR</t>
  </si>
  <si>
    <t>CERTIFIC VIGENTE REV FISCAL</t>
  </si>
  <si>
    <t>CONCILIACION CONTABLE FISCAL</t>
  </si>
  <si>
    <t>INGRESOS CONTABLES 2008</t>
  </si>
  <si>
    <t>CONCILIACION CONTABLE FISCAL 2006-2007</t>
  </si>
  <si>
    <t>TOTAL PATRIMONIO 2008</t>
  </si>
  <si>
    <t>TOTAL PATRIMONIO 2007</t>
  </si>
  <si>
    <t>INGRESOS CONTABLES 2007</t>
  </si>
  <si>
    <t>INGRESOS FISCALES 2007</t>
  </si>
  <si>
    <t>TOTAL PATRIM LIQUIDO 2007</t>
  </si>
  <si>
    <t>NE</t>
  </si>
  <si>
    <t>DECLARACION RENTA 2007</t>
  </si>
  <si>
    <t>CONVOCATORIA PUBLICA No.004 DE 2009</t>
  </si>
  <si>
    <t>CONTRATAR EL SUMINISTRO DE MATERIALES DE FERRETERIA DE PRIMERA CALIDAD POR EL SISTEMA DE PRECIOS UNITARIOS FIJOS, SIN FORMULA DE REAJUSTE, CON DESTINO AL MANTENIMIENTO DE LAS DIFERENTES SEDES DE LA UNIVERSIDAD DISTRITAL FRANCISCO JOSE DE CALDAS</t>
  </si>
  <si>
    <t>FERRETERIA RAMIREZ E HIJOS LTDA</t>
  </si>
  <si>
    <t>ESTADOS FINANCIEROS  2008 2 FIRMAS</t>
  </si>
  <si>
    <t>ESTADOS FINANCIEROS  2007 2 FIRMAS</t>
  </si>
  <si>
    <t>EDUARDO RINCON ACOSTA</t>
  </si>
  <si>
    <t>F.F. SOLUCIONES S.A.</t>
  </si>
  <si>
    <t>LUIS GUILLERMO GARZON</t>
  </si>
  <si>
    <t>DIANA MARCELA CASTILLO</t>
  </si>
  <si>
    <t>DECLARACION RENTA 2008</t>
  </si>
  <si>
    <t>HERRAMIENTAS Y COMPLEMENTOS LTDA</t>
  </si>
  <si>
    <t>FERRETERIA SAN ROQUE 2 LTDA</t>
  </si>
  <si>
    <t>COMERCIALIZADORA NACIONAL FERREINDUSTRIAL</t>
  </si>
  <si>
    <t>MERCY CECILIA RODRIGUEZ CLEVES</t>
  </si>
  <si>
    <t xml:space="preserve">LUZ ANGELA ARIZA </t>
  </si>
  <si>
    <t>SANDRA P GONZALEZ</t>
  </si>
  <si>
    <t>ELECTRICOS UNIDOS LTDA</t>
  </si>
  <si>
    <t>FERRETERIA SURAMERICANA LTDA</t>
  </si>
  <si>
    <t>ARISTOBULO</t>
  </si>
  <si>
    <t>ALVARO MARTINEZ DELGADO</t>
  </si>
  <si>
    <t>ORLANDO CHIQUIZA CUERVO</t>
  </si>
  <si>
    <t>JOSE RAFAEL QUINTERO</t>
  </si>
  <si>
    <t>MARYI ROCIO MORA CAMPOS</t>
  </si>
  <si>
    <t>JULY CATHERINE TELLEZ</t>
  </si>
  <si>
    <t>INTERAMERICANA DE SUMINISTROS</t>
  </si>
  <si>
    <t>EVALUACION FINANCIERA Numeral 4.3.1</t>
  </si>
  <si>
    <r>
      <t xml:space="preserve">OBSERVACION: </t>
    </r>
    <r>
      <rPr>
        <b/>
        <sz val="10"/>
        <color indexed="10"/>
        <rFont val="Arial"/>
        <family val="2"/>
      </rPr>
      <t>LA UNIVERSIDAD SOLICITA SUBSANAR LOS ESTADOS FINANCIEROS TODA VEZ QUE ESTOS DEBEN ESTAR FIRMADOS POR EL REPRESENTANTE LEGAL, CONTADOR Y REVISOR FISCAL, ADEMAS SE DEBEN REFLEJAR EN LOS ESTADOS  LA CLASIFICACIÓN EN CORRIENTE Y NO CORRIENTE.</t>
    </r>
  </si>
  <si>
    <r>
      <t xml:space="preserve">OBSERVACION: </t>
    </r>
    <r>
      <rPr>
        <b/>
        <sz val="10"/>
        <color indexed="10"/>
        <rFont val="Arial"/>
        <family val="2"/>
      </rPr>
      <t xml:space="preserve">LA UNIVERSIDAD SOLICITA SUBSANAR LOS ESTADOS FINANCIEROS TODA VEZ QUE ESTOS DEBEN SER DEL AÑO 2008, REQUERIDO  EN LOS TERMINOS DE REFERENCIA, FIRMADOS POR EL REPRESENTANTE LEGAL, CONTADOR Y REVISOR FISCAL, ADEMAS SE DEBEN REFLEJAR EN LOS ESTADOS  LA CLASIFICACIÓN EN CORRIENTE Y NO CORRIENTE.  EL PROPONENTE DENTRO DEL TERMINO ALLEGO LOS DOCUMENTOS SOLICITADOS. </t>
    </r>
  </si>
</sst>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
    <numFmt numFmtId="177" formatCode="0.0000000"/>
    <numFmt numFmtId="178" formatCode="0.000000"/>
    <numFmt numFmtId="179" formatCode="0.00000"/>
    <numFmt numFmtId="180" formatCode="0.0000"/>
    <numFmt numFmtId="181" formatCode="0.000"/>
    <numFmt numFmtId="182" formatCode="#,##0.0"/>
    <numFmt numFmtId="183" formatCode="0.0%"/>
    <numFmt numFmtId="184" formatCode="#,##0.000"/>
    <numFmt numFmtId="185" formatCode="#,##0.0000"/>
    <numFmt numFmtId="186" formatCode="#,##0.00000"/>
    <numFmt numFmtId="187" formatCode="#,##0.000000"/>
    <numFmt numFmtId="188" formatCode="#,##0.0000000"/>
    <numFmt numFmtId="189" formatCode="#,##0.00000000"/>
    <numFmt numFmtId="190" formatCode="#,##0.000000000"/>
    <numFmt numFmtId="191" formatCode="[$-C0A]dddd\,\ dd&quot; de &quot;mmmm&quot; de &quot;yyyy"/>
    <numFmt numFmtId="192" formatCode="[$-C0A]d\-mmm\-yy;@"/>
    <numFmt numFmtId="193" formatCode="#,##0.00;[Red]#,##0.00"/>
    <numFmt numFmtId="194" formatCode="#,##0.00\ _€"/>
  </numFmts>
  <fonts count="20">
    <font>
      <sz val="10"/>
      <name val="Arial"/>
      <family val="0"/>
    </font>
    <font>
      <sz val="9"/>
      <name val="Verdana"/>
      <family val="2"/>
    </font>
    <font>
      <b/>
      <sz val="9"/>
      <name val="Verdana"/>
      <family val="2"/>
    </font>
    <font>
      <sz val="8"/>
      <name val="Arial"/>
      <family val="0"/>
    </font>
    <font>
      <sz val="7"/>
      <name val="Arial"/>
      <family val="0"/>
    </font>
    <font>
      <b/>
      <sz val="10"/>
      <name val="Arial"/>
      <family val="2"/>
    </font>
    <font>
      <sz val="7"/>
      <color indexed="12"/>
      <name val="Arial"/>
      <family val="2"/>
    </font>
    <font>
      <b/>
      <sz val="8"/>
      <name val="Arial"/>
      <family val="2"/>
    </font>
    <font>
      <b/>
      <sz val="9"/>
      <name val="Arial"/>
      <family val="2"/>
    </font>
    <font>
      <b/>
      <i/>
      <sz val="10"/>
      <name val="Arial"/>
      <family val="2"/>
    </font>
    <font>
      <b/>
      <sz val="8"/>
      <name val="Verdana"/>
      <family val="2"/>
    </font>
    <font>
      <u val="single"/>
      <sz val="10"/>
      <color indexed="12"/>
      <name val="Arial"/>
      <family val="0"/>
    </font>
    <font>
      <u val="single"/>
      <sz val="10"/>
      <color indexed="36"/>
      <name val="Arial"/>
      <family val="0"/>
    </font>
    <font>
      <b/>
      <sz val="11"/>
      <name val="Arial"/>
      <family val="2"/>
    </font>
    <font>
      <b/>
      <sz val="10"/>
      <color indexed="9"/>
      <name val="Arial"/>
      <family val="2"/>
    </font>
    <font>
      <sz val="10"/>
      <color indexed="9"/>
      <name val="Arial"/>
      <family val="2"/>
    </font>
    <font>
      <b/>
      <sz val="8"/>
      <color indexed="9"/>
      <name val="Arial"/>
      <family val="2"/>
    </font>
    <font>
      <b/>
      <sz val="14"/>
      <name val="Arial"/>
      <family val="2"/>
    </font>
    <font>
      <b/>
      <sz val="11"/>
      <color indexed="8"/>
      <name val="Arial"/>
      <family val="2"/>
    </font>
    <font>
      <b/>
      <sz val="10"/>
      <color indexed="10"/>
      <name val="Arial"/>
      <family val="2"/>
    </font>
  </fonts>
  <fills count="8">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s>
  <borders count="47">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style="thin"/>
      <bottom style="thin"/>
    </border>
    <border>
      <left style="thin"/>
      <right>
        <color indexed="63"/>
      </right>
      <top>
        <color indexed="63"/>
      </top>
      <bottom style="thin"/>
    </border>
    <border>
      <left style="medium"/>
      <right style="medium"/>
      <top style="thin"/>
      <bottom>
        <color indexed="63"/>
      </bottom>
    </border>
    <border>
      <left style="medium"/>
      <right>
        <color indexed="63"/>
      </right>
      <top style="thin"/>
      <bottom style="thin"/>
    </border>
    <border>
      <left style="medium"/>
      <right>
        <color indexed="63"/>
      </right>
      <top style="thin"/>
      <bottom style="medium"/>
    </border>
    <border>
      <left>
        <color indexed="63"/>
      </left>
      <right style="medium"/>
      <top style="thin"/>
      <bottom style="thin"/>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style="medium"/>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47">
    <xf numFmtId="0" fontId="0" fillId="0" borderId="0" xfId="0" applyAlignment="1">
      <alignment/>
    </xf>
    <xf numFmtId="0" fontId="1"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7" xfId="0" applyFont="1" applyBorder="1" applyAlignment="1">
      <alignment vertical="center" wrapText="1"/>
    </xf>
    <xf numFmtId="0" fontId="2" fillId="0" borderId="8" xfId="0" applyFont="1" applyBorder="1" applyAlignment="1">
      <alignment horizontal="center"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0"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2" borderId="1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6" xfId="0" applyFont="1" applyBorder="1" applyAlignment="1">
      <alignment vertical="center" wrapText="1"/>
    </xf>
    <xf numFmtId="9" fontId="1" fillId="0" borderId="16" xfId="0" applyNumberFormat="1" applyFont="1" applyBorder="1" applyAlignment="1">
      <alignment horizontal="center" vertical="center" wrapText="1"/>
    </xf>
    <xf numFmtId="176" fontId="1" fillId="0" borderId="1" xfId="0" applyNumberFormat="1" applyFont="1" applyBorder="1" applyAlignment="1">
      <alignment horizontal="center" vertical="center" wrapText="1"/>
    </xf>
    <xf numFmtId="176" fontId="1" fillId="0" borderId="0" xfId="0" applyNumberFormat="1" applyFont="1" applyBorder="1" applyAlignment="1">
      <alignment horizontal="center" vertical="center" wrapText="1"/>
    </xf>
    <xf numFmtId="176" fontId="1" fillId="0" borderId="16" xfId="0" applyNumberFormat="1" applyFont="1" applyBorder="1" applyAlignment="1">
      <alignment horizontal="center" vertical="center" wrapText="1"/>
    </xf>
    <xf numFmtId="176" fontId="1" fillId="0" borderId="13" xfId="0" applyNumberFormat="1" applyFont="1" applyBorder="1" applyAlignment="1">
      <alignment horizontal="center" vertical="center" wrapText="1"/>
    </xf>
    <xf numFmtId="176" fontId="1" fillId="0" borderId="1" xfId="0" applyNumberFormat="1" applyFont="1" applyBorder="1" applyAlignment="1">
      <alignment vertical="center" wrapText="1"/>
    </xf>
    <xf numFmtId="0" fontId="1" fillId="0" borderId="10" xfId="0" applyFont="1" applyBorder="1" applyAlignment="1">
      <alignment vertical="center" wrapText="1"/>
    </xf>
    <xf numFmtId="176" fontId="1" fillId="0" borderId="11" xfId="0" applyNumberFormat="1" applyFont="1" applyBorder="1" applyAlignment="1">
      <alignment horizontal="center" vertical="center" wrapText="1"/>
    </xf>
    <xf numFmtId="176" fontId="1" fillId="0" borderId="12" xfId="0" applyNumberFormat="1" applyFont="1" applyBorder="1" applyAlignment="1">
      <alignment horizontal="center" vertical="center" wrapText="1"/>
    </xf>
    <xf numFmtId="0" fontId="1" fillId="0" borderId="14" xfId="0" applyFont="1" applyBorder="1" applyAlignment="1">
      <alignment vertical="center" wrapText="1"/>
    </xf>
    <xf numFmtId="176" fontId="1" fillId="0" borderId="13" xfId="0" applyNumberFormat="1" applyFont="1" applyBorder="1" applyAlignment="1">
      <alignment vertical="center" wrapText="1"/>
    </xf>
    <xf numFmtId="0" fontId="1" fillId="0" borderId="15" xfId="0" applyFont="1" applyBorder="1" applyAlignment="1">
      <alignment vertical="center" wrapText="1"/>
    </xf>
    <xf numFmtId="176" fontId="1" fillId="0" borderId="17" xfId="0" applyNumberFormat="1" applyFont="1" applyBorder="1" applyAlignment="1">
      <alignment horizontal="center" vertical="center" wrapText="1"/>
    </xf>
    <xf numFmtId="2" fontId="1" fillId="0" borderId="1" xfId="0" applyNumberFormat="1" applyFont="1" applyBorder="1" applyAlignment="1">
      <alignment vertical="center" wrapText="1"/>
    </xf>
    <xf numFmtId="9" fontId="1" fillId="0" borderId="1" xfId="21" applyFont="1" applyBorder="1" applyAlignment="1">
      <alignment horizontal="center" vertical="center" wrapText="1"/>
    </xf>
    <xf numFmtId="9" fontId="1" fillId="0" borderId="0" xfId="21" applyFont="1" applyBorder="1" applyAlignment="1">
      <alignment horizontal="center" vertical="center" wrapText="1"/>
    </xf>
    <xf numFmtId="2" fontId="1" fillId="0" borderId="1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16"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8" xfId="0" applyBorder="1" applyAlignment="1">
      <alignment/>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4" fillId="0" borderId="20" xfId="0" applyFont="1" applyBorder="1" applyAlignment="1">
      <alignment horizontal="center" vertical="center" wrapText="1"/>
    </xf>
    <xf numFmtId="3" fontId="0" fillId="4" borderId="19" xfId="0" applyNumberFormat="1" applyFill="1" applyBorder="1" applyAlignment="1">
      <alignment/>
    </xf>
    <xf numFmtId="9" fontId="0" fillId="4" borderId="21" xfId="0" applyNumberFormat="1" applyFill="1" applyBorder="1" applyAlignment="1">
      <alignment/>
    </xf>
    <xf numFmtId="3" fontId="0" fillId="4" borderId="18" xfId="0" applyNumberFormat="1" applyFill="1" applyBorder="1" applyAlignment="1">
      <alignment vertical="center"/>
    </xf>
    <xf numFmtId="0" fontId="3" fillId="0" borderId="18" xfId="0" applyFont="1" applyBorder="1" applyAlignment="1">
      <alignment/>
    </xf>
    <xf numFmtId="0" fontId="3" fillId="0" borderId="19" xfId="0" applyFont="1" applyBorder="1" applyAlignment="1">
      <alignment/>
    </xf>
    <xf numFmtId="0" fontId="4" fillId="0" borderId="18" xfId="0" applyFont="1" applyBorder="1" applyAlignment="1">
      <alignment/>
    </xf>
    <xf numFmtId="0" fontId="0" fillId="0" borderId="21" xfId="0" applyBorder="1" applyAlignment="1">
      <alignment/>
    </xf>
    <xf numFmtId="0" fontId="7" fillId="0" borderId="21" xfId="0" applyFont="1" applyBorder="1" applyAlignment="1">
      <alignment/>
    </xf>
    <xf numFmtId="0" fontId="0" fillId="0" borderId="0" xfId="0" applyBorder="1" applyAlignment="1">
      <alignment horizontal="center" vertical="center" wrapText="1"/>
    </xf>
    <xf numFmtId="3" fontId="0" fillId="0" borderId="0" xfId="0" applyNumberFormat="1" applyBorder="1" applyAlignment="1">
      <alignment horizontal="center" vertical="center" wrapText="1"/>
    </xf>
    <xf numFmtId="3" fontId="0" fillId="0" borderId="0" xfId="0" applyNumberFormat="1" applyFill="1" applyBorder="1" applyAlignment="1">
      <alignment/>
    </xf>
    <xf numFmtId="176" fontId="0" fillId="4" borderId="18" xfId="0" applyNumberFormat="1" applyFill="1" applyBorder="1" applyAlignment="1">
      <alignment/>
    </xf>
    <xf numFmtId="3" fontId="0" fillId="4" borderId="21" xfId="0" applyNumberFormat="1" applyFill="1" applyBorder="1" applyAlignment="1">
      <alignment/>
    </xf>
    <xf numFmtId="0" fontId="7" fillId="0" borderId="18" xfId="0" applyFont="1" applyBorder="1" applyAlignment="1">
      <alignment/>
    </xf>
    <xf numFmtId="0" fontId="7" fillId="0" borderId="21" xfId="0" applyFont="1" applyFill="1" applyBorder="1" applyAlignment="1">
      <alignment/>
    </xf>
    <xf numFmtId="0" fontId="7" fillId="0" borderId="19" xfId="0" applyFont="1" applyFill="1" applyBorder="1" applyAlignment="1">
      <alignment/>
    </xf>
    <xf numFmtId="0" fontId="8" fillId="0" borderId="0" xfId="0" applyFont="1" applyAlignment="1">
      <alignment/>
    </xf>
    <xf numFmtId="0" fontId="0" fillId="0" borderId="22" xfId="0" applyBorder="1" applyAlignment="1">
      <alignment vertical="center" wrapText="1"/>
    </xf>
    <xf numFmtId="3" fontId="0" fillId="4" borderId="19" xfId="0" applyNumberFormat="1" applyFill="1" applyBorder="1" applyAlignment="1">
      <alignment vertical="center"/>
    </xf>
    <xf numFmtId="9" fontId="0" fillId="5" borderId="18" xfId="21" applyFill="1" applyBorder="1" applyAlignment="1" applyProtection="1">
      <alignment/>
      <protection locked="0"/>
    </xf>
    <xf numFmtId="3" fontId="0" fillId="5" borderId="21" xfId="0" applyNumberFormat="1" applyFill="1" applyBorder="1" applyAlignment="1" applyProtection="1">
      <alignment/>
      <protection locked="0"/>
    </xf>
    <xf numFmtId="3" fontId="0" fillId="5" borderId="19" xfId="0" applyNumberFormat="1" applyFill="1" applyBorder="1" applyAlignment="1" applyProtection="1">
      <alignment/>
      <protection locked="0"/>
    </xf>
    <xf numFmtId="0" fontId="7" fillId="0" borderId="0" xfId="0" applyFont="1" applyFill="1" applyBorder="1" applyAlignment="1">
      <alignment/>
    </xf>
    <xf numFmtId="0" fontId="0" fillId="0" borderId="2" xfId="0" applyBorder="1" applyAlignment="1">
      <alignment/>
    </xf>
    <xf numFmtId="0" fontId="0" fillId="0" borderId="5" xfId="0" applyBorder="1" applyAlignment="1">
      <alignment/>
    </xf>
    <xf numFmtId="0" fontId="0" fillId="0" borderId="6" xfId="0" applyBorder="1" applyAlignment="1">
      <alignment/>
    </xf>
    <xf numFmtId="0" fontId="5" fillId="0" borderId="6" xfId="0" applyFont="1" applyBorder="1" applyAlignment="1">
      <alignment/>
    </xf>
    <xf numFmtId="0" fontId="3" fillId="0" borderId="5" xfId="0" applyFont="1" applyBorder="1" applyAlignment="1">
      <alignment horizontal="center" vertical="center" wrapText="1"/>
    </xf>
    <xf numFmtId="0" fontId="7" fillId="0" borderId="6" xfId="0" applyFont="1" applyBorder="1" applyAlignment="1">
      <alignment horizontal="center" vertical="center" wrapText="1"/>
    </xf>
    <xf numFmtId="0" fontId="0" fillId="0" borderId="7" xfId="0" applyBorder="1" applyAlignment="1">
      <alignment/>
    </xf>
    <xf numFmtId="0" fontId="0" fillId="0" borderId="9" xfId="0" applyBorder="1" applyAlignment="1">
      <alignment/>
    </xf>
    <xf numFmtId="3" fontId="0" fillId="0" borderId="23" xfId="0" applyNumberFormat="1" applyBorder="1" applyAlignment="1">
      <alignment/>
    </xf>
    <xf numFmtId="3" fontId="0" fillId="4" borderId="23" xfId="21" applyNumberFormat="1" applyFill="1" applyBorder="1" applyAlignment="1">
      <alignment/>
    </xf>
    <xf numFmtId="3" fontId="0" fillId="4" borderId="21" xfId="21" applyNumberFormat="1" applyFill="1" applyBorder="1" applyAlignment="1">
      <alignment/>
    </xf>
    <xf numFmtId="3" fontId="0" fillId="0" borderId="21" xfId="0" applyNumberFormat="1" applyBorder="1" applyAlignment="1">
      <alignment/>
    </xf>
    <xf numFmtId="0" fontId="5" fillId="5" borderId="20" xfId="0" applyFont="1" applyFill="1" applyBorder="1" applyAlignment="1" applyProtection="1">
      <alignment horizontal="center"/>
      <protection locked="0"/>
    </xf>
    <xf numFmtId="3" fontId="0" fillId="0" borderId="0" xfId="0" applyNumberFormat="1" applyFill="1" applyBorder="1" applyAlignment="1" applyProtection="1">
      <alignment/>
      <protection/>
    </xf>
    <xf numFmtId="2" fontId="1" fillId="0" borderId="0" xfId="0" applyNumberFormat="1" applyFont="1" applyBorder="1" applyAlignment="1">
      <alignment vertical="center" wrapText="1"/>
    </xf>
    <xf numFmtId="2" fontId="1" fillId="0" borderId="13" xfId="0" applyNumberFormat="1" applyFont="1" applyBorder="1" applyAlignment="1">
      <alignment horizontal="center" vertical="center" wrapText="1"/>
    </xf>
    <xf numFmtId="2" fontId="1" fillId="0" borderId="6" xfId="0" applyNumberFormat="1" applyFont="1" applyBorder="1" applyAlignment="1">
      <alignment vertical="center" wrapText="1"/>
    </xf>
    <xf numFmtId="2" fontId="1" fillId="0" borderId="17" xfId="0" applyNumberFormat="1" applyFont="1" applyBorder="1" applyAlignment="1">
      <alignment horizontal="center" vertical="center" wrapText="1"/>
    </xf>
    <xf numFmtId="9" fontId="1" fillId="0" borderId="11" xfId="0" applyNumberFormat="1" applyFont="1" applyBorder="1" applyAlignment="1">
      <alignment horizontal="center" vertical="center" wrapText="1"/>
    </xf>
    <xf numFmtId="0" fontId="10" fillId="2" borderId="11" xfId="0" applyFont="1" applyFill="1" applyBorder="1" applyAlignment="1">
      <alignment horizontal="center" vertical="center" wrapText="1"/>
    </xf>
    <xf numFmtId="0" fontId="6" fillId="0" borderId="20" xfId="0" applyFont="1" applyBorder="1" applyAlignment="1">
      <alignment horizontal="center" vertical="center" wrapText="1"/>
    </xf>
    <xf numFmtId="3" fontId="0" fillId="0" borderId="19" xfId="0" applyNumberFormat="1" applyBorder="1" applyAlignment="1">
      <alignment/>
    </xf>
    <xf numFmtId="9" fontId="0" fillId="4" borderId="19" xfId="21" applyFill="1" applyBorder="1" applyAlignment="1">
      <alignment/>
    </xf>
    <xf numFmtId="0" fontId="0" fillId="0" borderId="3" xfId="0" applyBorder="1" applyAlignment="1">
      <alignment/>
    </xf>
    <xf numFmtId="0" fontId="0" fillId="0" borderId="4" xfId="0" applyBorder="1" applyAlignment="1">
      <alignment/>
    </xf>
    <xf numFmtId="0" fontId="0" fillId="0" borderId="21" xfId="0" applyBorder="1" applyAlignment="1">
      <alignment vertical="center" wrapText="1"/>
    </xf>
    <xf numFmtId="0" fontId="0" fillId="6" borderId="1" xfId="0" applyFill="1" applyBorder="1" applyAlignment="1">
      <alignment vertical="center" wrapText="1"/>
    </xf>
    <xf numFmtId="3" fontId="5" fillId="6" borderId="1" xfId="0" applyNumberFormat="1" applyFont="1" applyFill="1" applyBorder="1" applyAlignment="1" applyProtection="1">
      <alignment/>
      <protection/>
    </xf>
    <xf numFmtId="0" fontId="0" fillId="7" borderId="14" xfId="0" applyFill="1" applyBorder="1" applyAlignment="1">
      <alignment horizontal="center"/>
    </xf>
    <xf numFmtId="0" fontId="9" fillId="0" borderId="4" xfId="0" applyFont="1" applyBorder="1" applyAlignment="1">
      <alignment horizontal="right" vertical="center"/>
    </xf>
    <xf numFmtId="0" fontId="0" fillId="0" borderId="6" xfId="0" applyBorder="1" applyAlignment="1">
      <alignment horizontal="center" vertical="center" wrapText="1"/>
    </xf>
    <xf numFmtId="3" fontId="0" fillId="0" borderId="21" xfId="0" applyNumberFormat="1" applyFill="1" applyBorder="1" applyAlignment="1" applyProtection="1">
      <alignment/>
      <protection locked="0"/>
    </xf>
    <xf numFmtId="0" fontId="3" fillId="0" borderId="0" xfId="0" applyFont="1" applyAlignment="1">
      <alignment/>
    </xf>
    <xf numFmtId="0" fontId="5" fillId="0" borderId="5" xfId="0" applyFont="1" applyBorder="1" applyAlignment="1">
      <alignment horizontal="left"/>
    </xf>
    <xf numFmtId="0" fontId="7" fillId="0" borderId="5" xfId="0" applyFont="1" applyBorder="1" applyAlignment="1">
      <alignment/>
    </xf>
    <xf numFmtId="9" fontId="0" fillId="5" borderId="6" xfId="21" applyFill="1" applyBorder="1" applyAlignment="1" applyProtection="1">
      <alignment/>
      <protection locked="0"/>
    </xf>
    <xf numFmtId="4" fontId="0" fillId="5" borderId="21" xfId="0" applyNumberFormat="1" applyFill="1" applyBorder="1" applyAlignment="1" applyProtection="1">
      <alignment/>
      <protection locked="0"/>
    </xf>
    <xf numFmtId="0" fontId="5" fillId="0" borderId="0" xfId="0" applyFont="1" applyBorder="1" applyAlignment="1">
      <alignment horizontal="left"/>
    </xf>
    <xf numFmtId="0" fontId="7" fillId="0" borderId="1" xfId="0" applyFont="1" applyBorder="1" applyAlignment="1">
      <alignment/>
    </xf>
    <xf numFmtId="0" fontId="0" fillId="0" borderId="1" xfId="0" applyBorder="1" applyAlignment="1">
      <alignment/>
    </xf>
    <xf numFmtId="0" fontId="7" fillId="0" borderId="24" xfId="0" applyFont="1" applyBorder="1" applyAlignment="1">
      <alignment/>
    </xf>
    <xf numFmtId="0" fontId="7" fillId="0" borderId="24" xfId="0" applyFont="1" applyFill="1" applyBorder="1" applyAlignment="1">
      <alignment/>
    </xf>
    <xf numFmtId="0" fontId="7" fillId="0" borderId="25" xfId="0" applyFont="1" applyFill="1" applyBorder="1" applyAlignment="1">
      <alignment/>
    </xf>
    <xf numFmtId="3" fontId="0" fillId="5" borderId="26" xfId="0" applyNumberFormat="1" applyFill="1" applyBorder="1" applyAlignment="1" applyProtection="1">
      <alignment/>
      <protection locked="0"/>
    </xf>
    <xf numFmtId="3" fontId="0" fillId="0" borderId="26" xfId="0" applyNumberFormat="1" applyFill="1" applyBorder="1" applyAlignment="1" applyProtection="1">
      <alignment/>
      <protection locked="0"/>
    </xf>
    <xf numFmtId="3" fontId="0" fillId="5" borderId="27" xfId="0" applyNumberFormat="1" applyFill="1" applyBorder="1" applyAlignment="1" applyProtection="1">
      <alignment/>
      <protection locked="0"/>
    </xf>
    <xf numFmtId="3" fontId="5" fillId="5" borderId="28" xfId="0" applyNumberFormat="1" applyFont="1" applyFill="1" applyBorder="1" applyAlignment="1" applyProtection="1">
      <alignment/>
      <protection locked="0"/>
    </xf>
    <xf numFmtId="0" fontId="7" fillId="0" borderId="14" xfId="0" applyFont="1" applyBorder="1" applyAlignment="1">
      <alignment/>
    </xf>
    <xf numFmtId="9" fontId="0" fillId="5" borderId="13" xfId="21" applyFont="1" applyFill="1" applyBorder="1" applyAlignment="1" applyProtection="1">
      <alignment/>
      <protection locked="0"/>
    </xf>
    <xf numFmtId="14" fontId="0" fillId="5" borderId="13" xfId="21" applyNumberFormat="1" applyFont="1" applyFill="1" applyBorder="1" applyAlignment="1" applyProtection="1">
      <alignment/>
      <protection locked="0"/>
    </xf>
    <xf numFmtId="9" fontId="0" fillId="5" borderId="13" xfId="21" applyFill="1" applyBorder="1" applyAlignment="1" applyProtection="1">
      <alignment/>
      <protection locked="0"/>
    </xf>
    <xf numFmtId="0" fontId="3" fillId="0" borderId="5" xfId="0" applyFont="1" applyBorder="1" applyAlignment="1">
      <alignment/>
    </xf>
    <xf numFmtId="0" fontId="0" fillId="0" borderId="16" xfId="0" applyBorder="1" applyAlignment="1">
      <alignment/>
    </xf>
    <xf numFmtId="3" fontId="0" fillId="5" borderId="1" xfId="0" applyNumberFormat="1" applyFill="1" applyBorder="1" applyAlignment="1" applyProtection="1">
      <alignment/>
      <protection locked="0"/>
    </xf>
    <xf numFmtId="9" fontId="0" fillId="0" borderId="6" xfId="21" applyFill="1" applyBorder="1" applyAlignment="1" applyProtection="1">
      <alignment/>
      <protection locked="0"/>
    </xf>
    <xf numFmtId="0" fontId="3" fillId="0" borderId="1" xfId="0" applyFont="1" applyBorder="1" applyAlignment="1">
      <alignment/>
    </xf>
    <xf numFmtId="0" fontId="7" fillId="0" borderId="1" xfId="0" applyFont="1" applyFill="1" applyBorder="1" applyAlignment="1">
      <alignment/>
    </xf>
    <xf numFmtId="3" fontId="0" fillId="0" borderId="1" xfId="0" applyNumberFormat="1" applyFill="1" applyBorder="1" applyAlignment="1" applyProtection="1">
      <alignment/>
      <protection locked="0"/>
    </xf>
    <xf numFmtId="0" fontId="15" fillId="0" borderId="0" xfId="0" applyFont="1" applyFill="1" applyBorder="1" applyAlignment="1">
      <alignment horizontal="center"/>
    </xf>
    <xf numFmtId="3" fontId="15" fillId="0" borderId="0" xfId="0" applyNumberFormat="1" applyFont="1" applyFill="1" applyBorder="1" applyAlignment="1" applyProtection="1">
      <alignment/>
      <protection locked="0"/>
    </xf>
    <xf numFmtId="0" fontId="15" fillId="0" borderId="0" xfId="0" applyFont="1" applyFill="1" applyBorder="1" applyAlignment="1">
      <alignment/>
    </xf>
    <xf numFmtId="0" fontId="0" fillId="0" borderId="29" xfId="0" applyBorder="1" applyAlignment="1">
      <alignment/>
    </xf>
    <xf numFmtId="0" fontId="15" fillId="0" borderId="0" xfId="0" applyFont="1" applyFill="1" applyBorder="1" applyAlignment="1">
      <alignment/>
    </xf>
    <xf numFmtId="0" fontId="15" fillId="0" borderId="0" xfId="0" applyFont="1" applyFill="1" applyBorder="1" applyAlignment="1">
      <alignment horizontal="center"/>
    </xf>
    <xf numFmtId="3" fontId="15" fillId="0" borderId="0" xfId="0" applyNumberFormat="1" applyFont="1" applyFill="1" applyBorder="1" applyAlignment="1" applyProtection="1">
      <alignment/>
      <protection locked="0"/>
    </xf>
    <xf numFmtId="0" fontId="16" fillId="0" borderId="0" xfId="0" applyFont="1" applyFill="1" applyBorder="1" applyAlignment="1">
      <alignment/>
    </xf>
    <xf numFmtId="3" fontId="15" fillId="0" borderId="0" xfId="0" applyNumberFormat="1" applyFont="1" applyFill="1" applyBorder="1" applyAlignment="1">
      <alignment/>
    </xf>
    <xf numFmtId="10" fontId="15" fillId="0" borderId="0" xfId="0" applyNumberFormat="1" applyFont="1" applyFill="1" applyBorder="1" applyAlignment="1">
      <alignment/>
    </xf>
    <xf numFmtId="3" fontId="15" fillId="0" borderId="0" xfId="0" applyNumberFormat="1" applyFont="1" applyFill="1" applyBorder="1" applyAlignment="1">
      <alignment horizontal="center"/>
    </xf>
    <xf numFmtId="0" fontId="16" fillId="0" borderId="0" xfId="0" applyFont="1" applyFill="1" applyBorder="1" applyAlignment="1">
      <alignment/>
    </xf>
    <xf numFmtId="3" fontId="15" fillId="0" borderId="0" xfId="0" applyNumberFormat="1" applyFont="1" applyFill="1" applyBorder="1" applyAlignment="1">
      <alignment/>
    </xf>
    <xf numFmtId="10" fontId="15" fillId="0" borderId="0" xfId="0" applyNumberFormat="1" applyFont="1" applyFill="1" applyBorder="1" applyAlignment="1">
      <alignment/>
    </xf>
    <xf numFmtId="3" fontId="15" fillId="0" borderId="0" xfId="0" applyNumberFormat="1" applyFont="1" applyFill="1" applyBorder="1" applyAlignment="1">
      <alignment horizontal="center"/>
    </xf>
    <xf numFmtId="0" fontId="0" fillId="0" borderId="30" xfId="0" applyBorder="1" applyAlignment="1">
      <alignment/>
    </xf>
    <xf numFmtId="0" fontId="7" fillId="0" borderId="30" xfId="0" applyFont="1" applyBorder="1" applyAlignment="1">
      <alignment/>
    </xf>
    <xf numFmtId="0" fontId="0" fillId="0" borderId="31" xfId="0" applyBorder="1" applyAlignment="1">
      <alignment/>
    </xf>
    <xf numFmtId="171" fontId="15" fillId="0" borderId="0" xfId="17" applyFont="1" applyFill="1" applyBorder="1" applyAlignment="1">
      <alignment/>
    </xf>
    <xf numFmtId="0" fontId="7" fillId="0" borderId="32" xfId="0" applyFont="1" applyBorder="1" applyAlignment="1">
      <alignment/>
    </xf>
    <xf numFmtId="3" fontId="0" fillId="0" borderId="33" xfId="0" applyNumberFormat="1" applyFill="1" applyBorder="1" applyAlignment="1" applyProtection="1">
      <alignment/>
      <protection locked="0"/>
    </xf>
    <xf numFmtId="0" fontId="7" fillId="0" borderId="10" xfId="0" applyFont="1" applyBorder="1" applyAlignment="1">
      <alignment/>
    </xf>
    <xf numFmtId="0" fontId="0" fillId="0" borderId="11" xfId="0" applyBorder="1" applyAlignment="1">
      <alignment/>
    </xf>
    <xf numFmtId="9" fontId="0" fillId="5" borderId="12" xfId="21" applyFill="1" applyBorder="1" applyAlignment="1" applyProtection="1">
      <alignment/>
      <protection locked="0"/>
    </xf>
    <xf numFmtId="0" fontId="7" fillId="0" borderId="25" xfId="0" applyFont="1" applyBorder="1" applyAlignment="1">
      <alignment/>
    </xf>
    <xf numFmtId="3" fontId="0" fillId="0" borderId="27" xfId="0" applyNumberFormat="1" applyFill="1" applyBorder="1" applyAlignment="1" applyProtection="1">
      <alignment/>
      <protection locked="0"/>
    </xf>
    <xf numFmtId="3" fontId="0" fillId="0" borderId="30" xfId="0" applyNumberFormat="1" applyFill="1" applyBorder="1" applyAlignment="1" applyProtection="1">
      <alignment/>
      <protection locked="0"/>
    </xf>
    <xf numFmtId="0" fontId="0" fillId="0" borderId="34" xfId="0" applyBorder="1" applyAlignment="1">
      <alignment/>
    </xf>
    <xf numFmtId="14" fontId="0" fillId="5" borderId="13" xfId="21" applyNumberFormat="1" applyFill="1" applyBorder="1" applyAlignment="1" applyProtection="1">
      <alignment/>
      <protection locked="0"/>
    </xf>
    <xf numFmtId="3" fontId="0" fillId="5" borderId="13" xfId="0" applyNumberFormat="1" applyFill="1" applyBorder="1" applyAlignment="1" applyProtection="1">
      <alignment/>
      <protection locked="0"/>
    </xf>
    <xf numFmtId="0" fontId="7" fillId="0" borderId="15" xfId="0" applyFont="1" applyBorder="1" applyAlignment="1">
      <alignment/>
    </xf>
    <xf numFmtId="3" fontId="0" fillId="0" borderId="17" xfId="0" applyNumberFormat="1" applyFill="1" applyBorder="1" applyAlignment="1" applyProtection="1">
      <alignment/>
      <protection locked="0"/>
    </xf>
    <xf numFmtId="0" fontId="7" fillId="0" borderId="35" xfId="0" applyFont="1" applyBorder="1" applyAlignment="1">
      <alignment/>
    </xf>
    <xf numFmtId="3" fontId="0" fillId="0" borderId="35" xfId="0" applyNumberFormat="1" applyFill="1" applyBorder="1" applyAlignment="1" applyProtection="1">
      <alignment/>
      <protection locked="0"/>
    </xf>
    <xf numFmtId="0" fontId="7" fillId="0" borderId="19" xfId="0" applyFont="1" applyBorder="1" applyAlignment="1">
      <alignment/>
    </xf>
    <xf numFmtId="15" fontId="0" fillId="5" borderId="13" xfId="21" applyNumberFormat="1" applyFont="1" applyFill="1" applyBorder="1" applyAlignment="1" applyProtection="1">
      <alignment/>
      <protection locked="0"/>
    </xf>
    <xf numFmtId="3" fontId="0" fillId="0" borderId="19" xfId="0" applyNumberFormat="1" applyFill="1" applyBorder="1" applyAlignment="1" applyProtection="1">
      <alignment/>
      <protection locked="0"/>
    </xf>
    <xf numFmtId="4" fontId="0" fillId="0" borderId="19" xfId="0" applyNumberFormat="1" applyFill="1" applyBorder="1" applyAlignment="1" applyProtection="1">
      <alignment/>
      <protection locked="0"/>
    </xf>
    <xf numFmtId="0" fontId="5"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7" fillId="0" borderId="0" xfId="0" applyFont="1" applyFill="1" applyBorder="1" applyAlignment="1">
      <alignment/>
    </xf>
    <xf numFmtId="9" fontId="0" fillId="5" borderId="17" xfId="21" applyFill="1" applyBorder="1" applyAlignment="1" applyProtection="1">
      <alignment/>
      <protection locked="0"/>
    </xf>
    <xf numFmtId="9" fontId="0" fillId="5" borderId="1" xfId="21" applyFill="1" applyBorder="1" applyAlignment="1" applyProtection="1">
      <alignment/>
      <protection locked="0"/>
    </xf>
    <xf numFmtId="15" fontId="0" fillId="5" borderId="1" xfId="21" applyNumberFormat="1" applyFont="1" applyFill="1" applyBorder="1" applyAlignment="1" applyProtection="1">
      <alignment/>
      <protection locked="0"/>
    </xf>
    <xf numFmtId="0" fontId="15" fillId="0" borderId="0" xfId="0" applyFont="1" applyBorder="1" applyAlignment="1">
      <alignment/>
    </xf>
    <xf numFmtId="0" fontId="16" fillId="0" borderId="0" xfId="0" applyFont="1" applyBorder="1" applyAlignment="1">
      <alignment/>
    </xf>
    <xf numFmtId="3" fontId="15" fillId="0" borderId="0" xfId="0" applyNumberFormat="1" applyFont="1" applyBorder="1" applyAlignment="1">
      <alignment/>
    </xf>
    <xf numFmtId="10" fontId="15" fillId="0" borderId="0" xfId="0" applyNumberFormat="1" applyFont="1" applyBorder="1" applyAlignment="1">
      <alignment/>
    </xf>
    <xf numFmtId="3" fontId="15" fillId="0" borderId="0" xfId="0" applyNumberFormat="1" applyFont="1" applyBorder="1" applyAlignment="1">
      <alignment horizontal="center"/>
    </xf>
    <xf numFmtId="194" fontId="15" fillId="0" borderId="0" xfId="0" applyNumberFormat="1" applyFont="1" applyFill="1" applyBorder="1" applyAlignment="1">
      <alignment/>
    </xf>
    <xf numFmtId="0" fontId="15" fillId="0" borderId="0" xfId="0" applyFont="1" applyBorder="1" applyAlignment="1">
      <alignment/>
    </xf>
    <xf numFmtId="3" fontId="15" fillId="5" borderId="0" xfId="0" applyNumberFormat="1" applyFont="1" applyFill="1" applyBorder="1" applyAlignment="1" applyProtection="1">
      <alignment/>
      <protection locked="0"/>
    </xf>
    <xf numFmtId="3" fontId="15" fillId="0" borderId="0" xfId="0" applyNumberFormat="1" applyFont="1" applyBorder="1" applyAlignment="1">
      <alignment/>
    </xf>
    <xf numFmtId="171" fontId="15" fillId="0" borderId="0" xfId="17" applyFont="1" applyBorder="1" applyAlignment="1">
      <alignment/>
    </xf>
    <xf numFmtId="10" fontId="15" fillId="0" borderId="0" xfId="0" applyNumberFormat="1" applyFont="1" applyBorder="1" applyAlignment="1">
      <alignment/>
    </xf>
    <xf numFmtId="3" fontId="15" fillId="0" borderId="0" xfId="0" applyNumberFormat="1" applyFont="1" applyBorder="1" applyAlignment="1">
      <alignment horizontal="center"/>
    </xf>
    <xf numFmtId="171" fontId="15" fillId="0" borderId="0" xfId="17" applyFont="1" applyFill="1" applyBorder="1" applyAlignment="1">
      <alignment/>
    </xf>
    <xf numFmtId="3" fontId="0" fillId="5" borderId="33" xfId="0" applyNumberFormat="1" applyFill="1" applyBorder="1" applyAlignment="1" applyProtection="1">
      <alignment/>
      <protection locked="0"/>
    </xf>
    <xf numFmtId="0" fontId="0" fillId="0" borderId="0" xfId="0" applyBorder="1" applyAlignment="1">
      <alignment vertical="center" wrapText="1"/>
    </xf>
    <xf numFmtId="0" fontId="5" fillId="0" borderId="36" xfId="0" applyFont="1" applyBorder="1" applyAlignment="1">
      <alignment horizontal="left" wrapText="1"/>
    </xf>
    <xf numFmtId="0" fontId="5" fillId="0" borderId="37" xfId="0" applyFont="1" applyBorder="1" applyAlignment="1">
      <alignment horizontal="left" wrapText="1"/>
    </xf>
    <xf numFmtId="0" fontId="5" fillId="0" borderId="38" xfId="0" applyFont="1" applyBorder="1" applyAlignment="1">
      <alignment horizontal="left" wrapText="1"/>
    </xf>
    <xf numFmtId="0" fontId="17" fillId="0" borderId="0" xfId="0" applyFont="1" applyAlignment="1">
      <alignment horizontal="center"/>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180" fontId="0" fillId="0" borderId="1" xfId="0" applyNumberFormat="1" applyBorder="1" applyAlignment="1">
      <alignment horizontal="center" vertical="center"/>
    </xf>
    <xf numFmtId="0" fontId="13" fillId="0" borderId="36" xfId="0" applyFont="1" applyBorder="1" applyAlignment="1">
      <alignment horizontal="center"/>
    </xf>
    <xf numFmtId="0" fontId="13" fillId="0" borderId="37" xfId="0" applyFont="1" applyBorder="1" applyAlignment="1">
      <alignment horizontal="center"/>
    </xf>
    <xf numFmtId="0" fontId="13" fillId="0" borderId="38" xfId="0" applyFont="1" applyBorder="1" applyAlignment="1">
      <alignment horizontal="center"/>
    </xf>
    <xf numFmtId="0" fontId="14" fillId="0" borderId="0" xfId="0" applyFont="1" applyBorder="1" applyAlignment="1">
      <alignment horizontal="center"/>
    </xf>
    <xf numFmtId="0" fontId="7" fillId="0" borderId="5" xfId="0" applyFont="1" applyBorder="1" applyAlignment="1">
      <alignment horizontal="center"/>
    </xf>
    <xf numFmtId="0" fontId="7" fillId="0" borderId="0" xfId="0" applyFont="1" applyBorder="1" applyAlignment="1">
      <alignment horizontal="center"/>
    </xf>
    <xf numFmtId="0" fontId="7" fillId="0" borderId="6" xfId="0" applyFont="1" applyBorder="1" applyAlignment="1">
      <alignment horizontal="center"/>
    </xf>
    <xf numFmtId="0" fontId="14" fillId="0" borderId="0" xfId="0" applyFont="1" applyFill="1" applyBorder="1" applyAlignment="1">
      <alignment horizontal="center"/>
    </xf>
    <xf numFmtId="0" fontId="14" fillId="0" borderId="0" xfId="0" applyFont="1" applyFill="1" applyBorder="1" applyAlignment="1">
      <alignment horizontal="center"/>
    </xf>
    <xf numFmtId="176" fontId="0" fillId="0" borderId="1" xfId="0" applyNumberFormat="1" applyBorder="1" applyAlignment="1">
      <alignment horizontal="center" vertical="center" wrapText="1"/>
    </xf>
    <xf numFmtId="0" fontId="5" fillId="5" borderId="36" xfId="0" applyFont="1" applyFill="1" applyBorder="1" applyAlignment="1" applyProtection="1">
      <alignment horizontal="center"/>
      <protection locked="0"/>
    </xf>
    <xf numFmtId="0" fontId="5" fillId="5" borderId="37" xfId="0" applyFont="1" applyFill="1" applyBorder="1" applyAlignment="1" applyProtection="1">
      <alignment horizontal="center"/>
      <protection locked="0"/>
    </xf>
    <xf numFmtId="0" fontId="5" fillId="5" borderId="38" xfId="0" applyFont="1" applyFill="1" applyBorder="1" applyAlignment="1" applyProtection="1">
      <alignment horizontal="center"/>
      <protection locked="0"/>
    </xf>
    <xf numFmtId="0" fontId="7" fillId="0" borderId="13" xfId="0" applyFont="1" applyBorder="1" applyAlignment="1">
      <alignment horizontal="center" vertical="center" wrapText="1"/>
    </xf>
    <xf numFmtId="2" fontId="0" fillId="0" borderId="1" xfId="0" applyNumberFormat="1" applyBorder="1" applyAlignment="1">
      <alignment horizontal="center" vertical="center" wrapText="1"/>
    </xf>
    <xf numFmtId="0" fontId="5" fillId="5" borderId="2" xfId="0" applyFont="1" applyFill="1" applyBorder="1" applyAlignment="1" applyProtection="1">
      <alignment horizontal="center"/>
      <protection locked="0"/>
    </xf>
    <xf numFmtId="0" fontId="5" fillId="5" borderId="3" xfId="0" applyFont="1" applyFill="1" applyBorder="1" applyAlignment="1" applyProtection="1">
      <alignment horizontal="center"/>
      <protection locked="0"/>
    </xf>
    <xf numFmtId="0" fontId="5" fillId="5" borderId="4" xfId="0" applyFont="1" applyFill="1" applyBorder="1" applyAlignment="1" applyProtection="1">
      <alignment horizontal="center"/>
      <protection locked="0"/>
    </xf>
    <xf numFmtId="176" fontId="8" fillId="3" borderId="0" xfId="0" applyNumberFormat="1" applyFont="1" applyFill="1" applyAlignment="1">
      <alignment horizontal="center" vertical="center" wrapText="1"/>
    </xf>
    <xf numFmtId="9" fontId="8" fillId="3" borderId="0" xfId="0" applyNumberFormat="1" applyFont="1" applyFill="1" applyAlignment="1">
      <alignment horizontal="center" vertical="center" wrapText="1"/>
    </xf>
    <xf numFmtId="0" fontId="8" fillId="3" borderId="0" xfId="0" applyFont="1" applyFill="1" applyAlignment="1">
      <alignment horizontal="center" vertical="center" wrapText="1"/>
    </xf>
    <xf numFmtId="3" fontId="0" fillId="0" borderId="42" xfId="0" applyNumberFormat="1" applyBorder="1" applyAlignment="1">
      <alignment horizontal="center" vertical="center" wrapText="1"/>
    </xf>
    <xf numFmtId="3" fontId="0" fillId="0" borderId="43" xfId="0" applyNumberFormat="1" applyBorder="1" applyAlignment="1">
      <alignment horizontal="center" vertical="center" wrapText="1"/>
    </xf>
    <xf numFmtId="3" fontId="0" fillId="0" borderId="30" xfId="0" applyNumberFormat="1" applyBorder="1" applyAlignment="1">
      <alignment horizontal="center" vertical="center" wrapText="1"/>
    </xf>
    <xf numFmtId="9" fontId="8" fillId="3" borderId="0" xfId="21" applyFont="1" applyFill="1" applyBorder="1" applyAlignment="1">
      <alignment horizontal="center" vertical="center" wrapText="1"/>
    </xf>
    <xf numFmtId="0" fontId="5" fillId="0" borderId="36" xfId="0" applyFont="1" applyBorder="1" applyAlignment="1">
      <alignment horizontal="left"/>
    </xf>
    <xf numFmtId="0" fontId="5" fillId="0" borderId="37" xfId="0" applyFont="1" applyBorder="1" applyAlignment="1">
      <alignment horizontal="left"/>
    </xf>
    <xf numFmtId="0" fontId="7" fillId="0" borderId="14" xfId="0" applyFont="1" applyBorder="1" applyAlignment="1">
      <alignment horizontal="left" vertical="center" wrapText="1"/>
    </xf>
    <xf numFmtId="0" fontId="7" fillId="0" borderId="44" xfId="0" applyFont="1" applyBorder="1" applyAlignment="1">
      <alignment horizontal="left" vertical="center" wrapText="1"/>
    </xf>
    <xf numFmtId="0" fontId="7" fillId="0" borderId="45" xfId="0" applyFont="1" applyBorder="1" applyAlignment="1">
      <alignment horizontal="left" vertical="center" wrapText="1"/>
    </xf>
    <xf numFmtId="0" fontId="7" fillId="0" borderId="46" xfId="0" applyFont="1" applyBorder="1" applyAlignment="1">
      <alignment horizontal="left" vertical="center" wrapText="1"/>
    </xf>
    <xf numFmtId="0" fontId="0" fillId="0" borderId="13" xfId="0"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30" xfId="0" applyFont="1" applyBorder="1" applyAlignment="1">
      <alignment horizontal="center" vertical="center" wrapText="1"/>
    </xf>
    <xf numFmtId="0" fontId="18" fillId="5" borderId="36" xfId="0" applyFont="1" applyFill="1" applyBorder="1" applyAlignment="1">
      <alignment horizontal="center" wrapText="1"/>
    </xf>
    <xf numFmtId="0" fontId="18" fillId="5" borderId="37" xfId="0" applyFont="1" applyFill="1" applyBorder="1" applyAlignment="1">
      <alignment horizontal="center" wrapText="1"/>
    </xf>
    <xf numFmtId="0" fontId="18" fillId="5" borderId="38" xfId="0" applyFont="1" applyFill="1" applyBorder="1" applyAlignment="1">
      <alignment horizontal="center" wrapText="1"/>
    </xf>
    <xf numFmtId="0" fontId="18" fillId="0" borderId="0" xfId="0" applyFont="1" applyAlignment="1">
      <alignment horizontal="center" wrapText="1"/>
    </xf>
    <xf numFmtId="3" fontId="0" fillId="5" borderId="35" xfId="0" applyNumberFormat="1" applyFill="1" applyBorder="1" applyAlignment="1" applyProtection="1">
      <alignment/>
      <protection locked="0"/>
    </xf>
    <xf numFmtId="0" fontId="7" fillId="0" borderId="36" xfId="0" applyFont="1" applyBorder="1" applyAlignment="1">
      <alignment horizontal="center"/>
    </xf>
    <xf numFmtId="0" fontId="7" fillId="0" borderId="37" xfId="0" applyFont="1" applyBorder="1" applyAlignment="1">
      <alignment horizontal="center"/>
    </xf>
    <xf numFmtId="0" fontId="7" fillId="0" borderId="38"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21"/>
  <sheetViews>
    <sheetView workbookViewId="0" topLeftCell="A1">
      <selection activeCell="D14" sqref="D14"/>
    </sheetView>
  </sheetViews>
  <sheetFormatPr defaultColWidth="11.421875" defaultRowHeight="12.75"/>
  <cols>
    <col min="1" max="1" width="2.421875" style="1" customWidth="1"/>
    <col min="2" max="2" width="7.57421875" style="2" customWidth="1"/>
    <col min="3" max="3" width="31.421875" style="1" customWidth="1"/>
    <col min="4" max="4" width="32.7109375" style="1" customWidth="1"/>
    <col min="5" max="5" width="13.421875" style="1" customWidth="1"/>
    <col min="6" max="6" width="16.28125" style="1" customWidth="1"/>
    <col min="7" max="7" width="14.28125" style="1" customWidth="1"/>
    <col min="8" max="8" width="14.57421875" style="1" customWidth="1"/>
    <col min="9" max="9" width="13.7109375" style="1" customWidth="1"/>
    <col min="10" max="10" width="2.140625" style="1" customWidth="1"/>
    <col min="11" max="16384" width="11.421875" style="1" customWidth="1"/>
  </cols>
  <sheetData>
    <row r="1" spans="1:10" ht="12" thickBot="1">
      <c r="A1" s="5"/>
      <c r="B1" s="6"/>
      <c r="C1" s="7"/>
      <c r="D1" s="7"/>
      <c r="E1" s="7"/>
      <c r="F1" s="7"/>
      <c r="G1" s="7"/>
      <c r="H1" s="7"/>
      <c r="I1" s="7"/>
      <c r="J1" s="8"/>
    </row>
    <row r="2" spans="1:10" ht="33.75">
      <c r="A2" s="9"/>
      <c r="B2" s="3" t="s">
        <v>5</v>
      </c>
      <c r="C2" s="3" t="s">
        <v>6</v>
      </c>
      <c r="D2" s="3" t="s">
        <v>7</v>
      </c>
      <c r="E2" s="96" t="s">
        <v>8</v>
      </c>
      <c r="F2" s="96" t="s">
        <v>9</v>
      </c>
      <c r="G2" s="22" t="s">
        <v>11</v>
      </c>
      <c r="H2" s="22" t="s">
        <v>12</v>
      </c>
      <c r="I2" s="23" t="s">
        <v>10</v>
      </c>
      <c r="J2" s="10"/>
    </row>
    <row r="3" spans="1:10" ht="11.25">
      <c r="A3" s="9"/>
      <c r="B3" s="11"/>
      <c r="C3" s="12"/>
      <c r="D3" s="12"/>
      <c r="E3" s="12"/>
      <c r="F3" s="12"/>
      <c r="G3" s="12"/>
      <c r="H3" s="12"/>
      <c r="I3" s="12"/>
      <c r="J3" s="10"/>
    </row>
    <row r="4" spans="1:10" ht="11.25">
      <c r="A4" s="9"/>
      <c r="B4" s="3">
        <v>1</v>
      </c>
      <c r="C4" s="4" t="s">
        <v>0</v>
      </c>
      <c r="D4" s="4" t="s">
        <v>48</v>
      </c>
      <c r="E4" s="30">
        <f>+PARAMETROS!D22</f>
        <v>1.5</v>
      </c>
      <c r="F4" s="46">
        <f>+PARAMETROS!E22</f>
        <v>0.65</v>
      </c>
      <c r="G4" s="43">
        <f>+PARAMETROS!F22</f>
        <v>0.5</v>
      </c>
      <c r="H4" s="30">
        <f>+PARAMETROS!G22</f>
        <v>1.4</v>
      </c>
      <c r="I4" s="30">
        <f>+PARAMETROS!H22</f>
        <v>1</v>
      </c>
      <c r="J4" s="10"/>
    </row>
    <row r="5" spans="1:10" ht="11.25">
      <c r="A5" s="9"/>
      <c r="B5" s="11"/>
      <c r="C5" s="12"/>
      <c r="D5" s="12"/>
      <c r="E5" s="31"/>
      <c r="F5" s="48"/>
      <c r="G5" s="44"/>
      <c r="H5" s="31"/>
      <c r="I5" s="31"/>
      <c r="J5" s="10"/>
    </row>
    <row r="6" spans="1:10" ht="11.25">
      <c r="A6" s="9"/>
      <c r="B6" s="3">
        <f>+B4+1</f>
        <v>2</v>
      </c>
      <c r="C6" s="4" t="s">
        <v>1</v>
      </c>
      <c r="D6" s="4" t="s">
        <v>48</v>
      </c>
      <c r="E6" s="30">
        <f>+PARAMETROS!D24</f>
        <v>1.4</v>
      </c>
      <c r="F6" s="46">
        <f>+PARAMETROS!E24</f>
        <v>0.7</v>
      </c>
      <c r="G6" s="43">
        <f>+PARAMETROS!F24</f>
        <v>0.4</v>
      </c>
      <c r="H6" s="30">
        <f>+PARAMETROS!G24</f>
        <v>1.3</v>
      </c>
      <c r="I6" s="30">
        <f>+PARAMETROS!H24</f>
        <v>0.8</v>
      </c>
      <c r="J6" s="10"/>
    </row>
    <row r="7" spans="1:10" ht="11.25">
      <c r="A7" s="9"/>
      <c r="B7" s="11"/>
      <c r="C7" s="12"/>
      <c r="D7" s="12"/>
      <c r="E7" s="31"/>
      <c r="F7" s="48"/>
      <c r="G7" s="44"/>
      <c r="H7" s="31"/>
      <c r="I7" s="31"/>
      <c r="J7" s="10"/>
    </row>
    <row r="8" spans="1:10" ht="11.25">
      <c r="A8" s="9"/>
      <c r="B8" s="3">
        <f>+B6+1</f>
        <v>3</v>
      </c>
      <c r="C8" s="4" t="s">
        <v>2</v>
      </c>
      <c r="D8" s="4" t="s">
        <v>48</v>
      </c>
      <c r="E8" s="30">
        <f>+PARAMETROS!D26</f>
        <v>1.3</v>
      </c>
      <c r="F8" s="46">
        <f>+PARAMETROS!E26</f>
        <v>0.75</v>
      </c>
      <c r="G8" s="43">
        <f>+PARAMETROS!F26</f>
        <v>0.3</v>
      </c>
      <c r="H8" s="30">
        <f>+PARAMETROS!G26</f>
        <v>1.3</v>
      </c>
      <c r="I8" s="30">
        <f>+PARAMETROS!H26</f>
        <v>0.6</v>
      </c>
      <c r="J8" s="10"/>
    </row>
    <row r="9" spans="1:10" ht="11.25">
      <c r="A9" s="9"/>
      <c r="B9" s="11"/>
      <c r="C9" s="12"/>
      <c r="D9" s="12"/>
      <c r="E9" s="31"/>
      <c r="F9" s="48"/>
      <c r="G9" s="44"/>
      <c r="H9" s="31"/>
      <c r="I9" s="31"/>
      <c r="J9" s="10"/>
    </row>
    <row r="10" spans="1:10" ht="11.25">
      <c r="A10" s="9"/>
      <c r="B10" s="3">
        <v>4</v>
      </c>
      <c r="C10" s="4" t="s">
        <v>0</v>
      </c>
      <c r="D10" s="4" t="s">
        <v>3</v>
      </c>
      <c r="E10" s="30">
        <f>+PARAMETROS!D28</f>
        <v>1.6</v>
      </c>
      <c r="F10" s="46">
        <f>+PARAMETROS!E28</f>
        <v>0.6</v>
      </c>
      <c r="G10" s="43">
        <f>+PARAMETROS!F28</f>
        <v>0.5</v>
      </c>
      <c r="H10" s="30">
        <f>+PARAMETROS!G28</f>
        <v>1.5</v>
      </c>
      <c r="I10" s="30">
        <f>+PARAMETROS!H28</f>
        <v>0.6</v>
      </c>
      <c r="J10" s="10"/>
    </row>
    <row r="11" spans="1:10" ht="11.25">
      <c r="A11" s="9"/>
      <c r="B11" s="11"/>
      <c r="C11" s="12"/>
      <c r="D11" s="12"/>
      <c r="E11" s="31"/>
      <c r="F11" s="48"/>
      <c r="G11" s="44"/>
      <c r="H11" s="31"/>
      <c r="I11" s="31"/>
      <c r="J11" s="10"/>
    </row>
    <row r="12" spans="1:10" ht="11.25">
      <c r="A12" s="9"/>
      <c r="B12" s="3">
        <v>5</v>
      </c>
      <c r="C12" s="4" t="s">
        <v>1</v>
      </c>
      <c r="D12" s="4" t="s">
        <v>3</v>
      </c>
      <c r="E12" s="30">
        <f>+PARAMETROS!D30</f>
        <v>1.5</v>
      </c>
      <c r="F12" s="46">
        <f>+PARAMETROS!E30</f>
        <v>0.65</v>
      </c>
      <c r="G12" s="43">
        <f>+PARAMETROS!F30</f>
        <v>0.4</v>
      </c>
      <c r="H12" s="30">
        <f>+PARAMETROS!G30</f>
        <v>1.4</v>
      </c>
      <c r="I12" s="30">
        <f>+PARAMETROS!H30</f>
        <v>0.4</v>
      </c>
      <c r="J12" s="10"/>
    </row>
    <row r="13" spans="1:10" ht="11.25">
      <c r="A13" s="9"/>
      <c r="B13" s="11"/>
      <c r="C13" s="12"/>
      <c r="D13" s="12"/>
      <c r="E13" s="31"/>
      <c r="F13" s="48"/>
      <c r="G13" s="44"/>
      <c r="H13" s="31"/>
      <c r="I13" s="31"/>
      <c r="J13" s="10"/>
    </row>
    <row r="14" spans="1:10" ht="11.25">
      <c r="A14" s="9"/>
      <c r="B14" s="3">
        <v>6</v>
      </c>
      <c r="C14" s="4" t="s">
        <v>2</v>
      </c>
      <c r="D14" s="4" t="s">
        <v>3</v>
      </c>
      <c r="E14" s="30">
        <f>+PARAMETROS!D32</f>
        <v>1.4</v>
      </c>
      <c r="F14" s="46">
        <f>+PARAMETROS!E32</f>
        <v>0.7</v>
      </c>
      <c r="G14" s="43">
        <f>+PARAMETROS!F32</f>
        <v>0.3</v>
      </c>
      <c r="H14" s="30">
        <f>+PARAMETROS!G32</f>
        <v>1.4</v>
      </c>
      <c r="I14" s="30">
        <f>+PARAMETROS!H32</f>
        <v>0.2</v>
      </c>
      <c r="J14" s="10"/>
    </row>
    <row r="15" spans="1:10" ht="11.25">
      <c r="A15" s="9"/>
      <c r="B15" s="11"/>
      <c r="C15" s="12"/>
      <c r="D15" s="12"/>
      <c r="E15" s="31"/>
      <c r="F15" s="48"/>
      <c r="G15" s="44"/>
      <c r="H15" s="31"/>
      <c r="I15" s="31"/>
      <c r="J15" s="10"/>
    </row>
    <row r="16" spans="1:10" ht="11.25">
      <c r="A16" s="9"/>
      <c r="B16" s="3">
        <f>+B14+1</f>
        <v>7</v>
      </c>
      <c r="C16" s="4" t="s">
        <v>0</v>
      </c>
      <c r="D16" s="4" t="s">
        <v>4</v>
      </c>
      <c r="E16" s="30">
        <f>+PARAMETROS!D34</f>
        <v>1.4</v>
      </c>
      <c r="F16" s="46">
        <f>+PARAMETROS!E34</f>
        <v>0.7</v>
      </c>
      <c r="G16" s="43">
        <f>+PARAMETROS!F34</f>
        <v>0.4</v>
      </c>
      <c r="H16" s="30">
        <f>+PARAMETROS!G34</f>
        <v>1.3</v>
      </c>
      <c r="I16" s="30">
        <f>+PARAMETROS!H34</f>
        <v>0.6</v>
      </c>
      <c r="J16" s="10"/>
    </row>
    <row r="17" spans="1:10" ht="11.25">
      <c r="A17" s="9"/>
      <c r="B17" s="11"/>
      <c r="C17" s="12"/>
      <c r="D17" s="12"/>
      <c r="E17" s="31"/>
      <c r="F17" s="48"/>
      <c r="G17" s="44"/>
      <c r="H17" s="31"/>
      <c r="I17" s="31"/>
      <c r="J17" s="10"/>
    </row>
    <row r="18" spans="1:10" ht="11.25">
      <c r="A18" s="9"/>
      <c r="B18" s="3">
        <f>+B16+1</f>
        <v>8</v>
      </c>
      <c r="C18" s="4" t="s">
        <v>1</v>
      </c>
      <c r="D18" s="4" t="s">
        <v>4</v>
      </c>
      <c r="E18" s="30">
        <f>+PARAMETROS!D36</f>
        <v>1.3</v>
      </c>
      <c r="F18" s="46">
        <f>+PARAMETROS!E36</f>
        <v>0.75</v>
      </c>
      <c r="G18" s="43">
        <f>+PARAMETROS!F36</f>
        <v>0.3</v>
      </c>
      <c r="H18" s="30">
        <f>+PARAMETROS!G36</f>
        <v>1.2</v>
      </c>
      <c r="I18" s="30">
        <f>+PARAMETROS!H36</f>
        <v>0.4</v>
      </c>
      <c r="J18" s="10"/>
    </row>
    <row r="19" spans="1:10" ht="11.25">
      <c r="A19" s="9"/>
      <c r="B19" s="11"/>
      <c r="C19" s="12"/>
      <c r="D19" s="12"/>
      <c r="E19" s="31"/>
      <c r="F19" s="48"/>
      <c r="G19" s="44"/>
      <c r="H19" s="31"/>
      <c r="I19" s="31"/>
      <c r="J19" s="10"/>
    </row>
    <row r="20" spans="1:10" ht="11.25">
      <c r="A20" s="9"/>
      <c r="B20" s="3">
        <v>9</v>
      </c>
      <c r="C20" s="4" t="s">
        <v>2</v>
      </c>
      <c r="D20" s="4" t="s">
        <v>4</v>
      </c>
      <c r="E20" s="30">
        <f>+PARAMETROS!D38</f>
        <v>1.2</v>
      </c>
      <c r="F20" s="46">
        <f>+PARAMETROS!E38</f>
        <v>0.8</v>
      </c>
      <c r="G20" s="43">
        <f>+PARAMETROS!F38</f>
        <v>0.2</v>
      </c>
      <c r="H20" s="30">
        <f>+PARAMETROS!G38</f>
        <v>1.1</v>
      </c>
      <c r="I20" s="30">
        <f>+PARAMETROS!H38</f>
        <v>0.2</v>
      </c>
      <c r="J20" s="10"/>
    </row>
    <row r="21" spans="1:10" ht="12" thickBot="1">
      <c r="A21" s="13"/>
      <c r="B21" s="14"/>
      <c r="C21" s="15"/>
      <c r="D21" s="15"/>
      <c r="E21" s="15"/>
      <c r="F21" s="15"/>
      <c r="G21" s="15"/>
      <c r="H21" s="15"/>
      <c r="I21" s="15"/>
      <c r="J21" s="16"/>
    </row>
  </sheetData>
  <printOptions/>
  <pageMargins left="0.75" right="0.75" top="1" bottom="1" header="0" footer="0"/>
  <pageSetup fitToHeight="1" fitToWidth="1" horizontalDpi="600" verticalDpi="600" orientation="landscape" scale="82" r:id="rId1"/>
</worksheet>
</file>

<file path=xl/worksheets/sheet2.xml><?xml version="1.0" encoding="utf-8"?>
<worksheet xmlns="http://schemas.openxmlformats.org/spreadsheetml/2006/main" xmlns:r="http://schemas.openxmlformats.org/officeDocument/2006/relationships">
  <sheetPr>
    <pageSetUpPr fitToPage="1"/>
  </sheetPr>
  <dimension ref="A1:I38"/>
  <sheetViews>
    <sheetView workbookViewId="0" topLeftCell="A1">
      <pane xSplit="3" ySplit="2" topLeftCell="D27" activePane="bottomRight" state="frozen"/>
      <selection pane="topLeft" activeCell="H4" sqref="H4"/>
      <selection pane="topRight" activeCell="H4" sqref="H4"/>
      <selection pane="bottomLeft" activeCell="H4" sqref="H4"/>
      <selection pane="bottomRight" activeCell="C10" sqref="C10"/>
    </sheetView>
  </sheetViews>
  <sheetFormatPr defaultColWidth="11.421875" defaultRowHeight="12.75"/>
  <cols>
    <col min="1" max="1" width="2.421875" style="1" customWidth="1"/>
    <col min="2" max="2" width="5.57421875" style="2" customWidth="1"/>
    <col min="3" max="3" width="30.421875" style="1" bestFit="1" customWidth="1"/>
    <col min="4" max="4" width="15.8515625" style="1" bestFit="1" customWidth="1"/>
    <col min="5" max="5" width="16.00390625" style="1" customWidth="1"/>
    <col min="6" max="6" width="14.7109375" style="1" customWidth="1"/>
    <col min="7" max="7" width="14.57421875" style="1" customWidth="1"/>
    <col min="8" max="8" width="14.421875" style="1" customWidth="1"/>
    <col min="9" max="9" width="2.57421875" style="1" customWidth="1"/>
    <col min="10" max="16384" width="11.421875" style="1" customWidth="1"/>
  </cols>
  <sheetData>
    <row r="1" spans="1:9" ht="12" thickBot="1">
      <c r="A1" s="5"/>
      <c r="B1" s="6"/>
      <c r="C1" s="7"/>
      <c r="D1" s="7"/>
      <c r="E1" s="7"/>
      <c r="F1" s="7"/>
      <c r="G1" s="7"/>
      <c r="H1" s="7"/>
      <c r="I1" s="8"/>
    </row>
    <row r="2" spans="1:9" ht="33.75">
      <c r="A2" s="9"/>
      <c r="B2" s="19" t="s">
        <v>5</v>
      </c>
      <c r="C2" s="20" t="s">
        <v>13</v>
      </c>
      <c r="D2" s="21" t="s">
        <v>8</v>
      </c>
      <c r="E2" s="21" t="s">
        <v>9</v>
      </c>
      <c r="F2" s="22" t="s">
        <v>11</v>
      </c>
      <c r="G2" s="22" t="s">
        <v>12</v>
      </c>
      <c r="H2" s="23" t="s">
        <v>10</v>
      </c>
      <c r="I2" s="10"/>
    </row>
    <row r="3" spans="1:9" ht="11.25">
      <c r="A3" s="9"/>
      <c r="B3" s="24"/>
      <c r="C3" s="12"/>
      <c r="D3" s="12"/>
      <c r="E3" s="12"/>
      <c r="F3" s="12"/>
      <c r="G3" s="12"/>
      <c r="H3" s="10"/>
      <c r="I3" s="10"/>
    </row>
    <row r="4" spans="1:9" ht="22.5">
      <c r="A4" s="9"/>
      <c r="B4" s="24"/>
      <c r="C4" s="3" t="s">
        <v>14</v>
      </c>
      <c r="D4" s="3" t="s">
        <v>33</v>
      </c>
      <c r="E4" s="3" t="s">
        <v>31</v>
      </c>
      <c r="F4" s="3" t="s">
        <v>32</v>
      </c>
      <c r="G4" s="3" t="s">
        <v>47</v>
      </c>
      <c r="H4" s="25" t="s">
        <v>45</v>
      </c>
      <c r="I4" s="10"/>
    </row>
    <row r="5" spans="1:9" ht="11.25">
      <c r="A5" s="9"/>
      <c r="B5" s="24"/>
      <c r="C5" s="12"/>
      <c r="D5" s="12"/>
      <c r="E5" s="12"/>
      <c r="F5" s="12"/>
      <c r="G5" s="12"/>
      <c r="H5" s="10"/>
      <c r="I5" s="10"/>
    </row>
    <row r="6" spans="1:9" ht="11.25">
      <c r="A6" s="9"/>
      <c r="B6" s="26">
        <v>1</v>
      </c>
      <c r="C6" s="4" t="s">
        <v>0</v>
      </c>
      <c r="D6" s="46">
        <v>1.6</v>
      </c>
      <c r="E6" s="46">
        <v>0.6</v>
      </c>
      <c r="F6" s="18">
        <v>0.5</v>
      </c>
      <c r="G6" s="46">
        <v>1.5</v>
      </c>
      <c r="H6" s="92">
        <v>1</v>
      </c>
      <c r="I6" s="10"/>
    </row>
    <row r="7" spans="1:9" ht="11.25">
      <c r="A7" s="9"/>
      <c r="B7" s="24"/>
      <c r="C7" s="12"/>
      <c r="D7" s="91"/>
      <c r="E7" s="91"/>
      <c r="F7" s="17"/>
      <c r="G7" s="46"/>
      <c r="H7" s="93"/>
      <c r="I7" s="10"/>
    </row>
    <row r="8" spans="1:9" ht="11.25">
      <c r="A8" s="9"/>
      <c r="B8" s="26">
        <f>+B6+1</f>
        <v>2</v>
      </c>
      <c r="C8" s="4" t="s">
        <v>1</v>
      </c>
      <c r="D8" s="46">
        <v>1.4</v>
      </c>
      <c r="E8" s="46">
        <v>0.7</v>
      </c>
      <c r="F8" s="18">
        <v>0.3</v>
      </c>
      <c r="G8" s="46">
        <v>1.3</v>
      </c>
      <c r="H8" s="92">
        <v>0.5</v>
      </c>
      <c r="I8" s="10"/>
    </row>
    <row r="9" spans="1:9" ht="11.25">
      <c r="A9" s="9"/>
      <c r="B9" s="24"/>
      <c r="C9" s="12"/>
      <c r="D9" s="48"/>
      <c r="E9" s="48"/>
      <c r="F9" s="17"/>
      <c r="G9" s="46"/>
      <c r="H9" s="93"/>
      <c r="I9" s="10"/>
    </row>
    <row r="10" spans="1:9" ht="11.25">
      <c r="A10" s="9"/>
      <c r="B10" s="26">
        <f>+B8+1</f>
        <v>3</v>
      </c>
      <c r="C10" s="4" t="s">
        <v>2</v>
      </c>
      <c r="D10" s="46">
        <v>1.2</v>
      </c>
      <c r="E10" s="46">
        <v>0.8</v>
      </c>
      <c r="F10" s="18">
        <v>0.1</v>
      </c>
      <c r="G10" s="46">
        <v>1.2</v>
      </c>
      <c r="H10" s="92">
        <v>0.2</v>
      </c>
      <c r="I10" s="10"/>
    </row>
    <row r="11" spans="1:9" ht="11.25">
      <c r="A11" s="9"/>
      <c r="B11" s="24"/>
      <c r="C11" s="12"/>
      <c r="D11" s="91"/>
      <c r="E11" s="91"/>
      <c r="F11" s="17"/>
      <c r="G11" s="48"/>
      <c r="H11" s="93"/>
      <c r="I11" s="10"/>
    </row>
    <row r="12" spans="1:9" ht="22.5" customHeight="1">
      <c r="A12" s="9"/>
      <c r="B12" s="26"/>
      <c r="C12" s="3" t="s">
        <v>15</v>
      </c>
      <c r="D12" s="91"/>
      <c r="E12" s="91"/>
      <c r="F12" s="17"/>
      <c r="G12" s="48"/>
      <c r="H12" s="93"/>
      <c r="I12" s="10"/>
    </row>
    <row r="13" spans="1:9" ht="11.25">
      <c r="A13" s="9"/>
      <c r="B13" s="24"/>
      <c r="C13" s="12"/>
      <c r="D13" s="91"/>
      <c r="E13" s="91"/>
      <c r="F13" s="17"/>
      <c r="G13" s="48"/>
      <c r="H13" s="93"/>
      <c r="I13" s="10"/>
    </row>
    <row r="14" spans="1:9" ht="11.25">
      <c r="A14" s="9"/>
      <c r="B14" s="26">
        <v>4</v>
      </c>
      <c r="C14" s="4" t="s">
        <v>48</v>
      </c>
      <c r="D14" s="46">
        <v>1.4</v>
      </c>
      <c r="E14" s="46">
        <v>0.7</v>
      </c>
      <c r="F14" s="18">
        <v>0.5</v>
      </c>
      <c r="G14" s="46">
        <v>1.3</v>
      </c>
      <c r="H14" s="92">
        <v>1</v>
      </c>
      <c r="I14" s="10"/>
    </row>
    <row r="15" spans="1:9" ht="11.25">
      <c r="A15" s="9"/>
      <c r="B15" s="24"/>
      <c r="C15" s="12"/>
      <c r="D15" s="48"/>
      <c r="E15" s="48"/>
      <c r="F15" s="17"/>
      <c r="G15" s="48"/>
      <c r="H15" s="93"/>
      <c r="I15" s="10"/>
    </row>
    <row r="16" spans="1:9" ht="11.25">
      <c r="A16" s="9"/>
      <c r="B16" s="26">
        <v>5</v>
      </c>
      <c r="C16" s="4" t="s">
        <v>3</v>
      </c>
      <c r="D16" s="46">
        <v>1.6</v>
      </c>
      <c r="E16" s="46">
        <v>0.6</v>
      </c>
      <c r="F16" s="18">
        <v>0.5</v>
      </c>
      <c r="G16" s="46">
        <v>1.5</v>
      </c>
      <c r="H16" s="92">
        <v>0.2</v>
      </c>
      <c r="I16" s="10"/>
    </row>
    <row r="17" spans="1:9" ht="11.25">
      <c r="A17" s="9"/>
      <c r="B17" s="24"/>
      <c r="C17" s="12"/>
      <c r="D17" s="48"/>
      <c r="E17" s="48"/>
      <c r="F17" s="17"/>
      <c r="G17" s="48"/>
      <c r="H17" s="93"/>
      <c r="I17" s="10"/>
    </row>
    <row r="18" spans="1:9" ht="12" thickBot="1">
      <c r="A18" s="9"/>
      <c r="B18" s="27">
        <v>6</v>
      </c>
      <c r="C18" s="28" t="s">
        <v>4</v>
      </c>
      <c r="D18" s="47">
        <v>1.2</v>
      </c>
      <c r="E18" s="47">
        <v>0.8</v>
      </c>
      <c r="F18" s="29">
        <v>0.3</v>
      </c>
      <c r="G18" s="47">
        <v>1</v>
      </c>
      <c r="H18" s="94">
        <v>0.2</v>
      </c>
      <c r="I18" s="10"/>
    </row>
    <row r="19" spans="1:9" ht="12" thickBot="1">
      <c r="A19" s="13"/>
      <c r="B19" s="14"/>
      <c r="C19" s="15"/>
      <c r="D19" s="15"/>
      <c r="E19" s="15"/>
      <c r="F19" s="15"/>
      <c r="G19" s="15"/>
      <c r="H19" s="15"/>
      <c r="I19" s="16"/>
    </row>
    <row r="20" spans="2:3" s="12" customFormat="1" ht="11.25">
      <c r="B20" s="11"/>
      <c r="C20" s="11"/>
    </row>
    <row r="21" s="12" customFormat="1" ht="12" thickBot="1">
      <c r="B21" s="11"/>
    </row>
    <row r="22" spans="2:8" s="12" customFormat="1" ht="11.25">
      <c r="B22" s="11"/>
      <c r="C22" s="35" t="s">
        <v>16</v>
      </c>
      <c r="D22" s="36">
        <f>+ROUND((D$6+D14)/2,1)</f>
        <v>1.5</v>
      </c>
      <c r="E22" s="45">
        <f>+ROUND((E$6+E14)/2,2)</f>
        <v>0.65</v>
      </c>
      <c r="F22" s="95">
        <f>+ROUND((F$6+F14)/2,2)</f>
        <v>0.5</v>
      </c>
      <c r="G22" s="36">
        <f>+ROUND((G$6+G14)/2,1)</f>
        <v>1.4</v>
      </c>
      <c r="H22" s="37">
        <f>+ROUND((H$6+H14)/2,1)</f>
        <v>1</v>
      </c>
    </row>
    <row r="23" spans="2:8" s="12" customFormat="1" ht="11.25">
      <c r="B23" s="11"/>
      <c r="C23" s="38"/>
      <c r="D23" s="34"/>
      <c r="E23" s="42"/>
      <c r="F23" s="18"/>
      <c r="G23" s="34"/>
      <c r="H23" s="39"/>
    </row>
    <row r="24" spans="2:8" s="12" customFormat="1" ht="11.25">
      <c r="B24" s="11"/>
      <c r="C24" s="38" t="s">
        <v>19</v>
      </c>
      <c r="D24" s="30">
        <f>+ROUND((D$8+D14)/2,1)</f>
        <v>1.4</v>
      </c>
      <c r="E24" s="46">
        <f>+ROUND((E$8+E14)/2,2)</f>
        <v>0.7</v>
      </c>
      <c r="F24" s="18">
        <f>+ROUND((F$8+F14)/2,2)</f>
        <v>0.4</v>
      </c>
      <c r="G24" s="30">
        <f>+ROUND((G$8+G14)/2,1)</f>
        <v>1.3</v>
      </c>
      <c r="H24" s="33">
        <f>+ROUND((H$8+H14)/2,1)</f>
        <v>0.8</v>
      </c>
    </row>
    <row r="25" spans="2:8" s="12" customFormat="1" ht="11.25">
      <c r="B25" s="11"/>
      <c r="C25" s="38"/>
      <c r="D25" s="34"/>
      <c r="E25" s="42"/>
      <c r="F25" s="18"/>
      <c r="G25" s="34"/>
      <c r="H25" s="39"/>
    </row>
    <row r="26" spans="2:8" s="12" customFormat="1" ht="11.25">
      <c r="B26" s="11"/>
      <c r="C26" s="38" t="s">
        <v>22</v>
      </c>
      <c r="D26" s="30">
        <f>+ROUND((D$10+D14)/2,1)</f>
        <v>1.3</v>
      </c>
      <c r="E26" s="46">
        <f>+ROUND((E$10+E14)/2,2)</f>
        <v>0.75</v>
      </c>
      <c r="F26" s="18">
        <f>+ROUND((F$10+F14)/2,2)</f>
        <v>0.3</v>
      </c>
      <c r="G26" s="30">
        <f>+ROUND((G$10+G14)/2,1)</f>
        <v>1.3</v>
      </c>
      <c r="H26" s="33">
        <f>+ROUND((H$10+H14)/2,1)</f>
        <v>0.6</v>
      </c>
    </row>
    <row r="27" spans="1:8" ht="11.25">
      <c r="A27" s="9"/>
      <c r="B27" s="11"/>
      <c r="C27" s="38"/>
      <c r="D27" s="34"/>
      <c r="E27" s="42"/>
      <c r="F27" s="18"/>
      <c r="G27" s="34"/>
      <c r="H27" s="39"/>
    </row>
    <row r="28" spans="3:8" ht="11.25">
      <c r="C28" s="38" t="s">
        <v>17</v>
      </c>
      <c r="D28" s="30">
        <f>+ROUND((D$6+D16)/2,1)</f>
        <v>1.6</v>
      </c>
      <c r="E28" s="46">
        <f>+ROUND((E$6+E16)/2,2)</f>
        <v>0.6</v>
      </c>
      <c r="F28" s="18">
        <f>+ROUND((F$6+F16)/2,2)</f>
        <v>0.5</v>
      </c>
      <c r="G28" s="30">
        <f>+ROUND((G$6+G16)/2,1)</f>
        <v>1.5</v>
      </c>
      <c r="H28" s="33">
        <f>+ROUND((H$6+H16)/2,1)</f>
        <v>0.6</v>
      </c>
    </row>
    <row r="29" spans="3:8" ht="11.25">
      <c r="C29" s="38"/>
      <c r="D29" s="34"/>
      <c r="E29" s="42"/>
      <c r="F29" s="18"/>
      <c r="G29" s="34"/>
      <c r="H29" s="39"/>
    </row>
    <row r="30" spans="3:8" ht="11.25">
      <c r="C30" s="38" t="s">
        <v>20</v>
      </c>
      <c r="D30" s="30">
        <f>+ROUND((D$8+D16)/2,1)</f>
        <v>1.5</v>
      </c>
      <c r="E30" s="46">
        <f>+ROUND((E$8+E16)/2,2)</f>
        <v>0.65</v>
      </c>
      <c r="F30" s="18">
        <f>+ROUND((F$8+F16)/2,2)</f>
        <v>0.4</v>
      </c>
      <c r="G30" s="30">
        <f>+ROUND((G$8+G16)/2,1)</f>
        <v>1.4</v>
      </c>
      <c r="H30" s="33">
        <f>+ROUND((H$8+H16)/2,1)</f>
        <v>0.4</v>
      </c>
    </row>
    <row r="31" spans="3:8" ht="11.25">
      <c r="C31" s="38"/>
      <c r="D31" s="34"/>
      <c r="E31" s="42"/>
      <c r="F31" s="18"/>
      <c r="G31" s="34"/>
      <c r="H31" s="39"/>
    </row>
    <row r="32" spans="3:8" ht="11.25">
      <c r="C32" s="38" t="s">
        <v>23</v>
      </c>
      <c r="D32" s="30">
        <f>+ROUND((D$10+D16)/2,1)</f>
        <v>1.4</v>
      </c>
      <c r="E32" s="46">
        <f>+ROUND((E$10+E16)/2,2)</f>
        <v>0.7</v>
      </c>
      <c r="F32" s="18">
        <f>+ROUND((F$10+F16)/2,2)</f>
        <v>0.3</v>
      </c>
      <c r="G32" s="30">
        <f>+ROUND((G$10+G16)/2,1)</f>
        <v>1.4</v>
      </c>
      <c r="H32" s="33">
        <f>+ROUND((H$10+H16)/2,1)</f>
        <v>0.2</v>
      </c>
    </row>
    <row r="33" spans="3:8" ht="11.25">
      <c r="C33" s="38"/>
      <c r="D33" s="34"/>
      <c r="E33" s="42"/>
      <c r="F33" s="18"/>
      <c r="G33" s="34"/>
      <c r="H33" s="39"/>
    </row>
    <row r="34" spans="3:8" ht="11.25">
      <c r="C34" s="38" t="s">
        <v>18</v>
      </c>
      <c r="D34" s="30">
        <f>+ROUND((D$6+D18)/2,1)</f>
        <v>1.4</v>
      </c>
      <c r="E34" s="46">
        <f>+ROUND((E$6+E18)/2,2)</f>
        <v>0.7</v>
      </c>
      <c r="F34" s="18">
        <f>+ROUND((F$6+F18)/2,2)</f>
        <v>0.4</v>
      </c>
      <c r="G34" s="30">
        <f>+ROUND((G$6+G18)/2,1)</f>
        <v>1.3</v>
      </c>
      <c r="H34" s="33">
        <f>+ROUND((H$6+H18)/2,1)</f>
        <v>0.6</v>
      </c>
    </row>
    <row r="35" spans="3:8" ht="11.25">
      <c r="C35" s="38"/>
      <c r="D35" s="34"/>
      <c r="E35" s="42"/>
      <c r="F35" s="18"/>
      <c r="G35" s="34"/>
      <c r="H35" s="39"/>
    </row>
    <row r="36" spans="3:8" ht="11.25">
      <c r="C36" s="38" t="s">
        <v>21</v>
      </c>
      <c r="D36" s="30">
        <f>+ROUND((D$8+D18)/2,1)</f>
        <v>1.3</v>
      </c>
      <c r="E36" s="46">
        <f>+ROUND((E$8+E18)/2,2)</f>
        <v>0.75</v>
      </c>
      <c r="F36" s="18">
        <f>+ROUND((F$8+F18)/2,2)</f>
        <v>0.3</v>
      </c>
      <c r="G36" s="30">
        <f>+ROUND((G$8+G18)/2,1)</f>
        <v>1.2</v>
      </c>
      <c r="H36" s="33">
        <f>+ROUND((H$8+H18)/2,1)</f>
        <v>0.4</v>
      </c>
    </row>
    <row r="37" spans="3:8" ht="11.25">
      <c r="C37" s="38"/>
      <c r="D37" s="34"/>
      <c r="E37" s="42"/>
      <c r="F37" s="18"/>
      <c r="G37" s="34"/>
      <c r="H37" s="39"/>
    </row>
    <row r="38" spans="3:8" ht="12" thickBot="1">
      <c r="C38" s="40" t="s">
        <v>24</v>
      </c>
      <c r="D38" s="32">
        <f>+ROUND((D$10+D18)/2,1)</f>
        <v>1.2</v>
      </c>
      <c r="E38" s="47">
        <f>+ROUND((E$10+E18)/2,2)</f>
        <v>0.8</v>
      </c>
      <c r="F38" s="29">
        <f>+ROUND((F$10+F18)/2,2)</f>
        <v>0.2</v>
      </c>
      <c r="G38" s="32">
        <f>+ROUND((G$10+G18)/2,1)</f>
        <v>1.1</v>
      </c>
      <c r="H38" s="41">
        <f>+ROUND((H$10+H18)/2,1)</f>
        <v>0.2</v>
      </c>
    </row>
  </sheetData>
  <printOptions/>
  <pageMargins left="0.75" right="0.75" top="1" bottom="1" header="0" footer="0"/>
  <pageSetup fitToHeight="1" fitToWidth="1" horizontalDpi="600" verticalDpi="600" orientation="landscape" scale="99" r:id="rId1"/>
</worksheet>
</file>

<file path=xl/worksheets/sheet3.xml><?xml version="1.0" encoding="utf-8"?>
<worksheet xmlns="http://schemas.openxmlformats.org/spreadsheetml/2006/main" xmlns:r="http://schemas.openxmlformats.org/officeDocument/2006/relationships">
  <dimension ref="A1:BO313"/>
  <sheetViews>
    <sheetView tabSelected="1" zoomScaleSheetLayoutView="100" workbookViewId="0" topLeftCell="AG1">
      <selection activeCell="AJ68" sqref="AJ68"/>
    </sheetView>
  </sheetViews>
  <sheetFormatPr defaultColWidth="11.421875" defaultRowHeight="12.75"/>
  <cols>
    <col min="2" max="2" width="19.7109375" style="0" customWidth="1"/>
    <col min="3" max="3" width="34.00390625" style="0" customWidth="1"/>
    <col min="4" max="4" width="30.7109375" style="0" customWidth="1"/>
    <col min="5" max="5" width="5.57421875" style="0" bestFit="1" customWidth="1"/>
    <col min="6" max="6" width="14.8515625" style="0" customWidth="1"/>
    <col min="7" max="7" width="2.00390625" style="0" customWidth="1"/>
    <col min="8" max="8" width="31.00390625" style="0" bestFit="1" customWidth="1"/>
    <col min="9" max="9" width="3.8515625" style="0" customWidth="1"/>
    <col min="10" max="10" width="16.28125" style="0" bestFit="1" customWidth="1"/>
    <col min="11" max="11" width="3.8515625" style="0" customWidth="1"/>
    <col min="12" max="12" width="40.7109375" style="0" customWidth="1"/>
    <col min="13" max="13" width="4.8515625" style="0" customWidth="1"/>
    <col min="14" max="14" width="14.8515625" style="0" customWidth="1"/>
    <col min="15" max="15" width="2.421875" style="0" customWidth="1"/>
    <col min="16" max="16" width="20.57421875" style="0" customWidth="1"/>
    <col min="17" max="17" width="3.421875" style="0" customWidth="1"/>
    <col min="18" max="18" width="16.28125" style="0" bestFit="1" customWidth="1"/>
    <col min="19" max="19" width="2.421875" style="0" customWidth="1"/>
    <col min="20" max="20" width="40.7109375" style="0" customWidth="1"/>
    <col min="21" max="21" width="3.7109375" style="0" customWidth="1"/>
    <col min="22" max="22" width="16.421875" style="0" bestFit="1" customWidth="1"/>
    <col min="23" max="23" width="2.421875" style="0" customWidth="1"/>
    <col min="24" max="24" width="20.7109375" style="0" customWidth="1"/>
    <col min="25" max="25" width="3.28125" style="0" customWidth="1"/>
    <col min="26" max="26" width="16.28125" style="0" bestFit="1" customWidth="1"/>
    <col min="27" max="27" width="2.421875" style="0" customWidth="1"/>
    <col min="28" max="28" width="40.7109375" style="0" customWidth="1"/>
    <col min="29" max="29" width="4.140625" style="0" bestFit="1" customWidth="1"/>
    <col min="30" max="30" width="14.00390625" style="0" customWidth="1"/>
    <col min="31" max="31" width="2.421875" style="0" customWidth="1"/>
    <col min="32" max="32" width="20.7109375" style="0" customWidth="1"/>
    <col min="33" max="33" width="2.421875" style="0" customWidth="1"/>
    <col min="34" max="34" width="16.28125" style="0" bestFit="1" customWidth="1"/>
    <col min="35" max="35" width="2.421875" style="0" customWidth="1"/>
    <col min="36" max="36" width="40.7109375" style="0" customWidth="1"/>
    <col min="37" max="37" width="3.8515625" style="0" customWidth="1"/>
    <col min="38" max="38" width="14.00390625" style="0" customWidth="1"/>
    <col min="39" max="39" width="2.421875" style="0" customWidth="1"/>
    <col min="40" max="40" width="20.7109375" style="0" customWidth="1"/>
    <col min="41" max="41" width="3.00390625" style="0" bestFit="1" customWidth="1"/>
    <col min="42" max="42" width="14.8515625" style="0" customWidth="1"/>
    <col min="43" max="43" width="2.421875" style="0" customWidth="1"/>
    <col min="44" max="44" width="40.7109375" style="0" customWidth="1"/>
    <col min="45" max="45" width="3.00390625" style="0" bestFit="1" customWidth="1"/>
    <col min="46" max="46" width="16.28125" style="0" customWidth="1"/>
    <col min="47" max="47" width="2.421875" style="0" customWidth="1"/>
    <col min="48" max="48" width="20.7109375" style="0" customWidth="1"/>
    <col min="49" max="49" width="3.00390625" style="0" bestFit="1" customWidth="1"/>
    <col min="50" max="50" width="16.140625" style="0" customWidth="1"/>
    <col min="51" max="51" width="2.421875" style="0" customWidth="1"/>
    <col min="52" max="52" width="40.7109375" style="0" customWidth="1"/>
    <col min="53" max="53" width="3.00390625" style="0" bestFit="1" customWidth="1"/>
    <col min="54" max="54" width="18.57421875" style="0" customWidth="1"/>
    <col min="55" max="55" width="2.421875" style="0" customWidth="1"/>
    <col min="56" max="56" width="20.7109375" style="0" customWidth="1"/>
    <col min="57" max="57" width="4.00390625" style="0" bestFit="1" customWidth="1"/>
    <col min="58" max="58" width="15.00390625" style="0" customWidth="1"/>
    <col min="59" max="59" width="2.421875" style="0" customWidth="1"/>
    <col min="60" max="60" width="40.7109375" style="0" customWidth="1"/>
    <col min="61" max="61" width="4.00390625" style="0" bestFit="1" customWidth="1"/>
    <col min="62" max="62" width="17.8515625" style="0" customWidth="1"/>
    <col min="63" max="63" width="2.421875" style="0" customWidth="1"/>
    <col min="64" max="64" width="20.7109375" style="0" customWidth="1"/>
    <col min="65" max="65" width="3.00390625" style="0" bestFit="1" customWidth="1"/>
    <col min="66" max="66" width="14.8515625" style="0" bestFit="1" customWidth="1"/>
    <col min="67" max="67" width="2.421875" style="0" customWidth="1"/>
  </cols>
  <sheetData>
    <row r="1" spans="1:4" ht="18">
      <c r="A1" s="199" t="s">
        <v>73</v>
      </c>
      <c r="B1" s="199"/>
      <c r="C1" s="199"/>
      <c r="D1" s="199"/>
    </row>
    <row r="2" spans="1:6" ht="57.75" customHeight="1" thickBot="1">
      <c r="A2" s="242" t="s">
        <v>74</v>
      </c>
      <c r="B2" s="242"/>
      <c r="C2" s="242"/>
      <c r="D2" s="242"/>
      <c r="E2" s="242"/>
      <c r="F2" s="242"/>
    </row>
    <row r="3" spans="1:6" ht="19.5" customHeight="1" thickBot="1">
      <c r="A3" s="239" t="s">
        <v>98</v>
      </c>
      <c r="B3" s="240"/>
      <c r="C3" s="240"/>
      <c r="D3" s="240"/>
      <c r="E3" s="240"/>
      <c r="F3" s="241"/>
    </row>
    <row r="4" spans="8:66" ht="12.75">
      <c r="H4" s="103" t="str">
        <f>+$B$18</f>
        <v>Presupuesto Oficial</v>
      </c>
      <c r="J4" s="104">
        <f>IF($B$18="Presupuesto Oficial",$C$18,F32)</f>
        <v>500000000</v>
      </c>
      <c r="P4" s="103" t="str">
        <f>+$B$18</f>
        <v>Presupuesto Oficial</v>
      </c>
      <c r="R4" s="104">
        <f>IF($B$18="Presupuesto Oficial",$C$18,N32)</f>
        <v>500000000</v>
      </c>
      <c r="X4" s="103" t="str">
        <f>+$B$18</f>
        <v>Presupuesto Oficial</v>
      </c>
      <c r="Z4" s="104">
        <f>IF($B$18="Presupuesto Oficial",$C$18,V32)</f>
        <v>500000000</v>
      </c>
      <c r="AF4" s="103" t="str">
        <f>+$B$18</f>
        <v>Presupuesto Oficial</v>
      </c>
      <c r="AH4" s="104">
        <f>IF($B$18="Presupuesto Oficial",$C$18,AD32)</f>
        <v>500000000</v>
      </c>
      <c r="AN4" s="103" t="str">
        <f>+$B$18</f>
        <v>Presupuesto Oficial</v>
      </c>
      <c r="AP4" s="104">
        <f>IF($B$18="Presupuesto Oficial",$C$18,AL32)</f>
        <v>500000000</v>
      </c>
      <c r="AV4" s="103" t="str">
        <f>+$B$18</f>
        <v>Presupuesto Oficial</v>
      </c>
      <c r="AX4" s="104">
        <f>IF($B$18="Presupuesto Oficial",$C$18,AT32)</f>
        <v>500000000</v>
      </c>
      <c r="BD4" s="103" t="str">
        <f>+$B$18</f>
        <v>Presupuesto Oficial</v>
      </c>
      <c r="BF4" s="104">
        <f>IF($B$18="Presupuesto Oficial",$C$18,BB32)</f>
        <v>500000000</v>
      </c>
      <c r="BL4" s="103" t="str">
        <f>+$B$18</f>
        <v>Presupuesto Oficial</v>
      </c>
      <c r="BN4" s="104">
        <f>IF($B$18="Presupuesto Oficial",$C$18,BJ32)</f>
        <v>500000000</v>
      </c>
    </row>
    <row r="5" spans="4:67" ht="13.5" thickBot="1">
      <c r="D5" s="76" t="s">
        <v>43</v>
      </c>
      <c r="F5" s="90"/>
      <c r="L5" s="76"/>
      <c r="N5" s="90"/>
      <c r="T5" s="76"/>
      <c r="V5" s="90"/>
      <c r="AB5" s="76"/>
      <c r="AD5" s="90"/>
      <c r="AJ5" s="76"/>
      <c r="AL5" s="90"/>
      <c r="AR5" s="76"/>
      <c r="AT5" s="90"/>
      <c r="AZ5" s="177"/>
      <c r="BA5" s="177"/>
      <c r="BB5" s="177"/>
      <c r="BC5" s="177"/>
      <c r="BD5" s="177"/>
      <c r="BE5" s="177"/>
      <c r="BF5" s="177"/>
      <c r="BG5" s="177"/>
      <c r="BH5" s="177"/>
      <c r="BI5" s="177"/>
      <c r="BJ5" s="177"/>
      <c r="BK5" s="177"/>
      <c r="BL5" s="177"/>
      <c r="BM5" s="177"/>
      <c r="BN5" s="177"/>
      <c r="BO5" s="174"/>
    </row>
    <row r="6" spans="4:66" ht="23.25" customHeight="1" thickBot="1">
      <c r="D6" s="219" t="s">
        <v>75</v>
      </c>
      <c r="E6" s="220"/>
      <c r="F6" s="220"/>
      <c r="G6" s="215"/>
      <c r="H6" s="215"/>
      <c r="I6" s="215"/>
      <c r="J6" s="216"/>
      <c r="L6" s="219" t="s">
        <v>79</v>
      </c>
      <c r="M6" s="220"/>
      <c r="N6" s="220"/>
      <c r="O6" s="215"/>
      <c r="P6" s="215"/>
      <c r="Q6" s="215"/>
      <c r="R6" s="216"/>
      <c r="T6" s="219" t="s">
        <v>83</v>
      </c>
      <c r="U6" s="220"/>
      <c r="V6" s="220"/>
      <c r="W6" s="215"/>
      <c r="X6" s="215"/>
      <c r="Y6" s="215"/>
      <c r="Z6" s="216"/>
      <c r="AB6" s="219" t="s">
        <v>84</v>
      </c>
      <c r="AC6" s="220"/>
      <c r="AD6" s="220"/>
      <c r="AE6" s="215"/>
      <c r="AF6" s="215"/>
      <c r="AG6" s="215"/>
      <c r="AH6" s="216"/>
      <c r="AJ6" s="219" t="s">
        <v>85</v>
      </c>
      <c r="AK6" s="220"/>
      <c r="AL6" s="220"/>
      <c r="AM6" s="215"/>
      <c r="AN6" s="215"/>
      <c r="AO6" s="215"/>
      <c r="AP6" s="216"/>
      <c r="AR6" s="219" t="s">
        <v>89</v>
      </c>
      <c r="AS6" s="220"/>
      <c r="AT6" s="220"/>
      <c r="AU6" s="220"/>
      <c r="AV6" s="220"/>
      <c r="AW6" s="220"/>
      <c r="AX6" s="221"/>
      <c r="AZ6" s="219" t="s">
        <v>97</v>
      </c>
      <c r="BA6" s="220"/>
      <c r="BB6" s="220"/>
      <c r="BC6" s="215"/>
      <c r="BD6" s="215"/>
      <c r="BE6" s="215"/>
      <c r="BF6" s="216"/>
      <c r="BH6" s="219" t="s">
        <v>90</v>
      </c>
      <c r="BI6" s="220"/>
      <c r="BJ6" s="220"/>
      <c r="BK6" s="215"/>
      <c r="BL6" s="215"/>
      <c r="BM6" s="215"/>
      <c r="BN6" s="216"/>
    </row>
    <row r="7" spans="4:62" ht="13.5" thickBot="1">
      <c r="D7" s="156" t="s">
        <v>40</v>
      </c>
      <c r="E7" s="157"/>
      <c r="F7" s="158">
        <v>1</v>
      </c>
      <c r="L7" s="67" t="s">
        <v>40</v>
      </c>
      <c r="M7" s="162"/>
      <c r="N7" s="73">
        <v>1</v>
      </c>
      <c r="T7" s="156" t="s">
        <v>40</v>
      </c>
      <c r="U7" s="157"/>
      <c r="V7" s="158">
        <v>1</v>
      </c>
      <c r="AB7" s="115" t="s">
        <v>40</v>
      </c>
      <c r="AC7" s="116"/>
      <c r="AD7" s="179">
        <v>1</v>
      </c>
      <c r="AJ7" s="115" t="s">
        <v>40</v>
      </c>
      <c r="AK7" s="116"/>
      <c r="AL7" s="179">
        <v>1</v>
      </c>
      <c r="AR7" s="156" t="s">
        <v>40</v>
      </c>
      <c r="AS7" s="157"/>
      <c r="AT7" s="158">
        <v>1</v>
      </c>
      <c r="AU7" s="138"/>
      <c r="AV7" s="138"/>
      <c r="AW7" s="138"/>
      <c r="AX7" s="152"/>
      <c r="AZ7" s="67" t="s">
        <v>40</v>
      </c>
      <c r="BA7" s="162"/>
      <c r="BB7" s="73">
        <v>1</v>
      </c>
      <c r="BH7" s="156" t="s">
        <v>40</v>
      </c>
      <c r="BI7" s="157"/>
      <c r="BJ7" s="158">
        <v>1</v>
      </c>
    </row>
    <row r="8" spans="1:62" ht="13.5" thickBot="1">
      <c r="A8" s="89"/>
      <c r="B8" s="110"/>
      <c r="C8" s="114"/>
      <c r="D8" s="124" t="s">
        <v>76</v>
      </c>
      <c r="E8" s="116">
        <v>40</v>
      </c>
      <c r="F8" s="125"/>
      <c r="L8" s="124" t="s">
        <v>59</v>
      </c>
      <c r="M8" s="116">
        <v>77</v>
      </c>
      <c r="N8" s="127"/>
      <c r="T8" s="115" t="s">
        <v>59</v>
      </c>
      <c r="U8" s="116">
        <v>32</v>
      </c>
      <c r="V8" s="179"/>
      <c r="AB8" s="115" t="s">
        <v>59</v>
      </c>
      <c r="AC8" s="116">
        <v>95</v>
      </c>
      <c r="AD8" s="179"/>
      <c r="AJ8" s="115" t="s">
        <v>59</v>
      </c>
      <c r="AK8" s="116"/>
      <c r="AL8" s="179"/>
      <c r="AR8" s="124" t="s">
        <v>59</v>
      </c>
      <c r="AS8" s="116">
        <v>50</v>
      </c>
      <c r="AT8" s="127"/>
      <c r="AZ8" s="124" t="s">
        <v>59</v>
      </c>
      <c r="BA8" s="116">
        <v>34</v>
      </c>
      <c r="BB8" s="127"/>
      <c r="BH8" s="124" t="s">
        <v>59</v>
      </c>
      <c r="BI8" s="116">
        <v>40</v>
      </c>
      <c r="BJ8" s="127"/>
    </row>
    <row r="9" spans="1:62" ht="13.5" thickBot="1">
      <c r="A9" s="89"/>
      <c r="B9" s="110"/>
      <c r="C9" s="114"/>
      <c r="D9" s="124" t="s">
        <v>77</v>
      </c>
      <c r="E9" s="116"/>
      <c r="F9" s="125"/>
      <c r="L9" s="124" t="s">
        <v>60</v>
      </c>
      <c r="M9" s="116"/>
      <c r="N9" s="127"/>
      <c r="T9" s="115" t="s">
        <v>60</v>
      </c>
      <c r="U9" s="116"/>
      <c r="V9" s="179"/>
      <c r="AB9" s="115" t="s">
        <v>60</v>
      </c>
      <c r="AC9" s="116"/>
      <c r="AD9" s="179"/>
      <c r="AJ9" s="115" t="s">
        <v>60</v>
      </c>
      <c r="AK9" s="116"/>
      <c r="AL9" s="179"/>
      <c r="AR9" s="124" t="s">
        <v>60</v>
      </c>
      <c r="AS9" s="116"/>
      <c r="AT9" s="127"/>
      <c r="AZ9" s="124" t="s">
        <v>60</v>
      </c>
      <c r="BA9" s="116"/>
      <c r="BB9" s="127"/>
      <c r="BH9" s="124" t="s">
        <v>60</v>
      </c>
      <c r="BI9" s="116"/>
      <c r="BJ9" s="127"/>
    </row>
    <row r="10" spans="1:62" ht="13.5" thickBot="1">
      <c r="A10" s="89"/>
      <c r="B10" s="110"/>
      <c r="C10" s="114"/>
      <c r="D10" s="124" t="s">
        <v>61</v>
      </c>
      <c r="E10" s="116"/>
      <c r="F10" s="126">
        <v>39863</v>
      </c>
      <c r="L10" s="124" t="s">
        <v>61</v>
      </c>
      <c r="M10" s="116">
        <v>100</v>
      </c>
      <c r="N10" s="163">
        <v>39868</v>
      </c>
      <c r="T10" s="115" t="s">
        <v>61</v>
      </c>
      <c r="U10" s="116"/>
      <c r="V10" s="179"/>
      <c r="AB10" s="115" t="s">
        <v>61</v>
      </c>
      <c r="AC10" s="116"/>
      <c r="AD10" s="179"/>
      <c r="AJ10" s="115" t="s">
        <v>61</v>
      </c>
      <c r="AK10" s="116"/>
      <c r="AL10" s="179"/>
      <c r="AR10" s="124" t="s">
        <v>61</v>
      </c>
      <c r="AS10" s="116"/>
      <c r="AT10" s="127"/>
      <c r="AZ10" s="124" t="s">
        <v>61</v>
      </c>
      <c r="BA10" s="116"/>
      <c r="BB10" s="127"/>
      <c r="BH10" s="124" t="s">
        <v>61</v>
      </c>
      <c r="BI10" s="116"/>
      <c r="BJ10" s="127"/>
    </row>
    <row r="11" spans="1:62" ht="13.5" thickBot="1">
      <c r="A11" s="89"/>
      <c r="B11" s="110"/>
      <c r="C11" s="114"/>
      <c r="D11" s="124" t="s">
        <v>78</v>
      </c>
      <c r="E11" s="116">
        <v>61</v>
      </c>
      <c r="F11" s="126"/>
      <c r="L11" s="124" t="s">
        <v>80</v>
      </c>
      <c r="M11" s="116"/>
      <c r="N11" s="127"/>
      <c r="T11" s="115"/>
      <c r="U11" s="116"/>
      <c r="V11" s="180">
        <v>39863</v>
      </c>
      <c r="AB11" s="115" t="s">
        <v>87</v>
      </c>
      <c r="AC11" s="116">
        <v>109</v>
      </c>
      <c r="AD11" s="180">
        <v>39926</v>
      </c>
      <c r="AJ11" s="115" t="s">
        <v>91</v>
      </c>
      <c r="AK11" s="116"/>
      <c r="AL11" s="180">
        <v>39843</v>
      </c>
      <c r="AR11" s="124" t="s">
        <v>94</v>
      </c>
      <c r="AS11" s="116">
        <v>67</v>
      </c>
      <c r="AT11" s="170">
        <v>39864</v>
      </c>
      <c r="AZ11" s="124" t="s">
        <v>92</v>
      </c>
      <c r="BA11" s="116">
        <v>53</v>
      </c>
      <c r="BB11" s="170">
        <v>39863</v>
      </c>
      <c r="BH11" s="124" t="s">
        <v>95</v>
      </c>
      <c r="BI11" s="116">
        <v>77</v>
      </c>
      <c r="BJ11" s="170">
        <v>39847</v>
      </c>
    </row>
    <row r="12" spans="1:62" ht="13.5" thickBot="1">
      <c r="A12" s="89"/>
      <c r="B12" s="110"/>
      <c r="C12" s="114"/>
      <c r="D12" s="124" t="s">
        <v>62</v>
      </c>
      <c r="E12" s="116"/>
      <c r="F12" s="126">
        <v>39840</v>
      </c>
      <c r="H12" s="175"/>
      <c r="I12" s="175"/>
      <c r="J12" s="175"/>
      <c r="L12" s="124" t="s">
        <v>62</v>
      </c>
      <c r="M12" s="116"/>
      <c r="N12" s="163">
        <v>39868</v>
      </c>
      <c r="T12" s="115" t="s">
        <v>62</v>
      </c>
      <c r="U12" s="116"/>
      <c r="V12" s="179"/>
      <c r="AB12" s="115" t="s">
        <v>62</v>
      </c>
      <c r="AC12" s="116"/>
      <c r="AD12" s="179"/>
      <c r="AJ12" s="115" t="s">
        <v>62</v>
      </c>
      <c r="AK12" s="116"/>
      <c r="AL12" s="179"/>
      <c r="AR12" s="124" t="s">
        <v>62</v>
      </c>
      <c r="AS12" s="116"/>
      <c r="AT12" s="127"/>
      <c r="AZ12" s="124" t="s">
        <v>62</v>
      </c>
      <c r="BA12" s="116"/>
      <c r="BB12" s="127"/>
      <c r="BH12" s="124" t="s">
        <v>62</v>
      </c>
      <c r="BI12" s="116"/>
      <c r="BJ12" s="127"/>
    </row>
    <row r="13" spans="1:62" ht="13.5" thickBot="1">
      <c r="A13" s="89"/>
      <c r="B13" s="110"/>
      <c r="C13" s="114"/>
      <c r="D13" s="124"/>
      <c r="E13" s="116"/>
      <c r="F13" s="127"/>
      <c r="H13" s="175"/>
      <c r="I13" s="175"/>
      <c r="J13" s="175"/>
      <c r="L13" s="124" t="s">
        <v>81</v>
      </c>
      <c r="M13" s="116">
        <v>102</v>
      </c>
      <c r="N13" s="127"/>
      <c r="T13" s="115" t="s">
        <v>86</v>
      </c>
      <c r="U13" s="116">
        <v>25</v>
      </c>
      <c r="V13" s="180">
        <v>39927</v>
      </c>
      <c r="AB13" s="115" t="s">
        <v>88</v>
      </c>
      <c r="AC13" s="116">
        <v>106</v>
      </c>
      <c r="AD13" s="180">
        <v>39926</v>
      </c>
      <c r="AJ13" s="115"/>
      <c r="AK13" s="116"/>
      <c r="AL13" s="180">
        <v>39843</v>
      </c>
      <c r="AR13" s="124" t="s">
        <v>92</v>
      </c>
      <c r="AS13" s="116">
        <v>68</v>
      </c>
      <c r="AT13" s="170">
        <v>39863</v>
      </c>
      <c r="AZ13" s="124" t="s">
        <v>93</v>
      </c>
      <c r="BA13" s="116">
        <v>56</v>
      </c>
      <c r="BB13" s="170">
        <v>39920</v>
      </c>
      <c r="BH13" s="124" t="s">
        <v>96</v>
      </c>
      <c r="BI13" s="116">
        <v>74</v>
      </c>
      <c r="BJ13" s="170">
        <v>39847</v>
      </c>
    </row>
    <row r="14" spans="1:62" ht="13.5" thickBot="1">
      <c r="A14" s="89"/>
      <c r="B14" s="110"/>
      <c r="C14" s="114"/>
      <c r="D14" s="124" t="s">
        <v>65</v>
      </c>
      <c r="E14" s="116"/>
      <c r="F14" s="127"/>
      <c r="H14" s="175"/>
      <c r="I14" s="175"/>
      <c r="J14" s="175"/>
      <c r="L14" s="124" t="s">
        <v>63</v>
      </c>
      <c r="M14" s="116"/>
      <c r="N14" s="127"/>
      <c r="T14" s="115" t="s">
        <v>63</v>
      </c>
      <c r="U14" s="116"/>
      <c r="V14" s="179"/>
      <c r="AB14" s="115" t="s">
        <v>63</v>
      </c>
      <c r="AC14" s="116"/>
      <c r="AD14" s="179"/>
      <c r="AJ14" s="115" t="s">
        <v>63</v>
      </c>
      <c r="AK14" s="116"/>
      <c r="AL14" s="179"/>
      <c r="AR14" s="165" t="s">
        <v>63</v>
      </c>
      <c r="AS14" s="129"/>
      <c r="AT14" s="178"/>
      <c r="AZ14" s="124" t="s">
        <v>63</v>
      </c>
      <c r="BA14" s="116"/>
      <c r="BB14" s="127"/>
      <c r="BH14" s="124" t="s">
        <v>63</v>
      </c>
      <c r="BI14" s="116"/>
      <c r="BJ14" s="127"/>
    </row>
    <row r="15" spans="1:66" ht="13.5" thickBot="1">
      <c r="A15" s="89">
        <v>6</v>
      </c>
      <c r="B15" s="229"/>
      <c r="C15" s="230"/>
      <c r="D15" s="111"/>
      <c r="E15" s="50"/>
      <c r="F15" s="131"/>
      <c r="H15" s="175"/>
      <c r="I15" s="175"/>
      <c r="J15" s="175"/>
      <c r="L15" s="111"/>
      <c r="M15" s="50"/>
      <c r="N15" s="112"/>
      <c r="P15" s="139"/>
      <c r="Q15" s="139"/>
      <c r="R15" s="139"/>
      <c r="T15" s="111"/>
      <c r="U15" s="50"/>
      <c r="V15" s="112"/>
      <c r="AB15" s="111"/>
      <c r="AC15" s="50"/>
      <c r="AD15" s="112"/>
      <c r="AJ15" s="111"/>
      <c r="AK15" s="50"/>
      <c r="AL15" s="112"/>
      <c r="AR15" s="111"/>
      <c r="AS15" s="50"/>
      <c r="AT15" s="112"/>
      <c r="AV15" s="139"/>
      <c r="AW15" s="139"/>
      <c r="AX15" s="139"/>
      <c r="AZ15" s="111"/>
      <c r="BA15" s="50"/>
      <c r="BB15" s="112"/>
      <c r="BH15" s="111"/>
      <c r="BI15" s="50"/>
      <c r="BJ15" s="112"/>
      <c r="BL15" s="139"/>
      <c r="BM15" s="139"/>
      <c r="BN15" s="139"/>
    </row>
    <row r="16" spans="1:66" ht="18.75" thickBot="1">
      <c r="A16" s="53" t="s">
        <v>34</v>
      </c>
      <c r="B16" s="78"/>
      <c r="C16" s="50"/>
      <c r="D16" s="204" t="s">
        <v>50</v>
      </c>
      <c r="E16" s="205"/>
      <c r="F16" s="206"/>
      <c r="H16" s="207" t="s">
        <v>72</v>
      </c>
      <c r="I16" s="207"/>
      <c r="J16" s="207"/>
      <c r="L16" s="208" t="str">
        <f>+D16</f>
        <v>BALANCE A DICIEMBRE 31 DE 2008</v>
      </c>
      <c r="M16" s="209"/>
      <c r="N16" s="210"/>
      <c r="P16" s="211" t="s">
        <v>82</v>
      </c>
      <c r="Q16" s="211"/>
      <c r="R16" s="211"/>
      <c r="T16" s="244" t="str">
        <f>+L16</f>
        <v>BALANCE A DICIEMBRE 31 DE 2008</v>
      </c>
      <c r="U16" s="245"/>
      <c r="V16" s="246"/>
      <c r="X16" s="212" t="s">
        <v>72</v>
      </c>
      <c r="Y16" s="212"/>
      <c r="Z16" s="212"/>
      <c r="AB16" s="208" t="str">
        <f>+T16</f>
        <v>BALANCE A DICIEMBRE 31 DE 2008</v>
      </c>
      <c r="AC16" s="209"/>
      <c r="AD16" s="210"/>
      <c r="AF16" s="212" t="str">
        <f>+X16</f>
        <v>DECLARACION RENTA 2007</v>
      </c>
      <c r="AG16" s="212"/>
      <c r="AH16" s="212"/>
      <c r="AJ16" s="208" t="str">
        <f>+AB16</f>
        <v>BALANCE A DICIEMBRE 31 DE 2008</v>
      </c>
      <c r="AK16" s="209"/>
      <c r="AL16" s="210"/>
      <c r="AN16" s="212" t="str">
        <f>+AF16</f>
        <v>DECLARACION RENTA 2007</v>
      </c>
      <c r="AO16" s="212"/>
      <c r="AP16" s="212"/>
      <c r="AR16" s="208" t="str">
        <f>+AJ16</f>
        <v>BALANCE A DICIEMBRE 31 DE 2008</v>
      </c>
      <c r="AS16" s="209"/>
      <c r="AT16" s="210"/>
      <c r="AV16" s="211" t="str">
        <f>+AN16</f>
        <v>DECLARACION RENTA 2007</v>
      </c>
      <c r="AW16" s="211"/>
      <c r="AX16" s="211"/>
      <c r="AZ16" s="208" t="s">
        <v>50</v>
      </c>
      <c r="BA16" s="209"/>
      <c r="BB16" s="210"/>
      <c r="BD16" s="212" t="s">
        <v>72</v>
      </c>
      <c r="BE16" s="212"/>
      <c r="BF16" s="212"/>
      <c r="BH16" s="208" t="str">
        <f>+AZ16</f>
        <v>BALANCE A DICIEMBRE 31 DE 2008</v>
      </c>
      <c r="BI16" s="209"/>
      <c r="BJ16" s="210"/>
      <c r="BL16" s="211" t="str">
        <f>+BD16</f>
        <v>DECLARACION RENTA 2007</v>
      </c>
      <c r="BM16" s="211"/>
      <c r="BN16" s="211"/>
    </row>
    <row r="17" spans="1:66" ht="13.5" thickBot="1">
      <c r="A17" s="89" t="s">
        <v>49</v>
      </c>
      <c r="B17" s="78"/>
      <c r="C17" s="50"/>
      <c r="D17" s="154" t="s">
        <v>25</v>
      </c>
      <c r="E17" s="150"/>
      <c r="F17" s="194">
        <v>832185993</v>
      </c>
      <c r="H17" s="181"/>
      <c r="I17" s="181"/>
      <c r="J17" s="181"/>
      <c r="L17" s="124" t="s">
        <v>25</v>
      </c>
      <c r="M17" s="50"/>
      <c r="N17" s="164">
        <v>8289780000</v>
      </c>
      <c r="P17" s="139"/>
      <c r="Q17" s="139"/>
      <c r="R17" s="139"/>
      <c r="T17" s="167" t="s">
        <v>25</v>
      </c>
      <c r="U17" s="50"/>
      <c r="V17" s="243">
        <f>1498216000-64559000</f>
        <v>1433657000</v>
      </c>
      <c r="X17" s="137"/>
      <c r="Y17" s="137"/>
      <c r="Z17" s="137"/>
      <c r="AB17" s="61" t="s">
        <v>25</v>
      </c>
      <c r="AC17" s="50"/>
      <c r="AD17" s="74">
        <v>1644410432</v>
      </c>
      <c r="AF17" s="137"/>
      <c r="AG17" s="137"/>
      <c r="AH17" s="137"/>
      <c r="AJ17" s="61" t="s">
        <v>25</v>
      </c>
      <c r="AK17" s="50"/>
      <c r="AL17" s="74">
        <v>526083063</v>
      </c>
      <c r="AN17" s="137"/>
      <c r="AO17" s="137"/>
      <c r="AP17" s="137"/>
      <c r="AR17" s="61" t="s">
        <v>25</v>
      </c>
      <c r="AS17" s="50"/>
      <c r="AT17" s="113">
        <v>1105574746.3</v>
      </c>
      <c r="AV17" s="139"/>
      <c r="AW17" s="139"/>
      <c r="AX17" s="139"/>
      <c r="AZ17" s="61" t="s">
        <v>25</v>
      </c>
      <c r="BA17" s="50"/>
      <c r="BB17" s="113">
        <v>919627939.21</v>
      </c>
      <c r="BD17" s="137"/>
      <c r="BE17" s="137"/>
      <c r="BF17" s="137"/>
      <c r="BH17" s="61" t="s">
        <v>25</v>
      </c>
      <c r="BI17" s="50"/>
      <c r="BJ17" s="113">
        <f>2167521145-287252388</f>
        <v>1880268757</v>
      </c>
      <c r="BL17" s="139"/>
      <c r="BM17" s="139"/>
      <c r="BN17" s="139"/>
    </row>
    <row r="18" spans="1:66" ht="18.75" thickBot="1">
      <c r="A18" s="97" t="s">
        <v>39</v>
      </c>
      <c r="B18" s="105" t="str">
        <f>IF(A17="O","Oferta",IF(A17="","",IF(A17="p","Presupuesto Oficial")))</f>
        <v>Presupuesto Oficial</v>
      </c>
      <c r="C18" s="123">
        <v>500000000</v>
      </c>
      <c r="D18" s="117" t="s">
        <v>29</v>
      </c>
      <c r="E18" s="116"/>
      <c r="F18" s="120">
        <v>974409009</v>
      </c>
      <c r="H18" s="181"/>
      <c r="I18" s="181"/>
      <c r="J18" s="181"/>
      <c r="L18" s="124" t="s">
        <v>29</v>
      </c>
      <c r="M18" s="50"/>
      <c r="N18" s="164">
        <v>8818635000</v>
      </c>
      <c r="P18" s="139"/>
      <c r="Q18" s="139"/>
      <c r="R18" s="139"/>
      <c r="T18" s="61" t="s">
        <v>29</v>
      </c>
      <c r="U18" s="50"/>
      <c r="V18" s="74">
        <v>1498216000</v>
      </c>
      <c r="X18" s="137"/>
      <c r="Y18" s="137"/>
      <c r="Z18" s="137"/>
      <c r="AB18" s="61" t="s">
        <v>29</v>
      </c>
      <c r="AC18" s="50"/>
      <c r="AD18" s="74">
        <v>1649804174</v>
      </c>
      <c r="AF18" s="137"/>
      <c r="AG18" s="137"/>
      <c r="AH18" s="137"/>
      <c r="AJ18" s="61" t="s">
        <v>29</v>
      </c>
      <c r="AK18" s="50"/>
      <c r="AL18" s="74">
        <v>591605029</v>
      </c>
      <c r="AN18" s="137"/>
      <c r="AO18" s="137"/>
      <c r="AP18" s="137"/>
      <c r="AR18" s="61" t="s">
        <v>29</v>
      </c>
      <c r="AS18" s="50"/>
      <c r="AT18" s="113">
        <v>1321976079.07</v>
      </c>
      <c r="AV18" s="139"/>
      <c r="AW18" s="139"/>
      <c r="AX18" s="139"/>
      <c r="AZ18" s="61" t="s">
        <v>29</v>
      </c>
      <c r="BA18" s="50"/>
      <c r="BB18" s="113">
        <v>1188529089.94</v>
      </c>
      <c r="BD18" s="137"/>
      <c r="BE18" s="137"/>
      <c r="BF18" s="137"/>
      <c r="BH18" s="61" t="s">
        <v>29</v>
      </c>
      <c r="BI18" s="50"/>
      <c r="BJ18" s="113">
        <v>2167521145</v>
      </c>
      <c r="BL18" s="139"/>
      <c r="BM18" s="139"/>
      <c r="BN18" s="139"/>
    </row>
    <row r="19" spans="1:66" ht="13.5" thickBot="1">
      <c r="A19" s="89">
        <v>12</v>
      </c>
      <c r="B19" s="78"/>
      <c r="C19" s="50"/>
      <c r="D19" s="117" t="s">
        <v>26</v>
      </c>
      <c r="E19" s="116"/>
      <c r="F19" s="120">
        <v>274560073</v>
      </c>
      <c r="H19" s="181"/>
      <c r="I19" s="181"/>
      <c r="J19" s="181"/>
      <c r="L19" s="124" t="s">
        <v>26</v>
      </c>
      <c r="M19" s="50"/>
      <c r="N19" s="164">
        <v>3509166000</v>
      </c>
      <c r="P19" s="139"/>
      <c r="Q19" s="139"/>
      <c r="R19" s="139"/>
      <c r="T19" s="61" t="s">
        <v>26</v>
      </c>
      <c r="U19" s="50"/>
      <c r="V19" s="74">
        <f>764398000-25922000</f>
        <v>738476000</v>
      </c>
      <c r="X19" s="137"/>
      <c r="Y19" s="137"/>
      <c r="Z19" s="137"/>
      <c r="AB19" s="61" t="s">
        <v>26</v>
      </c>
      <c r="AC19" s="50"/>
      <c r="AD19" s="74">
        <v>73103424</v>
      </c>
      <c r="AF19" s="137"/>
      <c r="AG19" s="137"/>
      <c r="AH19" s="137"/>
      <c r="AJ19" s="61" t="s">
        <v>26</v>
      </c>
      <c r="AK19" s="50"/>
      <c r="AL19" s="74">
        <v>198639700</v>
      </c>
      <c r="AN19" s="137"/>
      <c r="AO19" s="137"/>
      <c r="AP19" s="137"/>
      <c r="AR19" s="61" t="s">
        <v>26</v>
      </c>
      <c r="AS19" s="50"/>
      <c r="AT19" s="113">
        <v>405517726.91</v>
      </c>
      <c r="AV19" s="139"/>
      <c r="AW19" s="139"/>
      <c r="AX19" s="139"/>
      <c r="AZ19" s="61" t="s">
        <v>26</v>
      </c>
      <c r="BA19" s="50"/>
      <c r="BB19" s="113">
        <v>516480671.05</v>
      </c>
      <c r="BD19" s="137"/>
      <c r="BE19" s="137"/>
      <c r="BF19" s="137"/>
      <c r="BH19" s="61" t="s">
        <v>26</v>
      </c>
      <c r="BI19" s="50"/>
      <c r="BJ19" s="113">
        <v>546264246</v>
      </c>
      <c r="BL19" s="139"/>
      <c r="BM19" s="139"/>
      <c r="BN19" s="139"/>
    </row>
    <row r="20" spans="1:66" ht="27.75" thickBot="1">
      <c r="A20" s="97" t="s">
        <v>46</v>
      </c>
      <c r="D20" s="117" t="s">
        <v>30</v>
      </c>
      <c r="E20" s="116"/>
      <c r="F20" s="120">
        <f>+F19+85321126</f>
        <v>359881199</v>
      </c>
      <c r="H20" s="181"/>
      <c r="I20" s="181"/>
      <c r="J20" s="181"/>
      <c r="L20" s="124" t="s">
        <v>30</v>
      </c>
      <c r="M20" s="50"/>
      <c r="N20" s="164">
        <f>+N19</f>
        <v>3509166000</v>
      </c>
      <c r="P20" s="139"/>
      <c r="Q20" s="139"/>
      <c r="R20" s="139"/>
      <c r="T20" s="61" t="s">
        <v>30</v>
      </c>
      <c r="U20" s="50"/>
      <c r="V20" s="74">
        <v>764398000</v>
      </c>
      <c r="X20" s="137"/>
      <c r="Y20" s="137"/>
      <c r="Z20" s="137"/>
      <c r="AB20" s="61" t="s">
        <v>30</v>
      </c>
      <c r="AC20" s="50"/>
      <c r="AD20" s="74">
        <v>879003424</v>
      </c>
      <c r="AF20" s="137"/>
      <c r="AG20" s="137"/>
      <c r="AH20" s="137"/>
      <c r="AJ20" s="61" t="s">
        <v>30</v>
      </c>
      <c r="AK20" s="50"/>
      <c r="AL20" s="74">
        <v>198639700</v>
      </c>
      <c r="AN20" s="137"/>
      <c r="AO20" s="137"/>
      <c r="AP20" s="137"/>
      <c r="AR20" s="61" t="s">
        <v>30</v>
      </c>
      <c r="AS20" s="50"/>
      <c r="AT20" s="113">
        <f>+AT19</f>
        <v>405517726.91</v>
      </c>
      <c r="AV20" s="139"/>
      <c r="AW20" s="139"/>
      <c r="AX20" s="139"/>
      <c r="AZ20" s="61" t="s">
        <v>30</v>
      </c>
      <c r="BA20" s="50"/>
      <c r="BB20" s="113">
        <f>+BB19</f>
        <v>516480671.05</v>
      </c>
      <c r="BD20" s="137"/>
      <c r="BE20" s="137"/>
      <c r="BF20" s="137"/>
      <c r="BH20" s="61" t="s">
        <v>30</v>
      </c>
      <c r="BI20" s="50"/>
      <c r="BJ20" s="113">
        <v>844187781</v>
      </c>
      <c r="BL20" s="139"/>
      <c r="BM20" s="139"/>
      <c r="BN20" s="139"/>
    </row>
    <row r="21" spans="1:66" ht="13.5" thickBot="1">
      <c r="A21" s="89"/>
      <c r="B21" s="78"/>
      <c r="C21" s="50"/>
      <c r="D21" s="159" t="s">
        <v>66</v>
      </c>
      <c r="E21" s="129"/>
      <c r="F21" s="160">
        <f>+F18-F20</f>
        <v>614527810</v>
      </c>
      <c r="H21" s="181" t="s">
        <v>52</v>
      </c>
      <c r="I21" s="140">
        <v>41</v>
      </c>
      <c r="J21" s="141">
        <v>492791000</v>
      </c>
      <c r="L21" s="165" t="s">
        <v>51</v>
      </c>
      <c r="M21" s="49"/>
      <c r="N21" s="166">
        <f>+N18-N20</f>
        <v>5309469000</v>
      </c>
      <c r="P21" s="139" t="s">
        <v>52</v>
      </c>
      <c r="Q21" s="140">
        <v>48</v>
      </c>
      <c r="R21" s="141">
        <v>5309532000</v>
      </c>
      <c r="T21" s="169" t="s">
        <v>66</v>
      </c>
      <c r="U21" s="49"/>
      <c r="V21" s="75">
        <f>+V18-V20</f>
        <v>733818000</v>
      </c>
      <c r="X21" s="137" t="s">
        <v>52</v>
      </c>
      <c r="Y21" s="135">
        <v>41</v>
      </c>
      <c r="Z21" s="136">
        <v>492571000</v>
      </c>
      <c r="AB21" s="169" t="s">
        <v>66</v>
      </c>
      <c r="AC21" s="49"/>
      <c r="AD21" s="171">
        <f>+AD18-AD20</f>
        <v>770800750</v>
      </c>
      <c r="AF21" s="137" t="s">
        <v>52</v>
      </c>
      <c r="AG21" s="135">
        <v>41</v>
      </c>
      <c r="AH21" s="136">
        <v>770801000</v>
      </c>
      <c r="AJ21" s="169" t="s">
        <v>51</v>
      </c>
      <c r="AK21" s="49"/>
      <c r="AL21" s="171">
        <f>+AL18-AL20</f>
        <v>392965329</v>
      </c>
      <c r="AN21" s="137" t="s">
        <v>70</v>
      </c>
      <c r="AO21" s="135">
        <v>41</v>
      </c>
      <c r="AP21" s="136"/>
      <c r="AR21" s="169" t="s">
        <v>51</v>
      </c>
      <c r="AS21" s="49"/>
      <c r="AT21" s="172">
        <f>+AT18-AT20</f>
        <v>916458352.1599998</v>
      </c>
      <c r="AV21" s="139" t="s">
        <v>52</v>
      </c>
      <c r="AW21" s="140">
        <v>41</v>
      </c>
      <c r="AX21" s="141">
        <v>851061000</v>
      </c>
      <c r="AZ21" s="169" t="s">
        <v>51</v>
      </c>
      <c r="BA21" s="49"/>
      <c r="BB21" s="172">
        <f>+BB18-BB20</f>
        <v>672048418.8900001</v>
      </c>
      <c r="BD21" s="137" t="s">
        <v>52</v>
      </c>
      <c r="BE21" s="135">
        <v>41</v>
      </c>
      <c r="BF21" s="136">
        <v>979337000</v>
      </c>
      <c r="BH21" s="169" t="s">
        <v>51</v>
      </c>
      <c r="BI21" s="49"/>
      <c r="BJ21" s="172">
        <f>+BJ18-BJ20</f>
        <v>1323333364</v>
      </c>
      <c r="BL21" s="139" t="s">
        <v>52</v>
      </c>
      <c r="BM21" s="140">
        <v>41</v>
      </c>
      <c r="BN21" s="141">
        <v>1335731000</v>
      </c>
    </row>
    <row r="22" spans="1:66" ht="13.5" hidden="1" thickBot="1">
      <c r="A22" s="89"/>
      <c r="B22" s="78"/>
      <c r="C22" s="50"/>
      <c r="D22" s="154"/>
      <c r="E22" s="150"/>
      <c r="F22" s="155"/>
      <c r="H22" s="182" t="s">
        <v>53</v>
      </c>
      <c r="I22" s="140"/>
      <c r="J22" s="139"/>
      <c r="L22" s="151" t="s">
        <v>67</v>
      </c>
      <c r="N22" s="161"/>
      <c r="P22" s="142" t="s">
        <v>53</v>
      </c>
      <c r="Q22" s="140">
        <v>49</v>
      </c>
      <c r="R22" s="139"/>
      <c r="T22" s="167" t="s">
        <v>67</v>
      </c>
      <c r="V22" s="168"/>
      <c r="X22" s="146" t="s">
        <v>53</v>
      </c>
      <c r="Y22" s="135"/>
      <c r="Z22" s="137"/>
      <c r="AB22" s="167" t="s">
        <v>67</v>
      </c>
      <c r="AD22" s="168"/>
      <c r="AF22" s="146" t="s">
        <v>53</v>
      </c>
      <c r="AG22" s="135"/>
      <c r="AH22" s="137"/>
      <c r="AL22" s="168"/>
      <c r="AN22" s="146" t="s">
        <v>53</v>
      </c>
      <c r="AO22" s="135">
        <v>47</v>
      </c>
      <c r="AP22" s="137"/>
      <c r="AT22" s="168"/>
      <c r="AV22" s="142" t="s">
        <v>53</v>
      </c>
      <c r="AW22" s="140"/>
      <c r="AX22" s="139"/>
      <c r="BB22" s="168"/>
      <c r="BD22" s="146" t="s">
        <v>53</v>
      </c>
      <c r="BE22" s="135">
        <v>126</v>
      </c>
      <c r="BF22" s="137"/>
      <c r="BJ22" s="168"/>
      <c r="BL22" s="142" t="s">
        <v>53</v>
      </c>
      <c r="BM22" s="140"/>
      <c r="BN22" s="139"/>
    </row>
    <row r="23" spans="1:66" ht="13.5" hidden="1" thickBot="1">
      <c r="A23" s="89"/>
      <c r="B23" s="78"/>
      <c r="C23" s="50"/>
      <c r="D23" s="117"/>
      <c r="E23" s="116"/>
      <c r="F23" s="121"/>
      <c r="H23" s="181" t="s">
        <v>56</v>
      </c>
      <c r="I23" s="139"/>
      <c r="J23" s="141"/>
      <c r="L23" s="115"/>
      <c r="N23" s="134"/>
      <c r="P23" s="139" t="s">
        <v>56</v>
      </c>
      <c r="Q23" s="139"/>
      <c r="R23" s="141"/>
      <c r="T23" s="61"/>
      <c r="V23" s="108"/>
      <c r="X23" s="137" t="s">
        <v>56</v>
      </c>
      <c r="Y23" s="137"/>
      <c r="Z23" s="136"/>
      <c r="AB23" s="61"/>
      <c r="AD23" s="108"/>
      <c r="AF23" s="187" t="s">
        <v>56</v>
      </c>
      <c r="AG23" s="187"/>
      <c r="AH23" s="188"/>
      <c r="AJ23" s="61"/>
      <c r="AL23" s="108"/>
      <c r="AN23" s="137" t="s">
        <v>56</v>
      </c>
      <c r="AO23" s="137"/>
      <c r="AP23" s="136"/>
      <c r="AR23" s="61"/>
      <c r="AT23" s="108"/>
      <c r="AV23" s="139" t="s">
        <v>56</v>
      </c>
      <c r="AW23" s="139"/>
      <c r="AX23" s="141"/>
      <c r="AZ23" s="61"/>
      <c r="BB23" s="108"/>
      <c r="BD23" s="137" t="s">
        <v>56</v>
      </c>
      <c r="BE23" s="137"/>
      <c r="BF23" s="136"/>
      <c r="BH23" s="61"/>
      <c r="BJ23" s="108"/>
      <c r="BL23" s="139" t="s">
        <v>56</v>
      </c>
      <c r="BM23" s="139"/>
      <c r="BN23" s="141"/>
    </row>
    <row r="24" spans="1:66" ht="13.5" hidden="1" thickBot="1">
      <c r="A24" s="89"/>
      <c r="B24" s="78"/>
      <c r="C24" s="50"/>
      <c r="D24" s="117"/>
      <c r="E24" s="116"/>
      <c r="F24" s="121"/>
      <c r="H24" s="181"/>
      <c r="I24" s="181"/>
      <c r="J24" s="181"/>
      <c r="L24" s="115"/>
      <c r="N24" s="134"/>
      <c r="P24" s="139"/>
      <c r="Q24" s="139"/>
      <c r="R24" s="139"/>
      <c r="T24" s="61"/>
      <c r="V24" s="108"/>
      <c r="X24" s="137"/>
      <c r="Y24" s="137"/>
      <c r="Z24" s="137"/>
      <c r="AB24" s="61"/>
      <c r="AD24" s="108"/>
      <c r="AF24" s="187"/>
      <c r="AG24" s="187"/>
      <c r="AH24" s="187"/>
      <c r="AJ24" s="61"/>
      <c r="AL24" s="108"/>
      <c r="AN24" s="137"/>
      <c r="AO24" s="137"/>
      <c r="AP24" s="137"/>
      <c r="AR24" s="61"/>
      <c r="AT24" s="108"/>
      <c r="AV24" s="139"/>
      <c r="AW24" s="139"/>
      <c r="AX24" s="139"/>
      <c r="AZ24" s="61"/>
      <c r="BB24" s="108"/>
      <c r="BD24" s="137"/>
      <c r="BE24" s="137"/>
      <c r="BF24" s="137"/>
      <c r="BH24" s="61"/>
      <c r="BJ24" s="108"/>
      <c r="BL24" s="139"/>
      <c r="BM24" s="139"/>
      <c r="BN24" s="139"/>
    </row>
    <row r="25" spans="1:66" ht="13.5" hidden="1" thickBot="1">
      <c r="A25" s="89"/>
      <c r="B25" s="78"/>
      <c r="C25" s="50"/>
      <c r="D25" s="117"/>
      <c r="E25" s="116"/>
      <c r="F25" s="121"/>
      <c r="H25" s="181" t="s">
        <v>54</v>
      </c>
      <c r="I25" s="181"/>
      <c r="J25" s="183">
        <f>SUM(J21:J24)</f>
        <v>492791000</v>
      </c>
      <c r="L25" s="115"/>
      <c r="N25" s="134"/>
      <c r="P25" s="139" t="s">
        <v>54</v>
      </c>
      <c r="Q25" s="139"/>
      <c r="R25" s="143">
        <f>SUM(R21:R24)</f>
        <v>5309532000</v>
      </c>
      <c r="T25" s="61"/>
      <c r="V25" s="108"/>
      <c r="X25" s="137" t="s">
        <v>54</v>
      </c>
      <c r="Y25" s="137"/>
      <c r="Z25" s="147">
        <f>SUM(Z21:Z24)</f>
        <v>492571000</v>
      </c>
      <c r="AB25" s="61"/>
      <c r="AD25" s="108"/>
      <c r="AF25" s="187" t="s">
        <v>54</v>
      </c>
      <c r="AG25" s="187"/>
      <c r="AH25" s="189">
        <f>SUM(AH21:AH24)</f>
        <v>770801000</v>
      </c>
      <c r="AJ25" s="61"/>
      <c r="AL25" s="108"/>
      <c r="AN25" s="137" t="s">
        <v>54</v>
      </c>
      <c r="AO25" s="137"/>
      <c r="AP25" s="147">
        <f>SUM(AP21:AP24)</f>
        <v>0</v>
      </c>
      <c r="AR25" s="61"/>
      <c r="AT25" s="108"/>
      <c r="AV25" s="139" t="s">
        <v>54</v>
      </c>
      <c r="AW25" s="139"/>
      <c r="AX25" s="143">
        <f>SUM(AX21:AX24)</f>
        <v>851061000</v>
      </c>
      <c r="AZ25" s="61"/>
      <c r="BB25" s="108"/>
      <c r="BD25" s="137" t="s">
        <v>54</v>
      </c>
      <c r="BE25" s="137"/>
      <c r="BF25" s="147">
        <f>SUM(BF21:BF24)</f>
        <v>979337000</v>
      </c>
      <c r="BH25" s="61"/>
      <c r="BJ25" s="108"/>
      <c r="BL25" s="139" t="s">
        <v>54</v>
      </c>
      <c r="BM25" s="139"/>
      <c r="BN25" s="143">
        <f>SUM(BN21:BN24)</f>
        <v>1335731000</v>
      </c>
    </row>
    <row r="26" spans="1:66" ht="13.5" hidden="1" thickBot="1">
      <c r="A26" s="89"/>
      <c r="B26" s="78"/>
      <c r="C26" s="50"/>
      <c r="D26" s="117"/>
      <c r="E26" s="116"/>
      <c r="F26" s="121"/>
      <c r="H26" s="181"/>
      <c r="I26" s="181"/>
      <c r="J26" s="183"/>
      <c r="L26" s="115"/>
      <c r="N26" s="134"/>
      <c r="P26" s="139"/>
      <c r="Q26" s="139"/>
      <c r="R26" s="143"/>
      <c r="T26" s="61"/>
      <c r="V26" s="108"/>
      <c r="X26" s="186"/>
      <c r="Y26" s="137"/>
      <c r="Z26" s="147"/>
      <c r="AB26" s="61"/>
      <c r="AD26" s="108"/>
      <c r="AF26" s="190">
        <v>398682169</v>
      </c>
      <c r="AG26" s="187"/>
      <c r="AH26" s="189"/>
      <c r="AJ26" s="61"/>
      <c r="AL26" s="108"/>
      <c r="AN26" s="193">
        <v>785252971</v>
      </c>
      <c r="AO26" s="137"/>
      <c r="AP26" s="147"/>
      <c r="AR26" s="61"/>
      <c r="AT26" s="108"/>
      <c r="AV26" s="153"/>
      <c r="AW26" s="139"/>
      <c r="AX26" s="143"/>
      <c r="AZ26" s="61"/>
      <c r="BB26" s="108"/>
      <c r="BD26" s="193">
        <v>14459098</v>
      </c>
      <c r="BE26" s="137"/>
      <c r="BF26" s="147"/>
      <c r="BH26" s="61"/>
      <c r="BJ26" s="108"/>
      <c r="BL26" s="139" t="s">
        <v>71</v>
      </c>
      <c r="BM26" s="139"/>
      <c r="BN26" s="143"/>
    </row>
    <row r="27" spans="1:66" ht="13.5" hidden="1" thickBot="1">
      <c r="A27" s="89"/>
      <c r="B27" s="78"/>
      <c r="C27" s="50"/>
      <c r="D27" s="117"/>
      <c r="E27" s="116"/>
      <c r="F27" s="121"/>
      <c r="H27" s="181" t="s">
        <v>55</v>
      </c>
      <c r="I27" s="181"/>
      <c r="J27" s="183">
        <f>+J25-F21</f>
        <v>-121736810</v>
      </c>
      <c r="L27" s="115"/>
      <c r="N27" s="134"/>
      <c r="P27" s="139" t="s">
        <v>55</v>
      </c>
      <c r="Q27" s="139"/>
      <c r="R27" s="143">
        <f>+R25-N21</f>
        <v>63000</v>
      </c>
      <c r="T27" s="61"/>
      <c r="V27" s="108"/>
      <c r="X27" s="137" t="s">
        <v>55</v>
      </c>
      <c r="Y27" s="137"/>
      <c r="Z27" s="147">
        <f>+Z25-V21</f>
        <v>-241247000</v>
      </c>
      <c r="AB27" s="61"/>
      <c r="AD27" s="108"/>
      <c r="AF27" s="187" t="s">
        <v>55</v>
      </c>
      <c r="AG27" s="187"/>
      <c r="AH27" s="189">
        <f>+AH25-AD21</f>
        <v>250</v>
      </c>
      <c r="AJ27" s="61"/>
      <c r="AL27" s="108"/>
      <c r="AN27" s="137" t="s">
        <v>55</v>
      </c>
      <c r="AO27" s="137"/>
      <c r="AP27" s="147">
        <f>+AP25-AL21</f>
        <v>-392965329</v>
      </c>
      <c r="AR27" s="61"/>
      <c r="AT27" s="108"/>
      <c r="AV27" s="139" t="s">
        <v>55</v>
      </c>
      <c r="AW27" s="139"/>
      <c r="AX27" s="143">
        <f>+AX25-AT21</f>
        <v>-65397352.15999985</v>
      </c>
      <c r="AZ27" s="61"/>
      <c r="BB27" s="108"/>
      <c r="BD27" s="137" t="s">
        <v>55</v>
      </c>
      <c r="BE27" s="137"/>
      <c r="BF27" s="147">
        <f>+BF25-BB21</f>
        <v>307288581.1099999</v>
      </c>
      <c r="BH27" s="61"/>
      <c r="BJ27" s="108"/>
      <c r="BL27" s="139" t="s">
        <v>55</v>
      </c>
      <c r="BM27" s="139"/>
      <c r="BN27" s="143">
        <f>+BN25-BJ21</f>
        <v>12397636</v>
      </c>
    </row>
    <row r="28" spans="1:66" ht="13.5" hidden="1" thickBot="1">
      <c r="A28" s="89"/>
      <c r="B28" s="78"/>
      <c r="C28" s="50"/>
      <c r="D28" s="117"/>
      <c r="E28" s="116"/>
      <c r="F28" s="121"/>
      <c r="H28" s="181" t="s">
        <v>57</v>
      </c>
      <c r="I28" s="181"/>
      <c r="J28" s="184" t="e">
        <f>1-(J25/F22)</f>
        <v>#DIV/0!</v>
      </c>
      <c r="L28" s="115"/>
      <c r="N28" s="134"/>
      <c r="P28" s="139" t="s">
        <v>57</v>
      </c>
      <c r="Q28" s="139"/>
      <c r="R28" s="144">
        <f>1-(R25/N21)</f>
        <v>-1.1865593338988845E-05</v>
      </c>
      <c r="T28" s="61"/>
      <c r="V28" s="108"/>
      <c r="X28" s="137" t="s">
        <v>57</v>
      </c>
      <c r="Y28" s="137"/>
      <c r="Z28" s="148">
        <f>1-(Z25/V21)</f>
        <v>0.32875590405250343</v>
      </c>
      <c r="AB28" s="61"/>
      <c r="AD28" s="108"/>
      <c r="AF28" s="187" t="s">
        <v>57</v>
      </c>
      <c r="AG28" s="187"/>
      <c r="AH28" s="191">
        <f>1-(AH25/AD21)</f>
        <v>-3.2433803420772733E-07</v>
      </c>
      <c r="AJ28" s="61"/>
      <c r="AL28" s="108"/>
      <c r="AN28" s="137" t="s">
        <v>57</v>
      </c>
      <c r="AO28" s="137"/>
      <c r="AP28" s="148">
        <f>1-(AP25/AL21)</f>
        <v>1</v>
      </c>
      <c r="AR28" s="61"/>
      <c r="AT28" s="108"/>
      <c r="AV28" s="139" t="s">
        <v>57</v>
      </c>
      <c r="AW28" s="139"/>
      <c r="AX28" s="144">
        <f>1-(AX25/AT21)</f>
        <v>0.0713587824322457</v>
      </c>
      <c r="AZ28" s="61"/>
      <c r="BB28" s="108"/>
      <c r="BD28" s="137" t="s">
        <v>57</v>
      </c>
      <c r="BE28" s="137"/>
      <c r="BF28" s="148">
        <f>1-(BF25/BB21)</f>
        <v>-0.45724172912650873</v>
      </c>
      <c r="BH28" s="61"/>
      <c r="BJ28" s="108"/>
      <c r="BL28" s="139" t="s">
        <v>57</v>
      </c>
      <c r="BM28" s="139"/>
      <c r="BN28" s="144">
        <f>1-(BN25/BJ21)</f>
        <v>-0.009368490462997148</v>
      </c>
    </row>
    <row r="29" spans="1:66" ht="13.5" hidden="1" thickBot="1">
      <c r="A29" s="89"/>
      <c r="B29" s="78"/>
      <c r="C29" s="50"/>
      <c r="D29" s="128" t="s">
        <v>58</v>
      </c>
      <c r="E29" s="116"/>
      <c r="F29" s="121"/>
      <c r="H29" s="181"/>
      <c r="I29" s="181"/>
      <c r="J29" s="185" t="e">
        <f>IF(J28&gt;=0.4,"NO APRUEBA","APRUEBA")</f>
        <v>#DIV/0!</v>
      </c>
      <c r="L29" s="132" t="s">
        <v>58</v>
      </c>
      <c r="N29" s="134"/>
      <c r="P29" s="139"/>
      <c r="Q29" s="139"/>
      <c r="R29" s="145" t="str">
        <f>IF(R28&gt;=0.4,"NO APRUEBA","APRUEBA")</f>
        <v>APRUEBA</v>
      </c>
      <c r="T29" s="109" t="s">
        <v>58</v>
      </c>
      <c r="V29" s="108"/>
      <c r="X29" s="137"/>
      <c r="Y29" s="137"/>
      <c r="Z29" s="149" t="str">
        <f>IF(Z28&gt;=0.005,"NO APRUEBA","APRUEBA")</f>
        <v>NO APRUEBA</v>
      </c>
      <c r="AB29" s="109" t="s">
        <v>58</v>
      </c>
      <c r="AD29" s="108"/>
      <c r="AF29" s="187"/>
      <c r="AG29" s="187"/>
      <c r="AH29" s="192" t="str">
        <f>IF(AH28&gt;=0.005,"NO APRUEBA","APRUEBA")</f>
        <v>APRUEBA</v>
      </c>
      <c r="AJ29" s="109" t="s">
        <v>58</v>
      </c>
      <c r="AL29" s="108"/>
      <c r="AN29" s="137"/>
      <c r="AO29" s="137"/>
      <c r="AP29" s="149" t="str">
        <f>IF(AP28&gt;=0.005,"NO APRUEBA","APRUEBA")</f>
        <v>NO APRUEBA</v>
      </c>
      <c r="AR29" s="109" t="s">
        <v>58</v>
      </c>
      <c r="AT29" s="108"/>
      <c r="AV29" s="139"/>
      <c r="AW29" s="139"/>
      <c r="AX29" s="145" t="str">
        <f>IF(AX28&gt;=0.005,"NO APRUEBA","APRUEBA")</f>
        <v>NO APRUEBA</v>
      </c>
      <c r="AZ29" s="109" t="s">
        <v>58</v>
      </c>
      <c r="BB29" s="108"/>
      <c r="BD29" s="137"/>
      <c r="BE29" s="137"/>
      <c r="BF29" s="149" t="str">
        <f>IF(BF28&gt;=0.005,"NO APRUEBA","APRUEBA")</f>
        <v>APRUEBA</v>
      </c>
      <c r="BH29" s="109" t="s">
        <v>58</v>
      </c>
      <c r="BJ29" s="108"/>
      <c r="BL29" s="139"/>
      <c r="BM29" s="139"/>
      <c r="BN29" s="145" t="str">
        <f>IF(BN28&gt;=0.005,"NO APRUEBA","APRUEBA")</f>
        <v>APRUEBA</v>
      </c>
    </row>
    <row r="30" spans="2:66" ht="13.5" thickBot="1">
      <c r="B30" s="83"/>
      <c r="C30" s="49"/>
      <c r="D30" s="118" t="s">
        <v>64</v>
      </c>
      <c r="E30" s="116"/>
      <c r="F30" s="120">
        <f>1338989131+547024</f>
        <v>1339536155</v>
      </c>
      <c r="H30" s="181"/>
      <c r="I30" s="181"/>
      <c r="J30" s="181"/>
      <c r="L30" s="133" t="s">
        <v>64</v>
      </c>
      <c r="N30" s="130">
        <f>18926258000+318434000+388920000+43231000</f>
        <v>19676843000</v>
      </c>
      <c r="P30" s="139"/>
      <c r="Q30" s="139"/>
      <c r="R30" s="139"/>
      <c r="T30" s="68" t="s">
        <v>64</v>
      </c>
      <c r="V30" s="74">
        <v>3937164000</v>
      </c>
      <c r="X30" s="137"/>
      <c r="Y30" s="137"/>
      <c r="Z30" s="137"/>
      <c r="AB30" s="68" t="s">
        <v>64</v>
      </c>
      <c r="AD30" s="74">
        <f>2147004464+1390536</f>
        <v>2148395000</v>
      </c>
      <c r="AF30" s="187"/>
      <c r="AG30" s="187"/>
      <c r="AH30" s="187"/>
      <c r="AJ30" s="68" t="s">
        <v>64</v>
      </c>
      <c r="AL30" s="74"/>
      <c r="AN30" s="137"/>
      <c r="AO30" s="137"/>
      <c r="AP30" s="137"/>
      <c r="AR30" s="68" t="s">
        <v>68</v>
      </c>
      <c r="AT30" s="113">
        <f>873213043+2881922.73</f>
        <v>876094965.73</v>
      </c>
      <c r="AV30" s="139"/>
      <c r="AW30" s="139"/>
      <c r="AX30" s="139"/>
      <c r="AZ30" s="68" t="s">
        <v>64</v>
      </c>
      <c r="BB30" s="74">
        <v>2635197811</v>
      </c>
      <c r="BD30" s="137"/>
      <c r="BE30" s="137"/>
      <c r="BF30" s="137"/>
      <c r="BH30" s="68" t="s">
        <v>64</v>
      </c>
      <c r="BJ30" s="74">
        <v>5045533125</v>
      </c>
      <c r="BL30" s="139"/>
      <c r="BM30" s="139"/>
      <c r="BN30" s="139"/>
    </row>
    <row r="31" spans="4:66" ht="12.75" hidden="1">
      <c r="D31" s="118" t="s">
        <v>69</v>
      </c>
      <c r="E31" s="116"/>
      <c r="F31" s="120"/>
      <c r="H31" s="181"/>
      <c r="I31" s="181"/>
      <c r="J31" s="181"/>
      <c r="L31" s="133" t="s">
        <v>69</v>
      </c>
      <c r="N31" s="130"/>
      <c r="P31" s="139"/>
      <c r="Q31" s="139"/>
      <c r="R31" s="139"/>
      <c r="T31" s="68" t="s">
        <v>69</v>
      </c>
      <c r="V31" s="74"/>
      <c r="X31" s="137"/>
      <c r="Y31" s="137"/>
      <c r="Z31" s="137"/>
      <c r="AB31" s="68" t="s">
        <v>69</v>
      </c>
      <c r="AD31" s="74"/>
      <c r="AJ31" s="68" t="s">
        <v>69</v>
      </c>
      <c r="AL31" s="74">
        <v>32536446000</v>
      </c>
      <c r="AN31" s="137"/>
      <c r="AO31" s="137"/>
      <c r="AP31" s="137"/>
      <c r="AR31" s="68" t="s">
        <v>69</v>
      </c>
      <c r="AT31" s="74"/>
      <c r="AV31" s="139"/>
      <c r="AW31" s="139"/>
      <c r="AX31" s="139"/>
      <c r="AZ31" s="68" t="s">
        <v>69</v>
      </c>
      <c r="BB31" s="74"/>
      <c r="BD31" s="137"/>
      <c r="BE31" s="137"/>
      <c r="BF31" s="137"/>
      <c r="BH31" s="68" t="s">
        <v>69</v>
      </c>
      <c r="BJ31" s="74"/>
      <c r="BL31" s="139"/>
      <c r="BM31" s="139"/>
      <c r="BN31" s="139"/>
    </row>
    <row r="32" spans="4:66" ht="13.5" hidden="1" thickBot="1">
      <c r="D32" s="119" t="s">
        <v>44</v>
      </c>
      <c r="E32" s="129"/>
      <c r="F32" s="122">
        <v>0</v>
      </c>
      <c r="H32" s="181"/>
      <c r="I32" s="181"/>
      <c r="J32" s="181"/>
      <c r="L32" s="133" t="s">
        <v>44</v>
      </c>
      <c r="N32" s="130">
        <v>0</v>
      </c>
      <c r="P32" s="139"/>
      <c r="Q32" s="139"/>
      <c r="R32" s="139"/>
      <c r="T32" s="69" t="s">
        <v>44</v>
      </c>
      <c r="V32" s="75">
        <v>0</v>
      </c>
      <c r="X32" s="137"/>
      <c r="Y32" s="137"/>
      <c r="Z32" s="137"/>
      <c r="AB32" s="69" t="s">
        <v>44</v>
      </c>
      <c r="AD32" s="75">
        <v>0</v>
      </c>
      <c r="AJ32" s="69" t="s">
        <v>44</v>
      </c>
      <c r="AL32" s="75">
        <v>0</v>
      </c>
      <c r="AN32" s="137"/>
      <c r="AO32" s="137"/>
      <c r="AP32" s="137"/>
      <c r="AR32" s="69" t="s">
        <v>44</v>
      </c>
      <c r="AT32" s="75">
        <v>0</v>
      </c>
      <c r="AZ32" s="69" t="s">
        <v>44</v>
      </c>
      <c r="BB32" s="75">
        <v>0</v>
      </c>
      <c r="BD32" s="137"/>
      <c r="BE32" s="137"/>
      <c r="BF32" s="137"/>
      <c r="BH32" s="69" t="s">
        <v>44</v>
      </c>
      <c r="BJ32" s="75">
        <v>0</v>
      </c>
      <c r="BL32" s="139"/>
      <c r="BM32" s="139"/>
      <c r="BN32" s="139"/>
    </row>
    <row r="33" spans="4:66" ht="12.75">
      <c r="D33" s="76"/>
      <c r="F33" s="90"/>
      <c r="H33" s="176"/>
      <c r="I33" s="176"/>
      <c r="J33" s="176"/>
      <c r="L33" s="76"/>
      <c r="N33" s="90"/>
      <c r="T33" s="76"/>
      <c r="V33" s="90"/>
      <c r="AB33" s="76"/>
      <c r="AD33" s="90"/>
      <c r="AJ33" s="76"/>
      <c r="AL33" s="90"/>
      <c r="AN33" s="137"/>
      <c r="AO33" s="137"/>
      <c r="AP33" s="137"/>
      <c r="AR33" s="76"/>
      <c r="AT33" s="90"/>
      <c r="AZ33" s="76"/>
      <c r="BB33" s="90"/>
      <c r="BD33" s="137"/>
      <c r="BE33" s="137"/>
      <c r="BF33" s="137"/>
      <c r="BH33" s="76"/>
      <c r="BJ33" s="90"/>
      <c r="BL33" s="139"/>
      <c r="BM33" s="139"/>
      <c r="BN33" s="139"/>
    </row>
    <row r="34" spans="4:66" ht="12.75">
      <c r="D34" s="76"/>
      <c r="F34" s="90"/>
      <c r="H34" s="176"/>
      <c r="I34" s="176"/>
      <c r="J34" s="176"/>
      <c r="L34" s="76"/>
      <c r="N34" s="90"/>
      <c r="T34" s="76"/>
      <c r="V34" s="90"/>
      <c r="AB34" s="76"/>
      <c r="AD34" s="90"/>
      <c r="AJ34" s="76"/>
      <c r="AL34" s="90"/>
      <c r="AN34" s="137"/>
      <c r="AO34" s="137"/>
      <c r="AP34" s="137"/>
      <c r="AR34" s="76"/>
      <c r="AT34" s="90"/>
      <c r="AZ34" s="76"/>
      <c r="BB34" s="90"/>
      <c r="BH34" s="76"/>
      <c r="BJ34" s="90"/>
      <c r="BL34" s="139"/>
      <c r="BM34" s="139"/>
      <c r="BN34" s="139"/>
    </row>
    <row r="35" spans="4:62" ht="13.5" thickBot="1">
      <c r="D35" s="76" t="s">
        <v>43</v>
      </c>
      <c r="F35" s="90"/>
      <c r="L35" s="76"/>
      <c r="N35" s="90"/>
      <c r="T35" s="76"/>
      <c r="V35" s="90"/>
      <c r="AB35" s="76"/>
      <c r="AD35" s="90"/>
      <c r="AJ35" s="76"/>
      <c r="AL35" s="90"/>
      <c r="AR35" s="76"/>
      <c r="AT35" s="90"/>
      <c r="AZ35" s="76"/>
      <c r="BB35" s="90"/>
      <c r="BH35" s="76"/>
      <c r="BJ35" s="90"/>
    </row>
    <row r="36" spans="2:66" ht="21.75" customHeight="1" thickBot="1">
      <c r="B36" s="77"/>
      <c r="C36" s="106"/>
      <c r="D36" s="214" t="str">
        <f>+D6</f>
        <v>FERRETERIA RAMIREZ E HIJOS LTDA</v>
      </c>
      <c r="E36" s="215"/>
      <c r="F36" s="215"/>
      <c r="G36" s="215"/>
      <c r="H36" s="215"/>
      <c r="I36" s="215"/>
      <c r="J36" s="216"/>
      <c r="L36" s="214" t="str">
        <f>+L6</f>
        <v>F.F. SOLUCIONES S.A.</v>
      </c>
      <c r="M36" s="215"/>
      <c r="N36" s="215"/>
      <c r="O36" s="215"/>
      <c r="P36" s="215"/>
      <c r="Q36" s="215"/>
      <c r="R36" s="216"/>
      <c r="T36" s="214" t="str">
        <f>+T6</f>
        <v>HERRAMIENTAS Y COMPLEMENTOS LTDA</v>
      </c>
      <c r="U36" s="215"/>
      <c r="V36" s="215"/>
      <c r="W36" s="215"/>
      <c r="X36" s="215"/>
      <c r="Y36" s="215"/>
      <c r="Z36" s="216"/>
      <c r="AB36" s="214" t="str">
        <f>+AB6</f>
        <v>FERRETERIA SAN ROQUE 2 LTDA</v>
      </c>
      <c r="AC36" s="215"/>
      <c r="AD36" s="215"/>
      <c r="AE36" s="215"/>
      <c r="AF36" s="215"/>
      <c r="AG36" s="215"/>
      <c r="AH36" s="216"/>
      <c r="AJ36" s="214" t="str">
        <f>+AJ6</f>
        <v>COMERCIALIZADORA NACIONAL FERREINDUSTRIAL</v>
      </c>
      <c r="AK36" s="215"/>
      <c r="AL36" s="215"/>
      <c r="AM36" s="215"/>
      <c r="AN36" s="215"/>
      <c r="AO36" s="215"/>
      <c r="AP36" s="216"/>
      <c r="AR36" s="214" t="str">
        <f>+AR6</f>
        <v>ELECTRICOS UNIDOS LTDA</v>
      </c>
      <c r="AS36" s="215"/>
      <c r="AT36" s="215"/>
      <c r="AU36" s="215"/>
      <c r="AV36" s="215"/>
      <c r="AW36" s="215"/>
      <c r="AX36" s="216"/>
      <c r="AY36" s="173"/>
      <c r="AZ36" s="219" t="s">
        <v>97</v>
      </c>
      <c r="BA36" s="220"/>
      <c r="BB36" s="220"/>
      <c r="BC36" s="215"/>
      <c r="BD36" s="215"/>
      <c r="BE36" s="215"/>
      <c r="BF36" s="216"/>
      <c r="BH36" s="214" t="str">
        <f>+BH6</f>
        <v>FERRETERIA SURAMERICANA LTDA</v>
      </c>
      <c r="BI36" s="215"/>
      <c r="BJ36" s="215"/>
      <c r="BK36" s="215"/>
      <c r="BL36" s="215"/>
      <c r="BM36" s="215"/>
      <c r="BN36" s="216"/>
    </row>
    <row r="37" spans="2:66" ht="13.5" thickBot="1">
      <c r="B37" s="78"/>
      <c r="C37" s="79"/>
      <c r="D37" s="77"/>
      <c r="E37" s="100"/>
      <c r="F37" s="100"/>
      <c r="G37" s="100"/>
      <c r="H37" s="100"/>
      <c r="I37" s="100"/>
      <c r="J37" s="101"/>
      <c r="L37" s="77"/>
      <c r="M37" s="100"/>
      <c r="N37" s="100"/>
      <c r="O37" s="100"/>
      <c r="P37" s="100"/>
      <c r="Q37" s="100"/>
      <c r="R37" s="101"/>
      <c r="T37" s="50"/>
      <c r="U37" s="100"/>
      <c r="V37" s="100"/>
      <c r="W37" s="100"/>
      <c r="X37" s="100"/>
      <c r="Y37" s="100"/>
      <c r="Z37" s="101"/>
      <c r="AB37" s="77"/>
      <c r="AC37" s="100"/>
      <c r="AD37" s="100"/>
      <c r="AE37" s="100"/>
      <c r="AF37" s="100"/>
      <c r="AG37" s="100"/>
      <c r="AH37" s="101"/>
      <c r="AJ37" s="77"/>
      <c r="AK37" s="100"/>
      <c r="AL37" s="100"/>
      <c r="AM37" s="100"/>
      <c r="AN37" s="100"/>
      <c r="AO37" s="100"/>
      <c r="AP37" s="101"/>
      <c r="AR37" s="77"/>
      <c r="AS37" s="100"/>
      <c r="AT37" s="100"/>
      <c r="AU37" s="100"/>
      <c r="AV37" s="100"/>
      <c r="AW37" s="100"/>
      <c r="AX37" s="101"/>
      <c r="AZ37" s="77"/>
      <c r="BA37" s="100"/>
      <c r="BB37" s="100"/>
      <c r="BC37" s="100"/>
      <c r="BD37" s="100"/>
      <c r="BE37" s="100"/>
      <c r="BF37" s="101"/>
      <c r="BH37" s="77"/>
      <c r="BI37" s="100"/>
      <c r="BJ37" s="100"/>
      <c r="BK37" s="100"/>
      <c r="BL37" s="100"/>
      <c r="BM37" s="100"/>
      <c r="BN37" s="101"/>
    </row>
    <row r="38" spans="1:66" ht="12.75">
      <c r="A38" s="222">
        <v>1.4</v>
      </c>
      <c r="B38" s="231" t="s">
        <v>27</v>
      </c>
      <c r="C38" s="235" t="str">
        <f>CONCATENATE(C295,"  ",A38)</f>
        <v>  1,4</v>
      </c>
      <c r="D38" s="57" t="s">
        <v>25</v>
      </c>
      <c r="E38" s="50"/>
      <c r="F38" s="56">
        <f>+F17</f>
        <v>832185993</v>
      </c>
      <c r="G38" s="50"/>
      <c r="H38" s="213">
        <f>+F38/F39</f>
        <v>3.030979646483413</v>
      </c>
      <c r="I38" s="50"/>
      <c r="J38" s="217" t="str">
        <f>IF(F38="","",IF(H38&gt;=A38,"CUMPLE","NO CUMPLE"))</f>
        <v>CUMPLE</v>
      </c>
      <c r="L38" s="57" t="s">
        <v>25</v>
      </c>
      <c r="M38" s="50"/>
      <c r="N38" s="56">
        <f>+N17</f>
        <v>8289780000</v>
      </c>
      <c r="O38" s="50"/>
      <c r="P38" s="213">
        <f>+N38/N39</f>
        <v>2.3623219876175705</v>
      </c>
      <c r="Q38" s="50"/>
      <c r="R38" s="217" t="str">
        <f>IF(N38="","",IF(P38&gt;=A38,"CUMPLE","NO CUMPLE"))</f>
        <v>CUMPLE</v>
      </c>
      <c r="T38" s="57" t="s">
        <v>25</v>
      </c>
      <c r="U38" s="50"/>
      <c r="V38" s="56">
        <f>+V17</f>
        <v>1433657000</v>
      </c>
      <c r="W38" s="50"/>
      <c r="X38" s="213">
        <f>+V38/V39</f>
        <v>1.941372502288497</v>
      </c>
      <c r="Y38" s="50"/>
      <c r="Z38" s="217" t="str">
        <f>IF(V38="","",IF(X38&gt;=A38,"CUMPLE","NO CUMPLE"))</f>
        <v>CUMPLE</v>
      </c>
      <c r="AB38" s="57" t="s">
        <v>25</v>
      </c>
      <c r="AC38" s="50"/>
      <c r="AD38" s="56">
        <f>+AD17</f>
        <v>1644410432</v>
      </c>
      <c r="AE38" s="50"/>
      <c r="AF38" s="213">
        <f>+AD38/AD39</f>
        <v>22.49430111508867</v>
      </c>
      <c r="AG38" s="50"/>
      <c r="AH38" s="217" t="str">
        <f>IF(AD38="","",IF(AF38&gt;=A38,"CUMPLE","NO CUMPLE"))</f>
        <v>CUMPLE</v>
      </c>
      <c r="AJ38" s="57" t="s">
        <v>25</v>
      </c>
      <c r="AK38" s="50"/>
      <c r="AL38" s="56">
        <f>+AL17</f>
        <v>526083063</v>
      </c>
      <c r="AM38" s="50"/>
      <c r="AN38" s="213">
        <f>+AL38/AL39</f>
        <v>2.6484286021374377</v>
      </c>
      <c r="AO38" s="50"/>
      <c r="AP38" s="217" t="str">
        <f>IF(AL38="","",IF(AN38&gt;=A38,"CUMPLE","NO CUMPLE"))</f>
        <v>CUMPLE</v>
      </c>
      <c r="AR38" s="57" t="s">
        <v>25</v>
      </c>
      <c r="AS38" s="50"/>
      <c r="AT38" s="56">
        <f>+AT17</f>
        <v>1105574746.3</v>
      </c>
      <c r="AU38" s="50"/>
      <c r="AV38" s="213">
        <f>+AT38/AT39</f>
        <v>2.7263290182758633</v>
      </c>
      <c r="AW38" s="50"/>
      <c r="AX38" s="217" t="str">
        <f>IF(AT38="","",IF(AV38&gt;=A38,"CUMPLE","NO CUMPLE"))</f>
        <v>CUMPLE</v>
      </c>
      <c r="AZ38" s="57" t="s">
        <v>25</v>
      </c>
      <c r="BA38" s="50"/>
      <c r="BB38" s="56">
        <f>+BB17</f>
        <v>919627939.21</v>
      </c>
      <c r="BC38" s="50"/>
      <c r="BD38" s="213">
        <f>+BB38/BB39</f>
        <v>1.7805660322977928</v>
      </c>
      <c r="BE38" s="50"/>
      <c r="BF38" s="217" t="str">
        <f>IF(BB38="","",IF(BD38&gt;=$A$38,"CUMPLE","NO CUMPLE"))</f>
        <v>CUMPLE</v>
      </c>
      <c r="BH38" s="57" t="s">
        <v>25</v>
      </c>
      <c r="BI38" s="50"/>
      <c r="BJ38" s="56">
        <f>+BJ17</f>
        <v>1880268757</v>
      </c>
      <c r="BK38" s="50"/>
      <c r="BL38" s="213">
        <f>+BJ38/BJ39</f>
        <v>3.4420498335159206</v>
      </c>
      <c r="BM38" s="50"/>
      <c r="BN38" s="217" t="str">
        <f>IF(BJ38="","",IF(BL38&gt;=A38,"CUMPLE","NO CUMPLE"))</f>
        <v>CUMPLE</v>
      </c>
    </row>
    <row r="39" spans="1:66" ht="13.5" thickBot="1">
      <c r="A39" s="222" t="str">
        <f>VLOOKUP($A$15,COMBINACIONES!$B$4:$I$20,3,0)</f>
        <v>Proveeduría de bienes.</v>
      </c>
      <c r="B39" s="231"/>
      <c r="C39" s="235"/>
      <c r="D39" s="58" t="s">
        <v>26</v>
      </c>
      <c r="E39" s="50"/>
      <c r="F39" s="72">
        <f>+F19</f>
        <v>274560073</v>
      </c>
      <c r="G39" s="50"/>
      <c r="H39" s="213"/>
      <c r="I39" s="50"/>
      <c r="J39" s="217"/>
      <c r="L39" s="58" t="s">
        <v>26</v>
      </c>
      <c r="M39" s="50"/>
      <c r="N39" s="72">
        <f>+N19</f>
        <v>3509166000</v>
      </c>
      <c r="O39" s="50"/>
      <c r="P39" s="213"/>
      <c r="Q39" s="50"/>
      <c r="R39" s="217"/>
      <c r="T39" s="58" t="s">
        <v>26</v>
      </c>
      <c r="U39" s="50"/>
      <c r="V39" s="72">
        <f>+V19</f>
        <v>738476000</v>
      </c>
      <c r="W39" s="50"/>
      <c r="X39" s="213"/>
      <c r="Y39" s="50"/>
      <c r="Z39" s="217"/>
      <c r="AB39" s="58" t="s">
        <v>26</v>
      </c>
      <c r="AC39" s="50"/>
      <c r="AD39" s="72">
        <f>+AD19</f>
        <v>73103424</v>
      </c>
      <c r="AE39" s="50"/>
      <c r="AF39" s="213"/>
      <c r="AG39" s="50"/>
      <c r="AH39" s="217"/>
      <c r="AJ39" s="58" t="s">
        <v>26</v>
      </c>
      <c r="AK39" s="50"/>
      <c r="AL39" s="72">
        <f>+AL19</f>
        <v>198639700</v>
      </c>
      <c r="AM39" s="50"/>
      <c r="AN39" s="213"/>
      <c r="AO39" s="50"/>
      <c r="AP39" s="217"/>
      <c r="AR39" s="58" t="s">
        <v>26</v>
      </c>
      <c r="AS39" s="50"/>
      <c r="AT39" s="72">
        <f>+AT19</f>
        <v>405517726.91</v>
      </c>
      <c r="AU39" s="50"/>
      <c r="AV39" s="213"/>
      <c r="AW39" s="50"/>
      <c r="AX39" s="217"/>
      <c r="AZ39" s="58" t="s">
        <v>26</v>
      </c>
      <c r="BA39" s="50"/>
      <c r="BB39" s="72">
        <f>+BB19</f>
        <v>516480671.05</v>
      </c>
      <c r="BC39" s="50"/>
      <c r="BD39" s="213"/>
      <c r="BE39" s="50"/>
      <c r="BF39" s="217"/>
      <c r="BH39" s="58" t="s">
        <v>26</v>
      </c>
      <c r="BI39" s="50"/>
      <c r="BJ39" s="72">
        <f>+BJ19</f>
        <v>546264246</v>
      </c>
      <c r="BK39" s="50"/>
      <c r="BL39" s="213"/>
      <c r="BM39" s="50"/>
      <c r="BN39" s="217"/>
    </row>
    <row r="40" spans="1:66" ht="13.5" thickBot="1">
      <c r="A40" s="70"/>
      <c r="B40" s="78"/>
      <c r="C40" s="79"/>
      <c r="D40" s="78"/>
      <c r="E40" s="50"/>
      <c r="F40" s="50"/>
      <c r="G40" s="50"/>
      <c r="H40" s="50"/>
      <c r="I40" s="50"/>
      <c r="J40" s="80"/>
      <c r="L40" s="78"/>
      <c r="M40" s="50"/>
      <c r="N40" s="50"/>
      <c r="O40" s="50"/>
      <c r="P40" s="50"/>
      <c r="Q40" s="50"/>
      <c r="R40" s="80"/>
      <c r="T40" s="78"/>
      <c r="U40" s="50"/>
      <c r="W40" s="50"/>
      <c r="X40" s="50"/>
      <c r="Y40" s="50"/>
      <c r="Z40" s="80"/>
      <c r="AB40" s="78"/>
      <c r="AC40" s="50"/>
      <c r="AD40" s="50"/>
      <c r="AE40" s="50"/>
      <c r="AF40" s="50"/>
      <c r="AG40" s="50"/>
      <c r="AH40" s="80"/>
      <c r="AJ40" s="78"/>
      <c r="AK40" s="50"/>
      <c r="AL40" s="50"/>
      <c r="AM40" s="50"/>
      <c r="AN40" s="50"/>
      <c r="AO40" s="50"/>
      <c r="AP40" s="80"/>
      <c r="AR40" s="78"/>
      <c r="AS40" s="50"/>
      <c r="AT40" s="50"/>
      <c r="AU40" s="50"/>
      <c r="AV40" s="50"/>
      <c r="AW40" s="50"/>
      <c r="AX40" s="80"/>
      <c r="AZ40" s="78"/>
      <c r="BA40" s="50"/>
      <c r="BB40" s="50"/>
      <c r="BC40" s="50"/>
      <c r="BD40" s="50"/>
      <c r="BE40" s="50"/>
      <c r="BF40" s="80"/>
      <c r="BH40" s="78"/>
      <c r="BI40" s="50"/>
      <c r="BJ40" s="50"/>
      <c r="BK40" s="50"/>
      <c r="BL40" s="50"/>
      <c r="BM40" s="50"/>
      <c r="BN40" s="80"/>
    </row>
    <row r="41" spans="1:66" ht="12.75">
      <c r="A41" s="223">
        <v>0.7</v>
      </c>
      <c r="B41" s="231" t="s">
        <v>28</v>
      </c>
      <c r="C41" s="235" t="str">
        <f>CONCATENATE(C296,"  ",A41)</f>
        <v>  0,7</v>
      </c>
      <c r="D41" s="57" t="s">
        <v>30</v>
      </c>
      <c r="E41" s="50"/>
      <c r="F41" s="56">
        <f>+F20</f>
        <v>359881199</v>
      </c>
      <c r="G41" s="50"/>
      <c r="H41" s="218">
        <f>+F41/F42</f>
        <v>0.3693327911339128</v>
      </c>
      <c r="I41" s="50"/>
      <c r="J41" s="217" t="str">
        <f>IF(F41="","",IF(H41&lt;=A41,"CUMPLE","NO CUMPLE"))</f>
        <v>CUMPLE</v>
      </c>
      <c r="L41" s="57" t="s">
        <v>30</v>
      </c>
      <c r="M41" s="50"/>
      <c r="N41" s="56">
        <f>+N20</f>
        <v>3509166000</v>
      </c>
      <c r="O41" s="50"/>
      <c r="P41" s="218">
        <f>+N41/N42</f>
        <v>0.3979262096685031</v>
      </c>
      <c r="Q41" s="50"/>
      <c r="R41" s="217" t="str">
        <f>IF(N41="","",IF(P41&lt;=A41,"CUMPLE","NO CUMPLE"))</f>
        <v>CUMPLE</v>
      </c>
      <c r="T41" s="57" t="s">
        <v>30</v>
      </c>
      <c r="U41" s="50"/>
      <c r="V41" s="56">
        <f>+V20</f>
        <v>764398000</v>
      </c>
      <c r="W41" s="50"/>
      <c r="X41" s="218">
        <f>+V41/V42</f>
        <v>0.5102054710402238</v>
      </c>
      <c r="Y41" s="50"/>
      <c r="Z41" s="217" t="str">
        <f>IF(V41="","",IF(X41&lt;=A41,"CUMPLE","NO CUMPLE"))</f>
        <v>CUMPLE</v>
      </c>
      <c r="AB41" s="57" t="s">
        <v>30</v>
      </c>
      <c r="AC41" s="50"/>
      <c r="AD41" s="56">
        <f>+AD20</f>
        <v>879003424</v>
      </c>
      <c r="AE41" s="50"/>
      <c r="AF41" s="218">
        <f>+AD41/AD42</f>
        <v>0.5327925809939186</v>
      </c>
      <c r="AG41" s="50"/>
      <c r="AH41" s="217" t="str">
        <f>IF(AD41="","",IF(AF41&lt;=A41,"CUMPLE","NO CUMPLE"))</f>
        <v>CUMPLE</v>
      </c>
      <c r="AJ41" s="57" t="s">
        <v>30</v>
      </c>
      <c r="AK41" s="50"/>
      <c r="AL41" s="56">
        <f>+AL20</f>
        <v>198639700</v>
      </c>
      <c r="AM41" s="50"/>
      <c r="AN41" s="218">
        <f>+AL41/AL42</f>
        <v>0.33576404909161106</v>
      </c>
      <c r="AO41" s="50"/>
      <c r="AP41" s="217" t="str">
        <f>IF(AL41="","",IF(AN41&lt;=A41,"CUMPLE","NO CUMPLE"))</f>
        <v>CUMPLE</v>
      </c>
      <c r="AR41" s="57" t="s">
        <v>30</v>
      </c>
      <c r="AS41" s="50"/>
      <c r="AT41" s="56">
        <f>+AT20</f>
        <v>405517726.91</v>
      </c>
      <c r="AU41" s="50"/>
      <c r="AV41" s="218">
        <f>+AT41/AT42</f>
        <v>0.3067511835730633</v>
      </c>
      <c r="AW41" s="50"/>
      <c r="AX41" s="217" t="str">
        <f>IF(AT41="","",IF(AV41&lt;=A41,"CUMPLE","NO CUMPLE"))</f>
        <v>CUMPLE</v>
      </c>
      <c r="AZ41" s="57" t="s">
        <v>30</v>
      </c>
      <c r="BA41" s="50"/>
      <c r="BB41" s="56">
        <f>+BB20</f>
        <v>516480671.05</v>
      </c>
      <c r="BC41" s="50"/>
      <c r="BD41" s="218">
        <f>+BB41/BB42</f>
        <v>0.43455450558309283</v>
      </c>
      <c r="BE41" s="50"/>
      <c r="BF41" s="217" t="str">
        <f>IF(BB41="","",IF(BD41&lt;=$A$41,"CUMPLE","NO CUMPLE"))</f>
        <v>CUMPLE</v>
      </c>
      <c r="BH41" s="57" t="s">
        <v>30</v>
      </c>
      <c r="BI41" s="50"/>
      <c r="BJ41" s="56">
        <f>+BJ20</f>
        <v>844187781</v>
      </c>
      <c r="BK41" s="50"/>
      <c r="BL41" s="218">
        <f>+BJ41/BJ42</f>
        <v>0.3894715320066693</v>
      </c>
      <c r="BM41" s="50"/>
      <c r="BN41" s="217" t="str">
        <f>IF(BJ41="","",IF(BL41&lt;=A41,"CUMPLE","NO CUMPLE"))</f>
        <v>CUMPLE</v>
      </c>
    </row>
    <row r="42" spans="1:66" ht="13.5" thickBot="1">
      <c r="A42" s="224" t="str">
        <f>VLOOKUP($A$15,COMBINACIONES!$B$4:$I$20,3,0)</f>
        <v>Proveeduría de bienes.</v>
      </c>
      <c r="B42" s="231"/>
      <c r="C42" s="235"/>
      <c r="D42" s="58" t="s">
        <v>29</v>
      </c>
      <c r="E42" s="50"/>
      <c r="F42" s="72">
        <f>+F18</f>
        <v>974409009</v>
      </c>
      <c r="G42" s="50"/>
      <c r="H42" s="218"/>
      <c r="I42" s="50"/>
      <c r="J42" s="217"/>
      <c r="L42" s="58" t="s">
        <v>29</v>
      </c>
      <c r="M42" s="50"/>
      <c r="N42" s="72">
        <f>+N18</f>
        <v>8818635000</v>
      </c>
      <c r="O42" s="50"/>
      <c r="P42" s="218"/>
      <c r="Q42" s="50"/>
      <c r="R42" s="217"/>
      <c r="T42" s="58" t="s">
        <v>29</v>
      </c>
      <c r="U42" s="50"/>
      <c r="V42" s="72">
        <f>+V18</f>
        <v>1498216000</v>
      </c>
      <c r="W42" s="50"/>
      <c r="X42" s="218"/>
      <c r="Y42" s="50"/>
      <c r="Z42" s="217"/>
      <c r="AB42" s="58" t="s">
        <v>29</v>
      </c>
      <c r="AC42" s="50"/>
      <c r="AD42" s="72">
        <f>+AD18</f>
        <v>1649804174</v>
      </c>
      <c r="AE42" s="50"/>
      <c r="AF42" s="218"/>
      <c r="AG42" s="50"/>
      <c r="AH42" s="217"/>
      <c r="AJ42" s="58" t="s">
        <v>29</v>
      </c>
      <c r="AK42" s="50"/>
      <c r="AL42" s="72">
        <f>+AL18</f>
        <v>591605029</v>
      </c>
      <c r="AM42" s="50"/>
      <c r="AN42" s="218"/>
      <c r="AO42" s="50"/>
      <c r="AP42" s="217"/>
      <c r="AR42" s="58" t="s">
        <v>29</v>
      </c>
      <c r="AS42" s="50"/>
      <c r="AT42" s="72">
        <f>+AT18</f>
        <v>1321976079.07</v>
      </c>
      <c r="AU42" s="50"/>
      <c r="AV42" s="218"/>
      <c r="AW42" s="50"/>
      <c r="AX42" s="217"/>
      <c r="AZ42" s="58" t="s">
        <v>29</v>
      </c>
      <c r="BA42" s="50"/>
      <c r="BB42" s="72">
        <f>+BB18</f>
        <v>1188529089.94</v>
      </c>
      <c r="BC42" s="50"/>
      <c r="BD42" s="218"/>
      <c r="BE42" s="50"/>
      <c r="BF42" s="217"/>
      <c r="BH42" s="58" t="s">
        <v>29</v>
      </c>
      <c r="BI42" s="50"/>
      <c r="BJ42" s="72">
        <f>+BJ18</f>
        <v>2167521145</v>
      </c>
      <c r="BK42" s="50"/>
      <c r="BL42" s="218"/>
      <c r="BM42" s="50"/>
      <c r="BN42" s="217"/>
    </row>
    <row r="43" spans="1:66" ht="13.5" thickBot="1">
      <c r="A43" s="70"/>
      <c r="B43" s="78"/>
      <c r="C43" s="79"/>
      <c r="D43" s="78"/>
      <c r="E43" s="50"/>
      <c r="F43" s="50"/>
      <c r="G43" s="50"/>
      <c r="H43" s="50"/>
      <c r="I43" s="50"/>
      <c r="J43" s="80"/>
      <c r="L43" s="78"/>
      <c r="M43" s="50"/>
      <c r="N43" s="50"/>
      <c r="O43" s="50"/>
      <c r="P43" s="50"/>
      <c r="Q43" s="50"/>
      <c r="R43" s="80"/>
      <c r="T43" s="78"/>
      <c r="U43" s="50"/>
      <c r="V43" s="50"/>
      <c r="W43" s="50"/>
      <c r="X43" s="50"/>
      <c r="Y43" s="50"/>
      <c r="Z43" s="80"/>
      <c r="AB43" s="78"/>
      <c r="AC43" s="50"/>
      <c r="AD43" s="50"/>
      <c r="AE43" s="50"/>
      <c r="AF43" s="50"/>
      <c r="AG43" s="50"/>
      <c r="AH43" s="80"/>
      <c r="AJ43" s="78"/>
      <c r="AK43" s="50"/>
      <c r="AL43" s="50"/>
      <c r="AM43" s="50"/>
      <c r="AN43" s="50"/>
      <c r="AO43" s="50"/>
      <c r="AP43" s="80"/>
      <c r="AR43" s="78"/>
      <c r="AS43" s="50"/>
      <c r="AT43" s="50"/>
      <c r="AU43" s="50"/>
      <c r="AV43" s="50"/>
      <c r="AW43" s="50"/>
      <c r="AX43" s="80"/>
      <c r="AZ43" s="78"/>
      <c r="BA43" s="50"/>
      <c r="BB43" s="50"/>
      <c r="BC43" s="50"/>
      <c r="BD43" s="50"/>
      <c r="BE43" s="50"/>
      <c r="BF43" s="80"/>
      <c r="BH43" s="78"/>
      <c r="BI43" s="50"/>
      <c r="BJ43" s="50"/>
      <c r="BK43" s="50"/>
      <c r="BL43" s="50"/>
      <c r="BM43" s="50"/>
      <c r="BN43" s="80"/>
    </row>
    <row r="44" spans="1:66" ht="12.75" customHeight="1">
      <c r="A44" s="228">
        <v>0.3</v>
      </c>
      <c r="B44" s="232" t="s">
        <v>35</v>
      </c>
      <c r="C44" s="235" t="str">
        <f>CONCATENATE(C297," ",A44," ",D297,F297,H297)</f>
        <v> 0,3 </v>
      </c>
      <c r="D44" s="59" t="s">
        <v>37</v>
      </c>
      <c r="E44" s="50"/>
      <c r="F44" s="56">
        <f>+F38-F39</f>
        <v>557625920</v>
      </c>
      <c r="G44" s="50"/>
      <c r="H44" s="225">
        <f>+(F44)-(F46*F45)</f>
        <v>407625920</v>
      </c>
      <c r="I44" s="50"/>
      <c r="J44" s="200" t="str">
        <f>IF(H44&gt;=0,"CUMPLE","NO CUMPLE")</f>
        <v>CUMPLE</v>
      </c>
      <c r="L44" s="59" t="s">
        <v>37</v>
      </c>
      <c r="M44" s="50"/>
      <c r="N44" s="56">
        <f>+N38-N39</f>
        <v>4780614000</v>
      </c>
      <c r="O44" s="50"/>
      <c r="P44" s="225">
        <f>+(N44)-(N46*N45)</f>
        <v>4630614000</v>
      </c>
      <c r="Q44" s="50"/>
      <c r="R44" s="200" t="str">
        <f>IF(P44&gt;=0,"CUMPLE","NO CUMPLE")</f>
        <v>CUMPLE</v>
      </c>
      <c r="T44" s="59" t="s">
        <v>37</v>
      </c>
      <c r="U44" s="50"/>
      <c r="V44" s="56">
        <f>+V38-V39</f>
        <v>695181000</v>
      </c>
      <c r="W44" s="50"/>
      <c r="X44" s="225">
        <f>+(V44)-(V46*V45)</f>
        <v>545181000</v>
      </c>
      <c r="Y44" s="50"/>
      <c r="Z44" s="236" t="str">
        <f>IF(X44&gt;=0,"CUMPLE","NO CUMPLE")</f>
        <v>CUMPLE</v>
      </c>
      <c r="AB44" s="59" t="s">
        <v>37</v>
      </c>
      <c r="AC44" s="50"/>
      <c r="AD44" s="56">
        <f>+AD38-AD39</f>
        <v>1571307008</v>
      </c>
      <c r="AE44" s="50"/>
      <c r="AF44" s="225">
        <f>+(AD44)-(AD46*AD45)</f>
        <v>1421307008</v>
      </c>
      <c r="AG44" s="50"/>
      <c r="AH44" s="200" t="str">
        <f>IF(AF44&gt;=0,"CUMPLE","NO CUMPLE")</f>
        <v>CUMPLE</v>
      </c>
      <c r="AJ44" s="59" t="s">
        <v>37</v>
      </c>
      <c r="AK44" s="50"/>
      <c r="AL44" s="56">
        <f>+AL38-AL39</f>
        <v>327443363</v>
      </c>
      <c r="AM44" s="50"/>
      <c r="AN44" s="225">
        <f>+(AL44)-(AL46*AL45)</f>
        <v>177443363</v>
      </c>
      <c r="AO44" s="50"/>
      <c r="AP44" s="200" t="str">
        <f>IF(AN44&gt;=0,"CUMPLE","NO CUMPLE")</f>
        <v>CUMPLE</v>
      </c>
      <c r="AR44" s="59" t="s">
        <v>37</v>
      </c>
      <c r="AS44" s="50"/>
      <c r="AT44" s="56">
        <f>+AT38-AT39</f>
        <v>700057019.3899999</v>
      </c>
      <c r="AU44" s="50"/>
      <c r="AV44" s="225">
        <f>+(AT44)-(AT46*AT45)</f>
        <v>550057019.3899999</v>
      </c>
      <c r="AW44" s="50"/>
      <c r="AX44" s="200" t="str">
        <f>IF(AV44&gt;=0,"CUMPLE","NO CUMPLE")</f>
        <v>CUMPLE</v>
      </c>
      <c r="AZ44" s="59" t="s">
        <v>37</v>
      </c>
      <c r="BA44" s="50"/>
      <c r="BB44" s="56">
        <f>+BB38-BB39</f>
        <v>403147268.16</v>
      </c>
      <c r="BC44" s="50"/>
      <c r="BD44" s="225">
        <f>+(BB44)-(BB46*BB45)</f>
        <v>253147268.16000003</v>
      </c>
      <c r="BE44" s="50"/>
      <c r="BF44" s="236" t="str">
        <f>IF(BD44&gt;=0,"CUMPLE","NO CUMPLE")</f>
        <v>CUMPLE</v>
      </c>
      <c r="BH44" s="59" t="s">
        <v>37</v>
      </c>
      <c r="BI44" s="50"/>
      <c r="BJ44" s="56">
        <f>+BJ38-BJ39</f>
        <v>1334004511</v>
      </c>
      <c r="BK44" s="50"/>
      <c r="BL44" s="225">
        <f>+(BJ44)-(BJ46*BJ45)</f>
        <v>1184004511</v>
      </c>
      <c r="BM44" s="50"/>
      <c r="BN44" s="200" t="str">
        <f>IF(BL44&gt;=0,"CUMPLE","NO CUMPLE")</f>
        <v>CUMPLE</v>
      </c>
    </row>
    <row r="45" spans="1:66" ht="12.75">
      <c r="A45" s="228"/>
      <c r="B45" s="233"/>
      <c r="C45" s="235"/>
      <c r="D45" s="85" t="str">
        <f>+$B$18</f>
        <v>Presupuesto Oficial</v>
      </c>
      <c r="E45" s="50"/>
      <c r="F45" s="86">
        <f>IF($B18="Presupuesto",$C$18,J4)</f>
        <v>500000000</v>
      </c>
      <c r="G45" s="50"/>
      <c r="H45" s="226"/>
      <c r="I45" s="50"/>
      <c r="J45" s="201"/>
      <c r="L45" s="85" t="str">
        <f>+$B$18</f>
        <v>Presupuesto Oficial</v>
      </c>
      <c r="M45" s="50"/>
      <c r="N45" s="86">
        <f>IF($B18="Presupuesto",$C$18,R4)</f>
        <v>500000000</v>
      </c>
      <c r="O45" s="50"/>
      <c r="P45" s="226"/>
      <c r="Q45" s="50"/>
      <c r="R45" s="201"/>
      <c r="T45" s="85" t="str">
        <f>+$B$18</f>
        <v>Presupuesto Oficial</v>
      </c>
      <c r="U45" s="50"/>
      <c r="V45" s="86">
        <f>IF($B18="Presupuesto",$C$18,Z4)</f>
        <v>500000000</v>
      </c>
      <c r="W45" s="50"/>
      <c r="X45" s="226"/>
      <c r="Y45" s="50"/>
      <c r="Z45" s="237"/>
      <c r="AB45" s="85" t="str">
        <f>+$B$18</f>
        <v>Presupuesto Oficial</v>
      </c>
      <c r="AC45" s="50"/>
      <c r="AD45" s="86">
        <f>IF($B18="Presupuesto",$C$18,AH4)</f>
        <v>500000000</v>
      </c>
      <c r="AE45" s="50"/>
      <c r="AF45" s="226"/>
      <c r="AG45" s="50"/>
      <c r="AH45" s="201"/>
      <c r="AJ45" s="85" t="str">
        <f>+$B$18</f>
        <v>Presupuesto Oficial</v>
      </c>
      <c r="AK45" s="50"/>
      <c r="AL45" s="86">
        <f>IF($B18="Presupuesto",$C$18,AP4)</f>
        <v>500000000</v>
      </c>
      <c r="AM45" s="50"/>
      <c r="AN45" s="226"/>
      <c r="AO45" s="50"/>
      <c r="AP45" s="201"/>
      <c r="AR45" s="85" t="str">
        <f>+$B$18</f>
        <v>Presupuesto Oficial</v>
      </c>
      <c r="AS45" s="50"/>
      <c r="AT45" s="86">
        <f>IF($B18="Presupuesto",$C$18,AX4)</f>
        <v>500000000</v>
      </c>
      <c r="AU45" s="50"/>
      <c r="AV45" s="226"/>
      <c r="AW45" s="50"/>
      <c r="AX45" s="201"/>
      <c r="AZ45" s="85" t="str">
        <f>+$B$18</f>
        <v>Presupuesto Oficial</v>
      </c>
      <c r="BA45" s="50"/>
      <c r="BB45" s="86">
        <f>IF($B18="Presupuesto",$C$18,BF4)</f>
        <v>500000000</v>
      </c>
      <c r="BC45" s="50"/>
      <c r="BD45" s="226"/>
      <c r="BE45" s="50"/>
      <c r="BF45" s="237"/>
      <c r="BH45" s="85" t="str">
        <f>+$B$18</f>
        <v>Presupuesto Oficial</v>
      </c>
      <c r="BI45" s="50"/>
      <c r="BJ45" s="86">
        <f>IF($B18="Presupuesto",$C$18,BN4)</f>
        <v>500000000</v>
      </c>
      <c r="BK45" s="50"/>
      <c r="BL45" s="226"/>
      <c r="BM45" s="50"/>
      <c r="BN45" s="201"/>
    </row>
    <row r="46" spans="1:66" ht="13.5" thickBot="1">
      <c r="A46" s="228"/>
      <c r="B46" s="234"/>
      <c r="C46" s="235"/>
      <c r="D46" s="98" t="s">
        <v>41</v>
      </c>
      <c r="E46" s="50"/>
      <c r="F46" s="99">
        <f>+$A$44</f>
        <v>0.3</v>
      </c>
      <c r="G46" s="50"/>
      <c r="H46" s="227"/>
      <c r="I46" s="50"/>
      <c r="J46" s="202"/>
      <c r="L46" s="98" t="s">
        <v>41</v>
      </c>
      <c r="M46" s="50"/>
      <c r="N46" s="99">
        <f>+$A$44</f>
        <v>0.3</v>
      </c>
      <c r="O46" s="50"/>
      <c r="P46" s="227"/>
      <c r="Q46" s="50"/>
      <c r="R46" s="202"/>
      <c r="T46" s="98" t="s">
        <v>41</v>
      </c>
      <c r="U46" s="50"/>
      <c r="V46" s="99">
        <f>+$A$44</f>
        <v>0.3</v>
      </c>
      <c r="W46" s="50"/>
      <c r="X46" s="227"/>
      <c r="Y46" s="50"/>
      <c r="Z46" s="238"/>
      <c r="AB46" s="98" t="s">
        <v>41</v>
      </c>
      <c r="AC46" s="50"/>
      <c r="AD46" s="99">
        <f>+$A$44</f>
        <v>0.3</v>
      </c>
      <c r="AE46" s="50"/>
      <c r="AF46" s="227"/>
      <c r="AG46" s="50"/>
      <c r="AH46" s="202"/>
      <c r="AJ46" s="98" t="s">
        <v>41</v>
      </c>
      <c r="AK46" s="50"/>
      <c r="AL46" s="99">
        <f>+$A$44</f>
        <v>0.3</v>
      </c>
      <c r="AM46" s="50"/>
      <c r="AN46" s="227"/>
      <c r="AO46" s="50"/>
      <c r="AP46" s="202"/>
      <c r="AR46" s="98" t="s">
        <v>41</v>
      </c>
      <c r="AS46" s="50"/>
      <c r="AT46" s="99">
        <f>+$A$44</f>
        <v>0.3</v>
      </c>
      <c r="AU46" s="50"/>
      <c r="AV46" s="227"/>
      <c r="AW46" s="50"/>
      <c r="AX46" s="202"/>
      <c r="AZ46" s="98" t="s">
        <v>41</v>
      </c>
      <c r="BA46" s="50"/>
      <c r="BB46" s="99">
        <f>+$A$44</f>
        <v>0.3</v>
      </c>
      <c r="BC46" s="50"/>
      <c r="BD46" s="227"/>
      <c r="BE46" s="50"/>
      <c r="BF46" s="238"/>
      <c r="BH46" s="98" t="s">
        <v>41</v>
      </c>
      <c r="BI46" s="50"/>
      <c r="BJ46" s="99">
        <f>+$A$44</f>
        <v>0.3</v>
      </c>
      <c r="BK46" s="50"/>
      <c r="BL46" s="227"/>
      <c r="BM46" s="50"/>
      <c r="BN46" s="202"/>
    </row>
    <row r="47" spans="1:66" ht="12.75">
      <c r="A47" s="70"/>
      <c r="B47" s="81"/>
      <c r="C47" s="107"/>
      <c r="D47" s="78"/>
      <c r="E47" s="50"/>
      <c r="F47" s="64"/>
      <c r="G47" s="50"/>
      <c r="H47" s="63"/>
      <c r="I47" s="50"/>
      <c r="J47" s="82"/>
      <c r="L47" s="78"/>
      <c r="M47" s="50"/>
      <c r="N47" s="64"/>
      <c r="O47" s="50"/>
      <c r="P47" s="63"/>
      <c r="Q47" s="50"/>
      <c r="R47" s="82"/>
      <c r="T47" s="78"/>
      <c r="U47" s="50"/>
      <c r="V47" s="64"/>
      <c r="W47" s="50"/>
      <c r="X47" s="63"/>
      <c r="Y47" s="50"/>
      <c r="Z47" s="82"/>
      <c r="AB47" s="78"/>
      <c r="AC47" s="50"/>
      <c r="AD47" s="64"/>
      <c r="AE47" s="50"/>
      <c r="AF47" s="63"/>
      <c r="AG47" s="50"/>
      <c r="AH47" s="82"/>
      <c r="AJ47" s="78"/>
      <c r="AK47" s="50"/>
      <c r="AL47" s="64"/>
      <c r="AM47" s="50"/>
      <c r="AN47" s="63"/>
      <c r="AO47" s="50"/>
      <c r="AP47" s="82"/>
      <c r="AR47" s="78"/>
      <c r="AS47" s="50"/>
      <c r="AT47" s="64"/>
      <c r="AU47" s="50"/>
      <c r="AV47" s="63"/>
      <c r="AW47" s="50"/>
      <c r="AX47" s="82"/>
      <c r="AZ47" s="78"/>
      <c r="BA47" s="50"/>
      <c r="BB47" s="64"/>
      <c r="BC47" s="50"/>
      <c r="BD47" s="63"/>
      <c r="BE47" s="50"/>
      <c r="BF47" s="82"/>
      <c r="BH47" s="78"/>
      <c r="BI47" s="50"/>
      <c r="BJ47" s="64"/>
      <c r="BK47" s="50"/>
      <c r="BL47" s="63"/>
      <c r="BM47" s="50"/>
      <c r="BN47" s="82"/>
    </row>
    <row r="48" spans="1:66" ht="13.5" thickBot="1">
      <c r="A48" s="70"/>
      <c r="B48" s="78"/>
      <c r="C48" s="79"/>
      <c r="D48" s="78"/>
      <c r="E48" s="50"/>
      <c r="F48" s="50"/>
      <c r="G48" s="50"/>
      <c r="H48" s="50"/>
      <c r="I48" s="50"/>
      <c r="J48" s="79"/>
      <c r="L48" s="78"/>
      <c r="M48" s="50"/>
      <c r="N48" s="50"/>
      <c r="O48" s="50"/>
      <c r="P48" s="50"/>
      <c r="Q48" s="50"/>
      <c r="R48" s="79"/>
      <c r="T48" s="78"/>
      <c r="U48" s="50"/>
      <c r="V48" s="50"/>
      <c r="W48" s="50"/>
      <c r="X48" s="50"/>
      <c r="Y48" s="50"/>
      <c r="Z48" s="79"/>
      <c r="AB48" s="78"/>
      <c r="AC48" s="50"/>
      <c r="AD48" s="50"/>
      <c r="AE48" s="50"/>
      <c r="AF48" s="50"/>
      <c r="AG48" s="50"/>
      <c r="AH48" s="79"/>
      <c r="AJ48" s="78"/>
      <c r="AK48" s="50"/>
      <c r="AL48" s="50"/>
      <c r="AM48" s="50"/>
      <c r="AN48" s="50"/>
      <c r="AO48" s="50"/>
      <c r="AP48" s="79"/>
      <c r="AR48" s="78"/>
      <c r="AS48" s="50"/>
      <c r="AT48" s="50"/>
      <c r="AU48" s="50"/>
      <c r="AV48" s="50"/>
      <c r="AW48" s="50"/>
      <c r="AX48" s="79"/>
      <c r="AZ48" s="78"/>
      <c r="BA48" s="50"/>
      <c r="BB48" s="50"/>
      <c r="BC48" s="50"/>
      <c r="BD48" s="50"/>
      <c r="BE48" s="50"/>
      <c r="BF48" s="79"/>
      <c r="BH48" s="78"/>
      <c r="BI48" s="50"/>
      <c r="BJ48" s="50"/>
      <c r="BK48" s="50"/>
      <c r="BL48" s="50"/>
      <c r="BM48" s="50"/>
      <c r="BN48" s="79"/>
    </row>
    <row r="49" spans="1:66" ht="15" customHeight="1">
      <c r="A49" s="222">
        <v>1.4</v>
      </c>
      <c r="B49" s="232" t="s">
        <v>36</v>
      </c>
      <c r="C49" s="235" t="str">
        <f>CONCATENATE("(",A49,C298,D298,F298)</f>
        <v>(1,4</v>
      </c>
      <c r="D49" s="51" t="s">
        <v>41</v>
      </c>
      <c r="E49" s="50"/>
      <c r="F49" s="65">
        <f>+$A49</f>
        <v>1.4</v>
      </c>
      <c r="G49" s="50"/>
      <c r="H49" s="203">
        <f>+F49-((F52/F53))</f>
        <v>0.5863671718941409</v>
      </c>
      <c r="I49" s="50"/>
      <c r="J49" s="200" t="str">
        <f>IF(H49&gt;=0,"CUMPLE","NO CUMPLE")</f>
        <v>CUMPLE</v>
      </c>
      <c r="L49" s="51" t="s">
        <v>41</v>
      </c>
      <c r="M49" s="50"/>
      <c r="N49" s="65">
        <f>+$A49</f>
        <v>1.4</v>
      </c>
      <c r="O49" s="50"/>
      <c r="P49" s="203">
        <f>+N49-((N52/N53))</f>
        <v>1.305828624293691</v>
      </c>
      <c r="Q49" s="50"/>
      <c r="R49" s="200" t="str">
        <f>IF(P49&gt;=0,"CUMPLE","NO CUMPLE")</f>
        <v>CUMPLE</v>
      </c>
      <c r="T49" s="51" t="s">
        <v>41</v>
      </c>
      <c r="U49" s="50"/>
      <c r="V49" s="65">
        <f>+$A49</f>
        <v>1.4</v>
      </c>
      <c r="W49" s="50"/>
      <c r="X49" s="203">
        <f>+V49-((V52/V53))</f>
        <v>0.7186321403944846</v>
      </c>
      <c r="Y49" s="50"/>
      <c r="Z49" s="200" t="str">
        <f>IF(X49&gt;=0,"CUMPLE","NO CUMPLE")</f>
        <v>CUMPLE</v>
      </c>
      <c r="AB49" s="51" t="s">
        <v>41</v>
      </c>
      <c r="AC49" s="50"/>
      <c r="AD49" s="65">
        <f>+$A49</f>
        <v>1.4</v>
      </c>
      <c r="AE49" s="50"/>
      <c r="AF49" s="203">
        <f>+AD49-((AD52/AD53))</f>
        <v>0.7513239316386238</v>
      </c>
      <c r="AG49" s="50"/>
      <c r="AH49" s="200" t="str">
        <f>IF(AF49&gt;=0,"CUMPLE","NO CUMPLE")</f>
        <v>CUMPLE</v>
      </c>
      <c r="AJ49" s="51" t="s">
        <v>41</v>
      </c>
      <c r="AK49" s="50"/>
      <c r="AL49" s="65">
        <f>+$A49</f>
        <v>1.4</v>
      </c>
      <c r="AM49" s="50"/>
      <c r="AN49" s="203">
        <f>+AL49-((AL52/AL53))</f>
        <v>0.12762311811991944</v>
      </c>
      <c r="AO49" s="50"/>
      <c r="AP49" s="200" t="str">
        <f>IF(AN49&gt;=0,"CUMPLE","NO CUMPLE")</f>
        <v>CUMPLE</v>
      </c>
      <c r="AR49" s="51" t="s">
        <v>41</v>
      </c>
      <c r="AS49" s="50"/>
      <c r="AT49" s="65">
        <f>+$A49</f>
        <v>1.4</v>
      </c>
      <c r="AU49" s="50"/>
      <c r="AV49" s="203">
        <f>+AT49-((AT52/AT53))</f>
        <v>0.8544214706303341</v>
      </c>
      <c r="AW49" s="50"/>
      <c r="AX49" s="200" t="str">
        <f>IF(AV49&gt;=0,"CUMPLE","NO CUMPLE")</f>
        <v>CUMPLE</v>
      </c>
      <c r="AZ49" s="51" t="s">
        <v>41</v>
      </c>
      <c r="BA49" s="50"/>
      <c r="BB49" s="65">
        <f>+$A49</f>
        <v>1.4</v>
      </c>
      <c r="BC49" s="50"/>
      <c r="BD49" s="203">
        <f>+BB49-((BB52/BB53))</f>
        <v>0.6560059871492097</v>
      </c>
      <c r="BE49" s="50"/>
      <c r="BF49" s="200" t="str">
        <f>IF(BD49&gt;=0,"CUMPLE","NO CUMPLE")</f>
        <v>CUMPLE</v>
      </c>
      <c r="BH49" s="51" t="s">
        <v>41</v>
      </c>
      <c r="BI49" s="50"/>
      <c r="BJ49" s="65">
        <f>+$A49</f>
        <v>1.4</v>
      </c>
      <c r="BK49" s="50"/>
      <c r="BL49" s="203">
        <f>+BJ49-((BJ52/BJ53))</f>
        <v>1.0221662556072302</v>
      </c>
      <c r="BM49" s="50"/>
      <c r="BN49" s="200" t="str">
        <f>IF(BL49&gt;=0,"CUMPLE","NO CUMPLE")</f>
        <v>CUMPLE</v>
      </c>
    </row>
    <row r="50" spans="1:66" ht="15" customHeight="1">
      <c r="A50" s="222"/>
      <c r="B50" s="233"/>
      <c r="C50" s="235"/>
      <c r="D50" s="60" t="s">
        <v>38</v>
      </c>
      <c r="E50" s="50"/>
      <c r="F50" s="55">
        <f>+F7</f>
        <v>1</v>
      </c>
      <c r="G50" s="50"/>
      <c r="H50" s="203"/>
      <c r="I50" s="50"/>
      <c r="J50" s="201"/>
      <c r="L50" s="60" t="s">
        <v>38</v>
      </c>
      <c r="M50" s="50"/>
      <c r="N50" s="55">
        <f>+N7</f>
        <v>1</v>
      </c>
      <c r="O50" s="50"/>
      <c r="P50" s="203"/>
      <c r="Q50" s="50"/>
      <c r="R50" s="201"/>
      <c r="T50" s="60" t="s">
        <v>38</v>
      </c>
      <c r="U50" s="50"/>
      <c r="V50" s="55">
        <f>+V7</f>
        <v>1</v>
      </c>
      <c r="W50" s="50"/>
      <c r="X50" s="203"/>
      <c r="Y50" s="50"/>
      <c r="Z50" s="201"/>
      <c r="AB50" s="60" t="s">
        <v>38</v>
      </c>
      <c r="AC50" s="50"/>
      <c r="AD50" s="55">
        <f>+AD7</f>
        <v>1</v>
      </c>
      <c r="AE50" s="50"/>
      <c r="AF50" s="203"/>
      <c r="AG50" s="50"/>
      <c r="AH50" s="201"/>
      <c r="AJ50" s="60" t="s">
        <v>38</v>
      </c>
      <c r="AK50" s="50"/>
      <c r="AL50" s="55">
        <f>+AL7</f>
        <v>1</v>
      </c>
      <c r="AM50" s="50"/>
      <c r="AN50" s="203"/>
      <c r="AO50" s="50"/>
      <c r="AP50" s="201"/>
      <c r="AR50" s="60" t="s">
        <v>38</v>
      </c>
      <c r="AS50" s="50"/>
      <c r="AT50" s="55">
        <f>+AT7</f>
        <v>1</v>
      </c>
      <c r="AU50" s="50"/>
      <c r="AV50" s="203"/>
      <c r="AW50" s="50"/>
      <c r="AX50" s="201"/>
      <c r="AZ50" s="60" t="s">
        <v>38</v>
      </c>
      <c r="BA50" s="50"/>
      <c r="BB50" s="55">
        <f>+BB7</f>
        <v>1</v>
      </c>
      <c r="BC50" s="50"/>
      <c r="BD50" s="203"/>
      <c r="BE50" s="50"/>
      <c r="BF50" s="201"/>
      <c r="BH50" s="60" t="s">
        <v>38</v>
      </c>
      <c r="BI50" s="50"/>
      <c r="BJ50" s="55">
        <f>+BJ7</f>
        <v>1</v>
      </c>
      <c r="BK50" s="50"/>
      <c r="BL50" s="203"/>
      <c r="BM50" s="50"/>
      <c r="BN50" s="201"/>
    </row>
    <row r="51" spans="1:66" ht="15" customHeight="1">
      <c r="A51" s="222"/>
      <c r="B51" s="233"/>
      <c r="C51" s="235"/>
      <c r="D51" s="88" t="str">
        <f>+D45</f>
        <v>Presupuesto Oficial</v>
      </c>
      <c r="E51" s="50"/>
      <c r="F51" s="87">
        <f>+F45</f>
        <v>500000000</v>
      </c>
      <c r="G51" s="50"/>
      <c r="H51" s="203"/>
      <c r="I51" s="50"/>
      <c r="J51" s="201"/>
      <c r="L51" s="88" t="str">
        <f>+L45</f>
        <v>Presupuesto Oficial</v>
      </c>
      <c r="M51" s="50"/>
      <c r="N51" s="87">
        <f>+N45</f>
        <v>500000000</v>
      </c>
      <c r="O51" s="50"/>
      <c r="P51" s="203"/>
      <c r="Q51" s="50"/>
      <c r="R51" s="201"/>
      <c r="T51" s="88" t="str">
        <f>+T45</f>
        <v>Presupuesto Oficial</v>
      </c>
      <c r="U51" s="50"/>
      <c r="V51" s="87">
        <f>+V45</f>
        <v>500000000</v>
      </c>
      <c r="W51" s="50"/>
      <c r="X51" s="203"/>
      <c r="Y51" s="50"/>
      <c r="Z51" s="201"/>
      <c r="AB51" s="88" t="str">
        <f>+AB45</f>
        <v>Presupuesto Oficial</v>
      </c>
      <c r="AC51" s="50"/>
      <c r="AD51" s="87">
        <f>+AD45</f>
        <v>500000000</v>
      </c>
      <c r="AE51" s="50"/>
      <c r="AF51" s="203"/>
      <c r="AG51" s="50"/>
      <c r="AH51" s="201"/>
      <c r="AJ51" s="88" t="str">
        <f>+AJ45</f>
        <v>Presupuesto Oficial</v>
      </c>
      <c r="AK51" s="50"/>
      <c r="AL51" s="87">
        <f>+AL45</f>
        <v>500000000</v>
      </c>
      <c r="AM51" s="50"/>
      <c r="AN51" s="203"/>
      <c r="AO51" s="50"/>
      <c r="AP51" s="201"/>
      <c r="AR51" s="88" t="str">
        <f>+AR45</f>
        <v>Presupuesto Oficial</v>
      </c>
      <c r="AS51" s="50"/>
      <c r="AT51" s="87">
        <f>+AT45</f>
        <v>500000000</v>
      </c>
      <c r="AU51" s="50"/>
      <c r="AV51" s="203"/>
      <c r="AW51" s="50"/>
      <c r="AX51" s="201"/>
      <c r="AZ51" s="88" t="str">
        <f>+AZ45</f>
        <v>Presupuesto Oficial</v>
      </c>
      <c r="BA51" s="50"/>
      <c r="BB51" s="87">
        <f>+BB45</f>
        <v>500000000</v>
      </c>
      <c r="BC51" s="50"/>
      <c r="BD51" s="203"/>
      <c r="BE51" s="50"/>
      <c r="BF51" s="201"/>
      <c r="BH51" s="88" t="str">
        <f>+BH45</f>
        <v>Presupuesto Oficial</v>
      </c>
      <c r="BI51" s="50"/>
      <c r="BJ51" s="87">
        <f>+BJ45</f>
        <v>500000000</v>
      </c>
      <c r="BK51" s="50"/>
      <c r="BL51" s="203"/>
      <c r="BM51" s="50"/>
      <c r="BN51" s="201"/>
    </row>
    <row r="52" spans="1:66" ht="25.5">
      <c r="A52" s="222"/>
      <c r="B52" s="233"/>
      <c r="C52" s="235"/>
      <c r="D52" s="102" t="str">
        <f>CONCATENATE("Participación en ",D51)</f>
        <v>Participación en Presupuesto Oficial</v>
      </c>
      <c r="E52" s="50"/>
      <c r="F52" s="66">
        <f>+F50*F51</f>
        <v>500000000</v>
      </c>
      <c r="G52" s="50"/>
      <c r="H52" s="203"/>
      <c r="I52" s="50"/>
      <c r="J52" s="201"/>
      <c r="L52" s="60" t="str">
        <f>CONCATENATE("Participación en ",L51)</f>
        <v>Participación en Presupuesto Oficial</v>
      </c>
      <c r="M52" s="50"/>
      <c r="N52" s="66">
        <f>+N50*N51</f>
        <v>500000000</v>
      </c>
      <c r="O52" s="50"/>
      <c r="P52" s="203"/>
      <c r="Q52" s="50"/>
      <c r="R52" s="201"/>
      <c r="T52" s="60" t="str">
        <f>CONCATENATE("Participación en ",T51)</f>
        <v>Participación en Presupuesto Oficial</v>
      </c>
      <c r="U52" s="50"/>
      <c r="V52" s="66">
        <f>+V50*V51</f>
        <v>500000000</v>
      </c>
      <c r="W52" s="50"/>
      <c r="X52" s="203"/>
      <c r="Y52" s="50"/>
      <c r="Z52" s="201"/>
      <c r="AB52" s="60" t="str">
        <f>CONCATENATE("Participación en ",AB51)</f>
        <v>Participación en Presupuesto Oficial</v>
      </c>
      <c r="AC52" s="50"/>
      <c r="AD52" s="66">
        <f>+AD50*AD51</f>
        <v>500000000</v>
      </c>
      <c r="AE52" s="50"/>
      <c r="AF52" s="203"/>
      <c r="AG52" s="50"/>
      <c r="AH52" s="201"/>
      <c r="AJ52" s="60" t="str">
        <f>CONCATENATE("Participación en ",AJ51)</f>
        <v>Participación en Presupuesto Oficial</v>
      </c>
      <c r="AK52" s="50"/>
      <c r="AL52" s="66">
        <f>+AL50*AL51</f>
        <v>500000000</v>
      </c>
      <c r="AM52" s="50"/>
      <c r="AN52" s="203"/>
      <c r="AO52" s="50"/>
      <c r="AP52" s="201"/>
      <c r="AR52" s="60" t="str">
        <f>CONCATENATE("Participación en ",AR51)</f>
        <v>Participación en Presupuesto Oficial</v>
      </c>
      <c r="AS52" s="50"/>
      <c r="AT52" s="66">
        <f>+AT50*AT51</f>
        <v>500000000</v>
      </c>
      <c r="AU52" s="50"/>
      <c r="AV52" s="203"/>
      <c r="AW52" s="50"/>
      <c r="AX52" s="201"/>
      <c r="AZ52" s="60" t="str">
        <f>CONCATENATE("Participación en ",AZ51)</f>
        <v>Participación en Presupuesto Oficial</v>
      </c>
      <c r="BA52" s="50"/>
      <c r="BB52" s="66">
        <f>+BB50*BB51</f>
        <v>500000000</v>
      </c>
      <c r="BC52" s="50"/>
      <c r="BD52" s="203"/>
      <c r="BE52" s="50"/>
      <c r="BF52" s="201"/>
      <c r="BH52" s="60" t="str">
        <f>CONCATENATE("Participación en ",BH51)</f>
        <v>Participación en Presupuesto Oficial</v>
      </c>
      <c r="BI52" s="50"/>
      <c r="BJ52" s="66">
        <f>+BJ50*BJ51</f>
        <v>500000000</v>
      </c>
      <c r="BK52" s="50"/>
      <c r="BL52" s="203"/>
      <c r="BM52" s="50"/>
      <c r="BN52" s="201"/>
    </row>
    <row r="53" spans="1:66" ht="13.5" thickBot="1">
      <c r="A53" s="222"/>
      <c r="B53" s="234"/>
      <c r="C53" s="235"/>
      <c r="D53" s="52" t="s">
        <v>42</v>
      </c>
      <c r="E53" s="50"/>
      <c r="F53" s="54">
        <f>+F18-F20</f>
        <v>614527810</v>
      </c>
      <c r="G53" s="50"/>
      <c r="H53" s="203"/>
      <c r="I53" s="50"/>
      <c r="J53" s="202"/>
      <c r="L53" s="52" t="s">
        <v>42</v>
      </c>
      <c r="M53" s="50"/>
      <c r="N53" s="54">
        <f>+N18-N20</f>
        <v>5309469000</v>
      </c>
      <c r="O53" s="50"/>
      <c r="P53" s="203"/>
      <c r="Q53" s="50"/>
      <c r="R53" s="202"/>
      <c r="T53" s="52" t="s">
        <v>42</v>
      </c>
      <c r="U53" s="50"/>
      <c r="V53" s="54">
        <f>+V18-V20</f>
        <v>733818000</v>
      </c>
      <c r="W53" s="50"/>
      <c r="X53" s="203"/>
      <c r="Y53" s="50"/>
      <c r="Z53" s="202"/>
      <c r="AB53" s="52" t="s">
        <v>42</v>
      </c>
      <c r="AC53" s="50"/>
      <c r="AD53" s="54">
        <f>+AD18-AD20</f>
        <v>770800750</v>
      </c>
      <c r="AE53" s="50"/>
      <c r="AF53" s="203"/>
      <c r="AG53" s="50"/>
      <c r="AH53" s="202"/>
      <c r="AJ53" s="52" t="s">
        <v>42</v>
      </c>
      <c r="AK53" s="50"/>
      <c r="AL53" s="54">
        <f>+AL18-AL20</f>
        <v>392965329</v>
      </c>
      <c r="AM53" s="50"/>
      <c r="AN53" s="203"/>
      <c r="AO53" s="50"/>
      <c r="AP53" s="202"/>
      <c r="AR53" s="52" t="s">
        <v>42</v>
      </c>
      <c r="AS53" s="50"/>
      <c r="AT53" s="54">
        <f>+AT18-AT20</f>
        <v>916458352.1599998</v>
      </c>
      <c r="AU53" s="50"/>
      <c r="AV53" s="203"/>
      <c r="AW53" s="50"/>
      <c r="AX53" s="202"/>
      <c r="AZ53" s="52" t="s">
        <v>42</v>
      </c>
      <c r="BA53" s="50"/>
      <c r="BB53" s="54">
        <f>+BB18-BB20</f>
        <v>672048418.8900001</v>
      </c>
      <c r="BC53" s="50"/>
      <c r="BD53" s="203"/>
      <c r="BE53" s="50"/>
      <c r="BF53" s="202"/>
      <c r="BH53" s="52" t="s">
        <v>42</v>
      </c>
      <c r="BI53" s="50"/>
      <c r="BJ53" s="54">
        <f>+BJ18-BJ20</f>
        <v>1323333364</v>
      </c>
      <c r="BK53" s="50"/>
      <c r="BL53" s="203"/>
      <c r="BM53" s="50"/>
      <c r="BN53" s="202"/>
    </row>
    <row r="54" spans="1:66" ht="13.5" thickBot="1">
      <c r="A54" s="70"/>
      <c r="B54" s="83"/>
      <c r="C54" s="84"/>
      <c r="D54" s="83"/>
      <c r="E54" s="49"/>
      <c r="F54" s="49"/>
      <c r="G54" s="49"/>
      <c r="H54" s="49"/>
      <c r="I54" s="49"/>
      <c r="J54" s="84"/>
      <c r="L54" s="83"/>
      <c r="M54" s="49"/>
      <c r="N54" s="49"/>
      <c r="O54" s="49"/>
      <c r="P54" s="49"/>
      <c r="Q54" s="49"/>
      <c r="R54" s="84"/>
      <c r="T54" s="83"/>
      <c r="U54" s="49"/>
      <c r="V54" s="49"/>
      <c r="W54" s="49"/>
      <c r="X54" s="49"/>
      <c r="Y54" s="49"/>
      <c r="Z54" s="84"/>
      <c r="AB54" s="83"/>
      <c r="AC54" s="49"/>
      <c r="AD54" s="49"/>
      <c r="AE54" s="49"/>
      <c r="AF54" s="49"/>
      <c r="AG54" s="49"/>
      <c r="AH54" s="84"/>
      <c r="AJ54" s="83"/>
      <c r="AK54" s="49"/>
      <c r="AL54" s="49"/>
      <c r="AM54" s="49"/>
      <c r="AN54" s="49"/>
      <c r="AO54" s="49"/>
      <c r="AP54" s="84"/>
      <c r="AR54" s="83"/>
      <c r="AS54" s="49"/>
      <c r="AT54" s="49"/>
      <c r="AU54" s="49"/>
      <c r="AV54" s="49"/>
      <c r="AW54" s="49"/>
      <c r="AX54" s="84"/>
      <c r="AZ54" s="83"/>
      <c r="BA54" s="49"/>
      <c r="BB54" s="49"/>
      <c r="BC54" s="49"/>
      <c r="BD54" s="49"/>
      <c r="BE54" s="49"/>
      <c r="BF54" s="84"/>
      <c r="BH54" s="83"/>
      <c r="BI54" s="49"/>
      <c r="BJ54" s="49"/>
      <c r="BK54" s="49"/>
      <c r="BL54" s="49"/>
      <c r="BM54" s="49"/>
      <c r="BN54" s="84"/>
    </row>
    <row r="55" ht="13.5" thickBot="1"/>
    <row r="56" spans="20:42" ht="64.5" customHeight="1" thickBot="1">
      <c r="T56" s="196" t="s">
        <v>99</v>
      </c>
      <c r="U56" s="197"/>
      <c r="V56" s="197"/>
      <c r="W56" s="197"/>
      <c r="X56" s="197"/>
      <c r="Y56" s="197"/>
      <c r="Z56" s="198"/>
      <c r="AJ56" s="196" t="s">
        <v>100</v>
      </c>
      <c r="AK56" s="197"/>
      <c r="AL56" s="197"/>
      <c r="AM56" s="197"/>
      <c r="AN56" s="197"/>
      <c r="AO56" s="197"/>
      <c r="AP56" s="198"/>
    </row>
    <row r="292" spans="2:8" ht="12.75">
      <c r="B292" s="50"/>
      <c r="C292" s="50"/>
      <c r="D292" s="50"/>
      <c r="E292" s="50"/>
      <c r="F292" s="50"/>
      <c r="G292" s="50"/>
      <c r="H292" s="50"/>
    </row>
    <row r="293" spans="2:8" ht="12.75">
      <c r="B293" s="50"/>
      <c r="C293" s="50"/>
      <c r="D293" s="50"/>
      <c r="E293" s="50"/>
      <c r="F293" s="50"/>
      <c r="G293" s="50"/>
      <c r="H293" s="50"/>
    </row>
    <row r="294" spans="2:8" ht="12.75">
      <c r="B294" s="50"/>
      <c r="C294" s="50"/>
      <c r="D294" s="50"/>
      <c r="E294" s="50"/>
      <c r="F294" s="50"/>
      <c r="G294" s="50"/>
      <c r="H294" s="50"/>
    </row>
    <row r="295" spans="2:8" ht="12.75">
      <c r="B295" s="50"/>
      <c r="C295" s="195"/>
      <c r="D295" s="50"/>
      <c r="E295" s="50"/>
      <c r="F295" s="50"/>
      <c r="G295" s="50"/>
      <c r="H295" s="50"/>
    </row>
    <row r="296" spans="2:8" ht="12.75">
      <c r="B296" s="50"/>
      <c r="C296" s="195"/>
      <c r="D296" s="50"/>
      <c r="E296" s="50"/>
      <c r="F296" s="50"/>
      <c r="G296" s="50"/>
      <c r="H296" s="50"/>
    </row>
    <row r="297" spans="2:8" ht="12.75">
      <c r="B297" s="50"/>
      <c r="C297" s="195"/>
      <c r="D297" s="50"/>
      <c r="E297" s="50"/>
      <c r="F297" s="50"/>
      <c r="G297" s="50"/>
      <c r="H297" s="50"/>
    </row>
    <row r="298" spans="2:8" ht="12.75">
      <c r="B298" s="50"/>
      <c r="C298" s="195"/>
      <c r="D298" s="50"/>
      <c r="E298" s="50"/>
      <c r="F298" s="50"/>
      <c r="G298" s="50"/>
      <c r="H298" s="50"/>
    </row>
    <row r="299" spans="2:8" ht="12.75">
      <c r="B299" s="50"/>
      <c r="C299" s="195"/>
      <c r="D299" s="50"/>
      <c r="E299" s="50"/>
      <c r="F299" s="50"/>
      <c r="G299" s="50"/>
      <c r="H299" s="50"/>
    </row>
    <row r="300" spans="2:8" ht="12.75">
      <c r="B300" s="50"/>
      <c r="C300" s="50"/>
      <c r="D300" s="50"/>
      <c r="E300" s="50"/>
      <c r="F300" s="50"/>
      <c r="G300" s="50"/>
      <c r="H300" s="50"/>
    </row>
    <row r="301" spans="2:8" ht="12.75" customHeight="1">
      <c r="B301" s="50"/>
      <c r="C301" s="50"/>
      <c r="D301" s="50"/>
      <c r="E301" s="50"/>
      <c r="F301" s="50"/>
      <c r="G301" s="50"/>
      <c r="H301" s="50"/>
    </row>
    <row r="302" spans="2:8" ht="12.75">
      <c r="B302" s="50"/>
      <c r="C302" s="195"/>
      <c r="D302" s="50"/>
      <c r="E302" s="50"/>
      <c r="F302" s="50"/>
      <c r="G302" s="50"/>
      <c r="H302" s="50"/>
    </row>
    <row r="303" spans="2:8" ht="12.75">
      <c r="B303" s="50"/>
      <c r="C303" s="195"/>
      <c r="D303" s="50"/>
      <c r="E303" s="50"/>
      <c r="F303" s="50"/>
      <c r="G303" s="50"/>
      <c r="H303" s="50"/>
    </row>
    <row r="304" spans="2:8" ht="12.75">
      <c r="B304" s="50"/>
      <c r="C304" s="62"/>
      <c r="D304" s="50"/>
      <c r="E304" s="50"/>
      <c r="F304" s="50"/>
      <c r="G304" s="50"/>
      <c r="H304" s="50"/>
    </row>
    <row r="305" spans="2:8" ht="12.75">
      <c r="B305" s="50"/>
      <c r="C305" s="50"/>
      <c r="D305" s="50"/>
      <c r="E305" s="50"/>
      <c r="F305" s="50"/>
      <c r="G305" s="50"/>
      <c r="H305" s="50"/>
    </row>
    <row r="306" spans="2:8" ht="12.75" customHeight="1">
      <c r="B306" s="50"/>
      <c r="C306" s="50"/>
      <c r="D306" s="50"/>
      <c r="E306" s="50"/>
      <c r="F306" s="50"/>
      <c r="G306" s="50"/>
      <c r="H306" s="50"/>
    </row>
    <row r="307" spans="2:8" ht="12.75">
      <c r="B307" s="50"/>
      <c r="C307" s="195"/>
      <c r="D307" s="50"/>
      <c r="E307" s="50"/>
      <c r="F307" s="50"/>
      <c r="G307" s="50"/>
      <c r="H307" s="50"/>
    </row>
    <row r="308" spans="2:8" ht="12.75">
      <c r="B308" s="50"/>
      <c r="C308" s="195"/>
      <c r="D308" s="50"/>
      <c r="E308" s="50"/>
      <c r="F308" s="50"/>
      <c r="G308" s="50"/>
      <c r="H308" s="50"/>
    </row>
    <row r="309" spans="2:8" ht="12.75">
      <c r="B309" s="50"/>
      <c r="C309" s="195"/>
      <c r="D309" s="50"/>
      <c r="E309" s="50"/>
      <c r="F309" s="50"/>
      <c r="G309" s="50"/>
      <c r="H309" s="50"/>
    </row>
    <row r="310" spans="2:8" ht="12.75">
      <c r="B310" s="50"/>
      <c r="C310" s="50"/>
      <c r="D310" s="50"/>
      <c r="E310" s="50"/>
      <c r="F310" s="50"/>
      <c r="G310" s="50"/>
      <c r="H310" s="50"/>
    </row>
    <row r="311" spans="2:8" ht="12.75">
      <c r="B311" s="50"/>
      <c r="C311" s="50"/>
      <c r="D311" s="50"/>
      <c r="E311" s="50"/>
      <c r="F311" s="50"/>
      <c r="G311" s="50"/>
      <c r="H311" s="50"/>
    </row>
    <row r="312" ht="12.75" customHeight="1"/>
    <row r="313" ht="12.75">
      <c r="C313" s="71"/>
    </row>
  </sheetData>
  <sheetProtection selectLockedCells="1"/>
  <mergeCells count="114">
    <mergeCell ref="A3:F3"/>
    <mergeCell ref="A2:F2"/>
    <mergeCell ref="BL49:BL53"/>
    <mergeCell ref="BN49:BN53"/>
    <mergeCell ref="BH36:BN36"/>
    <mergeCell ref="BL38:BL39"/>
    <mergeCell ref="BN38:BN39"/>
    <mergeCell ref="BD44:BD46"/>
    <mergeCell ref="BF44:BF46"/>
    <mergeCell ref="BL44:BL46"/>
    <mergeCell ref="BN44:BN46"/>
    <mergeCell ref="AX38:AX39"/>
    <mergeCell ref="AX41:AX42"/>
    <mergeCell ref="BL41:BL42"/>
    <mergeCell ref="BN41:BN42"/>
    <mergeCell ref="AF44:AF46"/>
    <mergeCell ref="AH44:AH46"/>
    <mergeCell ref="AX44:AX46"/>
    <mergeCell ref="AF41:AF42"/>
    <mergeCell ref="AH41:AH42"/>
    <mergeCell ref="AV44:AV46"/>
    <mergeCell ref="AN44:AN46"/>
    <mergeCell ref="AP44:AP46"/>
    <mergeCell ref="AN41:AN42"/>
    <mergeCell ref="AP41:AP42"/>
    <mergeCell ref="R44:R46"/>
    <mergeCell ref="T36:Z36"/>
    <mergeCell ref="X38:X39"/>
    <mergeCell ref="Z38:Z39"/>
    <mergeCell ref="X41:X42"/>
    <mergeCell ref="Z41:Z42"/>
    <mergeCell ref="X44:X46"/>
    <mergeCell ref="Z44:Z46"/>
    <mergeCell ref="C38:C39"/>
    <mergeCell ref="C41:C42"/>
    <mergeCell ref="L36:R36"/>
    <mergeCell ref="P38:P39"/>
    <mergeCell ref="R38:R39"/>
    <mergeCell ref="P41:P42"/>
    <mergeCell ref="R41:R42"/>
    <mergeCell ref="B41:B42"/>
    <mergeCell ref="H41:H42"/>
    <mergeCell ref="J41:J42"/>
    <mergeCell ref="J44:J46"/>
    <mergeCell ref="J49:J53"/>
    <mergeCell ref="P49:P53"/>
    <mergeCell ref="B44:B46"/>
    <mergeCell ref="C44:C46"/>
    <mergeCell ref="P44:P46"/>
    <mergeCell ref="A49:A53"/>
    <mergeCell ref="B49:B53"/>
    <mergeCell ref="C49:C53"/>
    <mergeCell ref="H49:H53"/>
    <mergeCell ref="A38:A39"/>
    <mergeCell ref="A41:A42"/>
    <mergeCell ref="H44:H46"/>
    <mergeCell ref="D6:J6"/>
    <mergeCell ref="A44:A46"/>
    <mergeCell ref="B15:C15"/>
    <mergeCell ref="D36:J36"/>
    <mergeCell ref="H38:H39"/>
    <mergeCell ref="J38:J39"/>
    <mergeCell ref="B38:B39"/>
    <mergeCell ref="L6:R6"/>
    <mergeCell ref="T6:Z6"/>
    <mergeCell ref="AB6:AH6"/>
    <mergeCell ref="AJ6:AP6"/>
    <mergeCell ref="AR6:AX6"/>
    <mergeCell ref="AZ6:BF6"/>
    <mergeCell ref="BH6:BN6"/>
    <mergeCell ref="AN16:AP16"/>
    <mergeCell ref="AR16:AT16"/>
    <mergeCell ref="AV16:AX16"/>
    <mergeCell ref="AZ16:BB16"/>
    <mergeCell ref="BH16:BJ16"/>
    <mergeCell ref="BL16:BN16"/>
    <mergeCell ref="AV41:AV42"/>
    <mergeCell ref="AR36:AX36"/>
    <mergeCell ref="AV38:AV39"/>
    <mergeCell ref="AZ36:BF36"/>
    <mergeCell ref="BD38:BD39"/>
    <mergeCell ref="BF38:BF39"/>
    <mergeCell ref="BD41:BD42"/>
    <mergeCell ref="BF41:BF42"/>
    <mergeCell ref="AP49:AP53"/>
    <mergeCell ref="AH49:AH53"/>
    <mergeCell ref="AV49:AV53"/>
    <mergeCell ref="BD16:BF16"/>
    <mergeCell ref="AX49:AX53"/>
    <mergeCell ref="BD49:BD53"/>
    <mergeCell ref="BF49:BF53"/>
    <mergeCell ref="AF16:AH16"/>
    <mergeCell ref="AJ16:AL16"/>
    <mergeCell ref="AB36:AH36"/>
    <mergeCell ref="X16:Z16"/>
    <mergeCell ref="Z49:Z53"/>
    <mergeCell ref="AF49:AF53"/>
    <mergeCell ref="AN49:AN53"/>
    <mergeCell ref="AB16:AD16"/>
    <mergeCell ref="AF38:AF39"/>
    <mergeCell ref="AJ36:AP36"/>
    <mergeCell ref="AN38:AN39"/>
    <mergeCell ref="AP38:AP39"/>
    <mergeCell ref="AH38:AH39"/>
    <mergeCell ref="T56:Z56"/>
    <mergeCell ref="AJ56:AP56"/>
    <mergeCell ref="A1:D1"/>
    <mergeCell ref="R49:R53"/>
    <mergeCell ref="X49:X53"/>
    <mergeCell ref="D16:F16"/>
    <mergeCell ref="H16:J16"/>
    <mergeCell ref="L16:N16"/>
    <mergeCell ref="P16:R16"/>
    <mergeCell ref="T16:V16"/>
  </mergeCells>
  <printOptions/>
  <pageMargins left="0.58" right="0.29" top="0.6299212598425197" bottom="0.54" header="0" footer="0"/>
  <pageSetup horizontalDpi="600" verticalDpi="600" orientation="landscape" scale="60" r:id="rId1"/>
  <colBreaks count="2" manualBreakCount="2">
    <brk id="10" max="65535" man="1"/>
    <brk id="2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uditrital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AFinanciera</dc:creator>
  <cp:keywords/>
  <dc:description/>
  <cp:lastModifiedBy>bantolines</cp:lastModifiedBy>
  <cp:lastPrinted>2009-05-04T15:45:36Z</cp:lastPrinted>
  <dcterms:created xsi:type="dcterms:W3CDTF">2008-12-23T19:33:14Z</dcterms:created>
  <dcterms:modified xsi:type="dcterms:W3CDTF">2009-05-05T21:01:11Z</dcterms:modified>
  <cp:category/>
  <cp:version/>
  <cp:contentType/>
  <cp:contentStatus/>
</cp:coreProperties>
</file>