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2"/>
  </bookViews>
  <sheets>
    <sheet name="COMBINACIONES" sheetId="1" r:id="rId1"/>
    <sheet name="PARAMETROS" sheetId="2" r:id="rId2"/>
    <sheet name="EVALUA-1" sheetId="3" r:id="rId3"/>
    <sheet name="Hoja3" sheetId="4" r:id="rId4"/>
  </sheets>
  <definedNames>
    <definedName name="_xlnm.Print_Area" localSheetId="0">'COMBINACIONES'!$A$1:$J$21</definedName>
    <definedName name="_xlnm.Print_Area" localSheetId="2">'EVALUA-1'!$A$1:$K$324</definedName>
    <definedName name="_xlnm.Print_Area" localSheetId="1">'PARAMETROS'!$A$1:$I$39</definedName>
  </definedNames>
  <calcPr fullCalcOnLoad="1"/>
</workbook>
</file>

<file path=xl/sharedStrings.xml><?xml version="1.0" encoding="utf-8"?>
<sst xmlns="http://schemas.openxmlformats.org/spreadsheetml/2006/main" count="106" uniqueCount="76">
  <si>
    <t>Con anticipo sin restricciones.</t>
  </si>
  <si>
    <t>Con anticipo cuenta compartida.</t>
  </si>
  <si>
    <t>Pago contra entrega.</t>
  </si>
  <si>
    <t>Proveeduría de bienes.</t>
  </si>
  <si>
    <t>Proveeduría de servicios.</t>
  </si>
  <si>
    <t>NRO</t>
  </si>
  <si>
    <t>PAGO</t>
  </si>
  <si>
    <t>OBJETO</t>
  </si>
  <si>
    <t>Razon Corriente</t>
  </si>
  <si>
    <t>Endeudamiento</t>
  </si>
  <si>
    <t>Soporte Histórico de Ingresos</t>
  </si>
  <si>
    <t>Soporte con Capital de Trabajo</t>
  </si>
  <si>
    <t>Soporte con Relación Patrimonial</t>
  </si>
  <si>
    <t>CLASE</t>
  </si>
  <si>
    <t>FORMA DE PAGO</t>
  </si>
  <si>
    <t>OBJETO CONTRACTUAL</t>
  </si>
  <si>
    <t>COMBINACION 1 - 4</t>
  </si>
  <si>
    <t>COMBINACION 1 - 5</t>
  </si>
  <si>
    <t>COMBINACION 1 - 6</t>
  </si>
  <si>
    <t>COMBINACION 2 - 4</t>
  </si>
  <si>
    <t>COMBINACION 2 - 5</t>
  </si>
  <si>
    <t>COMBINACION 2 - 6</t>
  </si>
  <si>
    <t>COMBINACION 3 - 4</t>
  </si>
  <si>
    <t>COMBINACION 3 - 5</t>
  </si>
  <si>
    <t>COMBINACION 3 - 6</t>
  </si>
  <si>
    <t>ACTIVO CORRIENTE</t>
  </si>
  <si>
    <t>PASIVO CORRIENTE</t>
  </si>
  <si>
    <t>RAZON CORRIENTE</t>
  </si>
  <si>
    <t>ENDEUDAMIENTO</t>
  </si>
  <si>
    <t>ACTIVO TOTAL</t>
  </si>
  <si>
    <t>PASIVO TOTAL</t>
  </si>
  <si>
    <t xml:space="preserve">Riesgo de 0,6 a 0,8 </t>
  </si>
  <si>
    <t xml:space="preserve">Riesgo de 50% a 10% </t>
  </si>
  <si>
    <t xml:space="preserve">Riesgo de 1,6 a 1,2 </t>
  </si>
  <si>
    <t>COMBINACION NUMERO 1 a 9</t>
  </si>
  <si>
    <r>
      <t xml:space="preserve">  O</t>
    </r>
    <r>
      <rPr>
        <sz val="7"/>
        <rFont val="Arial"/>
        <family val="0"/>
      </rPr>
      <t xml:space="preserve">ferta / </t>
    </r>
    <r>
      <rPr>
        <sz val="7"/>
        <color indexed="12"/>
        <rFont val="Arial"/>
        <family val="2"/>
      </rPr>
      <t>P</t>
    </r>
    <r>
      <rPr>
        <sz val="7"/>
        <rFont val="Arial"/>
        <family val="0"/>
      </rPr>
      <t>resupuesto</t>
    </r>
  </si>
  <si>
    <t>% Participación</t>
  </si>
  <si>
    <t xml:space="preserve">Activo corriente / Pasivo corriente &gt;= </t>
  </si>
  <si>
    <t xml:space="preserve">Pasivo total / Activo total  &lt;= </t>
  </si>
  <si>
    <t>PROPONENTE ------&gt;</t>
  </si>
  <si>
    <t>Valor Ofertado</t>
  </si>
  <si>
    <t xml:space="preserve">Riesgo de 1,0 a 0,2 </t>
  </si>
  <si>
    <t>Duracion Contrato (Meses)</t>
  </si>
  <si>
    <t xml:space="preserve">Riesgo de 1,5 a 1,0 </t>
  </si>
  <si>
    <t xml:space="preserve">( (Ventas netas año 1 + ventas netas año 2)  /  2 ) -  (( 12/Meses Contrato) X </t>
  </si>
  <si>
    <r>
      <t xml:space="preserve">(Activo corriente - Pasivo corriente) - (  </t>
    </r>
  </si>
  <si>
    <t>Adecuación y Remodelación</t>
  </si>
  <si>
    <t xml:space="preserve"> * </t>
  </si>
  <si>
    <t>) = SCT</t>
  </si>
  <si>
    <t xml:space="preserve"> - ((% Participacion X </t>
  </si>
  <si>
    <t>) / Patrimonio ) = SRP</t>
  </si>
  <si>
    <t xml:space="preserve">  X  % Participacion X </t>
  </si>
  <si>
    <t>)   =   S.H.I</t>
  </si>
  <si>
    <t>P</t>
  </si>
  <si>
    <t>BALANCE A DICIEMBRE 31 DE 2008</t>
  </si>
  <si>
    <t>TOTAL PATRIMONIO</t>
  </si>
  <si>
    <t>DECLARACION RENTA 2008</t>
  </si>
  <si>
    <t>TOTAL PATRIM LIQUIDO</t>
  </si>
  <si>
    <t>CONCILIACION FOLIO</t>
  </si>
  <si>
    <t>PATRIMONIO LIQUIDO AJUSTADO</t>
  </si>
  <si>
    <t>DIFERENCIA</t>
  </si>
  <si>
    <t>VALORIZACIONES</t>
  </si>
  <si>
    <t>PORCENTAJE</t>
  </si>
  <si>
    <t>VERIFICACION  DE LA INFORMACION  FINANCIERA  VS  DECLARACION  RENTA &lt;= 0,5%</t>
  </si>
  <si>
    <t>ESTADOS FINANCIEROS  2008 3 FIRMAS</t>
  </si>
  <si>
    <t>ESTADOS FINANCIEROS  2007 3 FIRMAS</t>
  </si>
  <si>
    <t>CERTIFIC VIGENTE CONTADOR</t>
  </si>
  <si>
    <t>CERTIFIC VIGENTE REV FISCAL</t>
  </si>
  <si>
    <t>CONCILIACION CONTABLE FISCAL</t>
  </si>
  <si>
    <t>INGRESOS CONTABLES 2008</t>
  </si>
  <si>
    <t>INGRESOS FISCALES 2008</t>
  </si>
  <si>
    <t>COOMEVA</t>
  </si>
  <si>
    <t>GUILLERMO GONZALEZ VARGAS</t>
  </si>
  <si>
    <t>JOHN ALEXANDER PINEDA M,</t>
  </si>
  <si>
    <t>CONTRATAR UN PLAN ADICIONAL EN SALUD, PARA LOS PENSIONADOS QUE SE DESEMPEÑARON COMO TRABAJADORES OFICIALES, SUS BENEFICIARIOS Y LOS TRABAJADORES OFICIALES ACTIVOS Y SUS BENEFICIARIOS DE ACUERDO CON LO ESTABLECIDO EN LA CONVENCIÒN COLECTIVA DE TRABAJO VIGENTE</t>
  </si>
  <si>
    <t>CONTRATACION DIRECTA 042 DE 2009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</si>
</sst>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"/>
    <numFmt numFmtId="183" formatCode="0.0%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</numFmts>
  <fonts count="17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7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8"/>
      <name val="Verdana"/>
      <family val="2"/>
    </font>
    <font>
      <b/>
      <sz val="11"/>
      <color indexed="8"/>
      <name val="Arial Narrow"/>
      <family val="2"/>
    </font>
    <font>
      <b/>
      <sz val="14"/>
      <name val="Arial Narrow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9" fontId="1" fillId="0" borderId="16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176" fontId="1" fillId="0" borderId="13" xfId="0" applyNumberFormat="1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76" fontId="1" fillId="0" borderId="17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9" fontId="1" fillId="0" borderId="1" xfId="19" applyFont="1" applyBorder="1" applyAlignment="1">
      <alignment horizontal="center" vertical="center" wrapText="1"/>
    </xf>
    <xf numFmtId="9" fontId="1" fillId="0" borderId="0" xfId="19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3" fontId="0" fillId="4" borderId="19" xfId="0" applyNumberFormat="1" applyFill="1" applyBorder="1" applyAlignment="1">
      <alignment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8" fillId="0" borderId="21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3" fontId="0" fillId="4" borderId="20" xfId="0" applyNumberFormat="1" applyFill="1" applyBorder="1" applyAlignment="1">
      <alignment vertical="center"/>
    </xf>
    <xf numFmtId="3" fontId="0" fillId="5" borderId="21" xfId="0" applyNumberFormat="1" applyFill="1" applyBorder="1" applyAlignment="1" applyProtection="1">
      <alignment/>
      <protection locked="0"/>
    </xf>
    <xf numFmtId="3" fontId="0" fillId="5" borderId="20" xfId="0" applyNumberForma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5" fillId="5" borderId="18" xfId="0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/>
      <protection/>
    </xf>
    <xf numFmtId="2" fontId="1" fillId="0" borderId="0" xfId="0" applyNumberFormat="1" applyFont="1" applyBorder="1" applyAlignment="1">
      <alignment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6" borderId="1" xfId="0" applyFill="1" applyBorder="1" applyAlignment="1">
      <alignment vertical="center" wrapText="1"/>
    </xf>
    <xf numFmtId="3" fontId="5" fillId="6" borderId="1" xfId="0" applyNumberFormat="1" applyFont="1" applyFill="1" applyBorder="1" applyAlignment="1" applyProtection="1">
      <alignment/>
      <protection/>
    </xf>
    <xf numFmtId="0" fontId="0" fillId="7" borderId="14" xfId="0" applyFill="1" applyBorder="1" applyAlignment="1">
      <alignment horizontal="center"/>
    </xf>
    <xf numFmtId="0" fontId="10" fillId="0" borderId="4" xfId="0" applyFont="1" applyBorder="1" applyAlignment="1">
      <alignment horizontal="right" vertical="center"/>
    </xf>
    <xf numFmtId="3" fontId="0" fillId="0" borderId="21" xfId="0" applyNumberFormat="1" applyFill="1" applyBorder="1" applyAlignment="1" applyProtection="1">
      <alignment/>
      <protection locked="0"/>
    </xf>
    <xf numFmtId="0" fontId="5" fillId="0" borderId="5" xfId="0" applyFont="1" applyBorder="1" applyAlignment="1">
      <alignment horizontal="left"/>
    </xf>
    <xf numFmtId="0" fontId="8" fillId="0" borderId="5" xfId="0" applyFont="1" applyBorder="1" applyAlignment="1">
      <alignment/>
    </xf>
    <xf numFmtId="9" fontId="0" fillId="5" borderId="6" xfId="19" applyFill="1" applyBorder="1" applyAlignment="1" applyProtection="1">
      <alignment/>
      <protection locked="0"/>
    </xf>
    <xf numFmtId="0" fontId="5" fillId="0" borderId="9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3" fontId="15" fillId="5" borderId="0" xfId="0" applyNumberFormat="1" applyFont="1" applyFill="1" applyBorder="1" applyAlignment="1" applyProtection="1">
      <alignment/>
      <protection locked="0"/>
    </xf>
    <xf numFmtId="0" fontId="16" fillId="0" borderId="0" xfId="0" applyFont="1" applyBorder="1" applyAlignment="1">
      <alignment/>
    </xf>
    <xf numFmtId="0" fontId="15" fillId="5" borderId="0" xfId="0" applyFont="1" applyFill="1" applyBorder="1" applyAlignment="1">
      <alignment horizontal="center"/>
    </xf>
    <xf numFmtId="3" fontId="15" fillId="0" borderId="0" xfId="0" applyNumberFormat="1" applyFont="1" applyBorder="1" applyAlignment="1">
      <alignment/>
    </xf>
    <xf numFmtId="10" fontId="15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3" fontId="5" fillId="5" borderId="25" xfId="0" applyNumberFormat="1" applyFont="1" applyFill="1" applyBorder="1" applyAlignment="1" applyProtection="1">
      <alignment/>
      <protection locked="0"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9" fontId="0" fillId="5" borderId="12" xfId="19" applyFill="1" applyBorder="1" applyAlignment="1" applyProtection="1">
      <alignment/>
      <protection locked="0"/>
    </xf>
    <xf numFmtId="0" fontId="8" fillId="0" borderId="14" xfId="0" applyFont="1" applyBorder="1" applyAlignment="1">
      <alignment/>
    </xf>
    <xf numFmtId="9" fontId="0" fillId="5" borderId="13" xfId="19" applyFill="1" applyBorder="1" applyAlignment="1" applyProtection="1">
      <alignment/>
      <protection locked="0"/>
    </xf>
    <xf numFmtId="14" fontId="0" fillId="5" borderId="13" xfId="19" applyNumberFormat="1" applyFont="1" applyFill="1" applyBorder="1" applyAlignment="1" applyProtection="1">
      <alignment/>
      <protection locked="0"/>
    </xf>
    <xf numFmtId="0" fontId="3" fillId="0" borderId="5" xfId="0" applyFont="1" applyBorder="1" applyAlignment="1">
      <alignment/>
    </xf>
    <xf numFmtId="0" fontId="8" fillId="0" borderId="7" xfId="0" applyFont="1" applyFill="1" applyBorder="1" applyAlignment="1">
      <alignment/>
    </xf>
    <xf numFmtId="3" fontId="0" fillId="0" borderId="9" xfId="0" applyNumberFormat="1" applyFill="1" applyBorder="1" applyAlignment="1" applyProtection="1">
      <alignment/>
      <protection/>
    </xf>
    <xf numFmtId="0" fontId="8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76" fontId="0" fillId="0" borderId="1" xfId="0" applyNumberForma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2" fontId="0" fillId="0" borderId="1" xfId="0" applyNumberForma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9" fillId="3" borderId="0" xfId="0" applyFont="1" applyFill="1" applyAlignment="1">
      <alignment horizontal="center" vertical="center" wrapText="1"/>
    </xf>
    <xf numFmtId="0" fontId="5" fillId="5" borderId="26" xfId="0" applyFont="1" applyFill="1" applyBorder="1" applyAlignment="1" applyProtection="1">
      <alignment horizontal="center"/>
      <protection locked="0"/>
    </xf>
    <xf numFmtId="0" fontId="5" fillId="5" borderId="27" xfId="0" applyFont="1" applyFill="1" applyBorder="1" applyAlignment="1" applyProtection="1">
      <alignment horizontal="center"/>
      <protection locked="0"/>
    </xf>
    <xf numFmtId="0" fontId="5" fillId="5" borderId="28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4">
      <selection activeCell="C31" sqref="C31"/>
    </sheetView>
  </sheetViews>
  <sheetFormatPr defaultColWidth="11.421875" defaultRowHeight="12.75"/>
  <cols>
    <col min="1" max="1" width="2.421875" style="1" customWidth="1"/>
    <col min="2" max="2" width="7.57421875" style="2" customWidth="1"/>
    <col min="3" max="3" width="31.421875" style="1" customWidth="1"/>
    <col min="4" max="4" width="32.7109375" style="1" customWidth="1"/>
    <col min="5" max="5" width="13.421875" style="1" customWidth="1"/>
    <col min="6" max="6" width="16.28125" style="1" customWidth="1"/>
    <col min="7" max="7" width="14.28125" style="1" customWidth="1"/>
    <col min="8" max="8" width="14.57421875" style="1" customWidth="1"/>
    <col min="9" max="9" width="13.7109375" style="1" customWidth="1"/>
    <col min="10" max="10" width="2.140625" style="1" customWidth="1"/>
    <col min="11" max="16384" width="11.421875" style="1" customWidth="1"/>
  </cols>
  <sheetData>
    <row r="1" spans="1:10" ht="12" thickBot="1">
      <c r="A1" s="5"/>
      <c r="B1" s="6"/>
      <c r="C1" s="7"/>
      <c r="D1" s="7"/>
      <c r="E1" s="7"/>
      <c r="F1" s="7"/>
      <c r="G1" s="7"/>
      <c r="H1" s="7"/>
      <c r="I1" s="7"/>
      <c r="J1" s="8"/>
    </row>
    <row r="2" spans="1:10" ht="33.75">
      <c r="A2" s="9"/>
      <c r="B2" s="3" t="s">
        <v>5</v>
      </c>
      <c r="C2" s="3" t="s">
        <v>6</v>
      </c>
      <c r="D2" s="3" t="s">
        <v>7</v>
      </c>
      <c r="E2" s="80" t="s">
        <v>8</v>
      </c>
      <c r="F2" s="80" t="s">
        <v>9</v>
      </c>
      <c r="G2" s="22" t="s">
        <v>11</v>
      </c>
      <c r="H2" s="22" t="s">
        <v>12</v>
      </c>
      <c r="I2" s="23" t="s">
        <v>10</v>
      </c>
      <c r="J2" s="10"/>
    </row>
    <row r="3" spans="1:10" ht="11.25">
      <c r="A3" s="9"/>
      <c r="B3" s="11"/>
      <c r="C3" s="12"/>
      <c r="D3" s="12"/>
      <c r="E3" s="12"/>
      <c r="F3" s="12"/>
      <c r="G3" s="12"/>
      <c r="H3" s="12"/>
      <c r="I3" s="12"/>
      <c r="J3" s="10"/>
    </row>
    <row r="4" spans="1:10" ht="11.25">
      <c r="A4" s="9"/>
      <c r="B4" s="3">
        <v>1</v>
      </c>
      <c r="C4" s="4" t="s">
        <v>0</v>
      </c>
      <c r="D4" s="4" t="s">
        <v>46</v>
      </c>
      <c r="E4" s="30">
        <f>+PARAMETROS!D22</f>
        <v>1.5</v>
      </c>
      <c r="F4" s="46">
        <f>+PARAMETROS!E22</f>
        <v>0.65</v>
      </c>
      <c r="G4" s="43">
        <f>+PARAMETROS!F22</f>
        <v>0.5</v>
      </c>
      <c r="H4" s="30">
        <f>+PARAMETROS!G22</f>
        <v>1.4</v>
      </c>
      <c r="I4" s="30">
        <f>+PARAMETROS!H22</f>
        <v>1</v>
      </c>
      <c r="J4" s="10"/>
    </row>
    <row r="5" spans="1:10" ht="11.25">
      <c r="A5" s="9"/>
      <c r="B5" s="11"/>
      <c r="C5" s="12"/>
      <c r="D5" s="12"/>
      <c r="E5" s="31"/>
      <c r="F5" s="48"/>
      <c r="G5" s="44"/>
      <c r="H5" s="31"/>
      <c r="I5" s="31"/>
      <c r="J5" s="10"/>
    </row>
    <row r="6" spans="1:10" ht="11.25">
      <c r="A6" s="9"/>
      <c r="B6" s="3">
        <f>+B4+1</f>
        <v>2</v>
      </c>
      <c r="C6" s="4" t="s">
        <v>1</v>
      </c>
      <c r="D6" s="4" t="s">
        <v>46</v>
      </c>
      <c r="E6" s="30">
        <f>+PARAMETROS!D24</f>
        <v>1.4</v>
      </c>
      <c r="F6" s="46">
        <f>+PARAMETROS!E24</f>
        <v>0.7</v>
      </c>
      <c r="G6" s="43">
        <f>+PARAMETROS!F24</f>
        <v>0.4</v>
      </c>
      <c r="H6" s="30">
        <f>+PARAMETROS!G24</f>
        <v>1.3</v>
      </c>
      <c r="I6" s="30">
        <f>+PARAMETROS!H24</f>
        <v>0.8</v>
      </c>
      <c r="J6" s="10"/>
    </row>
    <row r="7" spans="1:10" ht="11.25">
      <c r="A7" s="9"/>
      <c r="B7" s="11"/>
      <c r="C7" s="12"/>
      <c r="D7" s="12"/>
      <c r="E7" s="31"/>
      <c r="F7" s="48"/>
      <c r="G7" s="44"/>
      <c r="H7" s="31"/>
      <c r="I7" s="31"/>
      <c r="J7" s="10"/>
    </row>
    <row r="8" spans="1:10" ht="11.25">
      <c r="A8" s="9"/>
      <c r="B8" s="3">
        <f>+B6+1</f>
        <v>3</v>
      </c>
      <c r="C8" s="4" t="s">
        <v>2</v>
      </c>
      <c r="D8" s="4" t="s">
        <v>46</v>
      </c>
      <c r="E8" s="30">
        <f>+PARAMETROS!D26</f>
        <v>1.3</v>
      </c>
      <c r="F8" s="46">
        <f>+PARAMETROS!E26</f>
        <v>0.75</v>
      </c>
      <c r="G8" s="43">
        <f>+PARAMETROS!F26</f>
        <v>0.3</v>
      </c>
      <c r="H8" s="30">
        <f>+PARAMETROS!G26</f>
        <v>1.3</v>
      </c>
      <c r="I8" s="30">
        <f>+PARAMETROS!H26</f>
        <v>0.6</v>
      </c>
      <c r="J8" s="10"/>
    </row>
    <row r="9" spans="1:10" ht="11.25">
      <c r="A9" s="9"/>
      <c r="B9" s="11"/>
      <c r="C9" s="12"/>
      <c r="D9" s="12"/>
      <c r="E9" s="31"/>
      <c r="F9" s="48"/>
      <c r="G9" s="44"/>
      <c r="H9" s="31"/>
      <c r="I9" s="31"/>
      <c r="J9" s="10"/>
    </row>
    <row r="10" spans="1:10" ht="11.25">
      <c r="A10" s="9"/>
      <c r="B10" s="3">
        <v>4</v>
      </c>
      <c r="C10" s="4" t="s">
        <v>0</v>
      </c>
      <c r="D10" s="4" t="s">
        <v>3</v>
      </c>
      <c r="E10" s="30">
        <f>+PARAMETROS!D28</f>
        <v>1.6</v>
      </c>
      <c r="F10" s="46">
        <f>+PARAMETROS!E28</f>
        <v>0.6</v>
      </c>
      <c r="G10" s="43">
        <f>+PARAMETROS!F28</f>
        <v>0.5</v>
      </c>
      <c r="H10" s="30">
        <f>+PARAMETROS!G28</f>
        <v>1.5</v>
      </c>
      <c r="I10" s="30">
        <f>+PARAMETROS!H28</f>
        <v>0.6</v>
      </c>
      <c r="J10" s="10"/>
    </row>
    <row r="11" spans="1:10" ht="11.25">
      <c r="A11" s="9"/>
      <c r="B11" s="11"/>
      <c r="C11" s="12"/>
      <c r="D11" s="12"/>
      <c r="E11" s="31"/>
      <c r="F11" s="48"/>
      <c r="G11" s="44"/>
      <c r="H11" s="31"/>
      <c r="I11" s="31"/>
      <c r="J11" s="10"/>
    </row>
    <row r="12" spans="1:10" ht="11.25">
      <c r="A12" s="9"/>
      <c r="B12" s="3">
        <v>5</v>
      </c>
      <c r="C12" s="4" t="s">
        <v>1</v>
      </c>
      <c r="D12" s="4" t="s">
        <v>3</v>
      </c>
      <c r="E12" s="30">
        <f>+PARAMETROS!D30</f>
        <v>1.5</v>
      </c>
      <c r="F12" s="46">
        <f>+PARAMETROS!E30</f>
        <v>0.65</v>
      </c>
      <c r="G12" s="43">
        <f>+PARAMETROS!F30</f>
        <v>0.4</v>
      </c>
      <c r="H12" s="30">
        <f>+PARAMETROS!G30</f>
        <v>1.4</v>
      </c>
      <c r="I12" s="30">
        <f>+PARAMETROS!H30</f>
        <v>0.4</v>
      </c>
      <c r="J12" s="10"/>
    </row>
    <row r="13" spans="1:10" ht="11.25">
      <c r="A13" s="9"/>
      <c r="B13" s="11"/>
      <c r="C13" s="12"/>
      <c r="D13" s="12"/>
      <c r="E13" s="31"/>
      <c r="F13" s="48"/>
      <c r="G13" s="44"/>
      <c r="H13" s="31"/>
      <c r="I13" s="31"/>
      <c r="J13" s="10"/>
    </row>
    <row r="14" spans="1:10" ht="11.25">
      <c r="A14" s="9"/>
      <c r="B14" s="3">
        <v>6</v>
      </c>
      <c r="C14" s="4" t="s">
        <v>2</v>
      </c>
      <c r="D14" s="4" t="s">
        <v>3</v>
      </c>
      <c r="E14" s="30">
        <f>+PARAMETROS!D32</f>
        <v>1.4</v>
      </c>
      <c r="F14" s="46">
        <f>+PARAMETROS!E32</f>
        <v>0.7</v>
      </c>
      <c r="G14" s="43">
        <f>+PARAMETROS!F32</f>
        <v>0.3</v>
      </c>
      <c r="H14" s="30">
        <f>+PARAMETROS!G32</f>
        <v>1.4</v>
      </c>
      <c r="I14" s="30">
        <f>+PARAMETROS!H32</f>
        <v>0.2</v>
      </c>
      <c r="J14" s="10"/>
    </row>
    <row r="15" spans="1:10" ht="11.25">
      <c r="A15" s="9"/>
      <c r="B15" s="11"/>
      <c r="C15" s="12"/>
      <c r="D15" s="12"/>
      <c r="E15" s="31"/>
      <c r="F15" s="48"/>
      <c r="G15" s="44"/>
      <c r="H15" s="31"/>
      <c r="I15" s="31"/>
      <c r="J15" s="10"/>
    </row>
    <row r="16" spans="1:10" ht="11.25">
      <c r="A16" s="9"/>
      <c r="B16" s="3">
        <f>+B14+1</f>
        <v>7</v>
      </c>
      <c r="C16" s="4" t="s">
        <v>0</v>
      </c>
      <c r="D16" s="4" t="s">
        <v>4</v>
      </c>
      <c r="E16" s="30">
        <f>+PARAMETROS!D34</f>
        <v>1.4</v>
      </c>
      <c r="F16" s="46">
        <f>+PARAMETROS!E34</f>
        <v>0.7</v>
      </c>
      <c r="G16" s="43">
        <f>+PARAMETROS!F34</f>
        <v>0.4</v>
      </c>
      <c r="H16" s="30">
        <f>+PARAMETROS!G34</f>
        <v>1.3</v>
      </c>
      <c r="I16" s="30">
        <f>+PARAMETROS!H34</f>
        <v>0.6</v>
      </c>
      <c r="J16" s="10"/>
    </row>
    <row r="17" spans="1:10" ht="11.25">
      <c r="A17" s="9"/>
      <c r="B17" s="11"/>
      <c r="C17" s="12"/>
      <c r="D17" s="12"/>
      <c r="E17" s="31"/>
      <c r="F17" s="48"/>
      <c r="G17" s="44"/>
      <c r="H17" s="31"/>
      <c r="I17" s="31"/>
      <c r="J17" s="10"/>
    </row>
    <row r="18" spans="1:10" ht="11.25">
      <c r="A18" s="9"/>
      <c r="B18" s="3">
        <f>+B16+1</f>
        <v>8</v>
      </c>
      <c r="C18" s="4" t="s">
        <v>1</v>
      </c>
      <c r="D18" s="4" t="s">
        <v>4</v>
      </c>
      <c r="E18" s="30">
        <f>+PARAMETROS!D36</f>
        <v>1.3</v>
      </c>
      <c r="F18" s="46">
        <f>+PARAMETROS!E36</f>
        <v>0.75</v>
      </c>
      <c r="G18" s="43">
        <f>+PARAMETROS!F36</f>
        <v>0.3</v>
      </c>
      <c r="H18" s="30">
        <f>+PARAMETROS!G36</f>
        <v>1.2</v>
      </c>
      <c r="I18" s="30">
        <f>+PARAMETROS!H36</f>
        <v>0.4</v>
      </c>
      <c r="J18" s="10"/>
    </row>
    <row r="19" spans="1:10" ht="11.25">
      <c r="A19" s="9"/>
      <c r="B19" s="11"/>
      <c r="C19" s="12"/>
      <c r="D19" s="12"/>
      <c r="E19" s="31"/>
      <c r="F19" s="48"/>
      <c r="G19" s="44"/>
      <c r="H19" s="31"/>
      <c r="I19" s="31"/>
      <c r="J19" s="10"/>
    </row>
    <row r="20" spans="1:10" ht="11.25">
      <c r="A20" s="9"/>
      <c r="B20" s="3">
        <v>9</v>
      </c>
      <c r="C20" s="4" t="s">
        <v>2</v>
      </c>
      <c r="D20" s="4" t="s">
        <v>4</v>
      </c>
      <c r="E20" s="30">
        <f>+PARAMETROS!D38</f>
        <v>1.2</v>
      </c>
      <c r="F20" s="46">
        <f>+PARAMETROS!E38</f>
        <v>0.8</v>
      </c>
      <c r="G20" s="43">
        <f>+PARAMETROS!F38</f>
        <v>0.2</v>
      </c>
      <c r="H20" s="30">
        <f>+PARAMETROS!G38</f>
        <v>1.1</v>
      </c>
      <c r="I20" s="30">
        <f>+PARAMETROS!H38</f>
        <v>0.2</v>
      </c>
      <c r="J20" s="10"/>
    </row>
    <row r="21" spans="1:10" ht="12" thickBot="1">
      <c r="A21" s="13"/>
      <c r="B21" s="14"/>
      <c r="C21" s="15"/>
      <c r="D21" s="15"/>
      <c r="E21" s="15"/>
      <c r="F21" s="15"/>
      <c r="G21" s="15"/>
      <c r="H21" s="15"/>
      <c r="I21" s="15"/>
      <c r="J21" s="16"/>
    </row>
  </sheetData>
  <printOptions/>
  <pageMargins left="0.75" right="0.75" top="1" bottom="1" header="0" footer="0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pane xSplit="3" ySplit="2" topLeftCell="D27" activePane="bottomRight" state="frozen"/>
      <selection pane="topLeft" activeCell="H4" sqref="H4"/>
      <selection pane="topRight" activeCell="H4" sqref="H4"/>
      <selection pane="bottomLeft" activeCell="H4" sqref="H4"/>
      <selection pane="bottomRight" activeCell="C10" sqref="C10"/>
    </sheetView>
  </sheetViews>
  <sheetFormatPr defaultColWidth="11.421875" defaultRowHeight="12.75"/>
  <cols>
    <col min="1" max="1" width="2.421875" style="1" customWidth="1"/>
    <col min="2" max="2" width="5.57421875" style="2" customWidth="1"/>
    <col min="3" max="3" width="30.421875" style="1" bestFit="1" customWidth="1"/>
    <col min="4" max="4" width="15.8515625" style="1" bestFit="1" customWidth="1"/>
    <col min="5" max="5" width="16.00390625" style="1" customWidth="1"/>
    <col min="6" max="6" width="14.7109375" style="1" customWidth="1"/>
    <col min="7" max="7" width="14.57421875" style="1" customWidth="1"/>
    <col min="8" max="8" width="14.421875" style="1" customWidth="1"/>
    <col min="9" max="9" width="2.57421875" style="1" customWidth="1"/>
    <col min="10" max="16384" width="11.421875" style="1" customWidth="1"/>
  </cols>
  <sheetData>
    <row r="1" spans="1:9" ht="12" thickBot="1">
      <c r="A1" s="5"/>
      <c r="B1" s="6"/>
      <c r="C1" s="7"/>
      <c r="D1" s="7"/>
      <c r="E1" s="7"/>
      <c r="F1" s="7"/>
      <c r="G1" s="7"/>
      <c r="H1" s="7"/>
      <c r="I1" s="8"/>
    </row>
    <row r="2" spans="1:9" ht="33.75">
      <c r="A2" s="9"/>
      <c r="B2" s="19" t="s">
        <v>5</v>
      </c>
      <c r="C2" s="20" t="s">
        <v>13</v>
      </c>
      <c r="D2" s="21" t="s">
        <v>8</v>
      </c>
      <c r="E2" s="21" t="s">
        <v>9</v>
      </c>
      <c r="F2" s="22" t="s">
        <v>11</v>
      </c>
      <c r="G2" s="22" t="s">
        <v>12</v>
      </c>
      <c r="H2" s="23" t="s">
        <v>10</v>
      </c>
      <c r="I2" s="10"/>
    </row>
    <row r="3" spans="1:9" ht="11.25">
      <c r="A3" s="9"/>
      <c r="B3" s="24"/>
      <c r="C3" s="12"/>
      <c r="D3" s="12"/>
      <c r="E3" s="12"/>
      <c r="F3" s="12"/>
      <c r="G3" s="12"/>
      <c r="H3" s="10"/>
      <c r="I3" s="10"/>
    </row>
    <row r="4" spans="1:9" ht="22.5">
      <c r="A4" s="9"/>
      <c r="B4" s="24"/>
      <c r="C4" s="3" t="s">
        <v>14</v>
      </c>
      <c r="D4" s="3" t="s">
        <v>33</v>
      </c>
      <c r="E4" s="3" t="s">
        <v>31</v>
      </c>
      <c r="F4" s="3" t="s">
        <v>32</v>
      </c>
      <c r="G4" s="3" t="s">
        <v>43</v>
      </c>
      <c r="H4" s="25" t="s">
        <v>41</v>
      </c>
      <c r="I4" s="10"/>
    </row>
    <row r="5" spans="1:9" ht="11.25">
      <c r="A5" s="9"/>
      <c r="B5" s="24"/>
      <c r="C5" s="12"/>
      <c r="D5" s="12"/>
      <c r="E5" s="12"/>
      <c r="F5" s="12"/>
      <c r="G5" s="12"/>
      <c r="H5" s="10"/>
      <c r="I5" s="10"/>
    </row>
    <row r="6" spans="1:9" ht="11.25">
      <c r="A6" s="9"/>
      <c r="B6" s="26">
        <v>1</v>
      </c>
      <c r="C6" s="4" t="s">
        <v>0</v>
      </c>
      <c r="D6" s="46">
        <v>1.6</v>
      </c>
      <c r="E6" s="46">
        <v>0.6</v>
      </c>
      <c r="F6" s="18">
        <v>0.5</v>
      </c>
      <c r="G6" s="46">
        <v>1.5</v>
      </c>
      <c r="H6" s="76">
        <v>1</v>
      </c>
      <c r="I6" s="10"/>
    </row>
    <row r="7" spans="1:9" ht="11.25">
      <c r="A7" s="9"/>
      <c r="B7" s="24"/>
      <c r="C7" s="12"/>
      <c r="D7" s="75"/>
      <c r="E7" s="75"/>
      <c r="F7" s="17"/>
      <c r="G7" s="46"/>
      <c r="H7" s="77"/>
      <c r="I7" s="10"/>
    </row>
    <row r="8" spans="1:9" ht="11.25">
      <c r="A8" s="9"/>
      <c r="B8" s="26">
        <f>+B6+1</f>
        <v>2</v>
      </c>
      <c r="C8" s="4" t="s">
        <v>1</v>
      </c>
      <c r="D8" s="46">
        <v>1.4</v>
      </c>
      <c r="E8" s="46">
        <v>0.7</v>
      </c>
      <c r="F8" s="18">
        <v>0.3</v>
      </c>
      <c r="G8" s="46">
        <v>1.3</v>
      </c>
      <c r="H8" s="76">
        <v>0.5</v>
      </c>
      <c r="I8" s="10"/>
    </row>
    <row r="9" spans="1:9" ht="11.25">
      <c r="A9" s="9"/>
      <c r="B9" s="24"/>
      <c r="C9" s="12"/>
      <c r="D9" s="48"/>
      <c r="E9" s="48"/>
      <c r="F9" s="17"/>
      <c r="G9" s="46"/>
      <c r="H9" s="77"/>
      <c r="I9" s="10"/>
    </row>
    <row r="10" spans="1:9" ht="11.25">
      <c r="A10" s="9"/>
      <c r="B10" s="26">
        <f>+B8+1</f>
        <v>3</v>
      </c>
      <c r="C10" s="4" t="s">
        <v>2</v>
      </c>
      <c r="D10" s="46">
        <v>1.2</v>
      </c>
      <c r="E10" s="46">
        <v>0.8</v>
      </c>
      <c r="F10" s="18">
        <v>0.1</v>
      </c>
      <c r="G10" s="46">
        <v>1.2</v>
      </c>
      <c r="H10" s="76">
        <v>0.2</v>
      </c>
      <c r="I10" s="10"/>
    </row>
    <row r="11" spans="1:9" ht="11.25">
      <c r="A11" s="9"/>
      <c r="B11" s="24"/>
      <c r="C11" s="12"/>
      <c r="D11" s="75"/>
      <c r="E11" s="75"/>
      <c r="F11" s="17"/>
      <c r="G11" s="48"/>
      <c r="H11" s="77"/>
      <c r="I11" s="10"/>
    </row>
    <row r="12" spans="1:9" ht="22.5" customHeight="1">
      <c r="A12" s="9"/>
      <c r="B12" s="26"/>
      <c r="C12" s="3" t="s">
        <v>15</v>
      </c>
      <c r="D12" s="75"/>
      <c r="E12" s="75"/>
      <c r="F12" s="17"/>
      <c r="G12" s="48"/>
      <c r="H12" s="77"/>
      <c r="I12" s="10"/>
    </row>
    <row r="13" spans="1:9" ht="11.25">
      <c r="A13" s="9"/>
      <c r="B13" s="24"/>
      <c r="C13" s="12"/>
      <c r="D13" s="75"/>
      <c r="E13" s="75"/>
      <c r="F13" s="17"/>
      <c r="G13" s="48"/>
      <c r="H13" s="77"/>
      <c r="I13" s="10"/>
    </row>
    <row r="14" spans="1:9" ht="11.25">
      <c r="A14" s="9"/>
      <c r="B14" s="26">
        <v>4</v>
      </c>
      <c r="C14" s="4" t="s">
        <v>46</v>
      </c>
      <c r="D14" s="46">
        <v>1.4</v>
      </c>
      <c r="E14" s="46">
        <v>0.7</v>
      </c>
      <c r="F14" s="18">
        <v>0.5</v>
      </c>
      <c r="G14" s="46">
        <v>1.3</v>
      </c>
      <c r="H14" s="76">
        <v>1</v>
      </c>
      <c r="I14" s="10"/>
    </row>
    <row r="15" spans="1:9" ht="11.25">
      <c r="A15" s="9"/>
      <c r="B15" s="24"/>
      <c r="C15" s="12"/>
      <c r="D15" s="48"/>
      <c r="E15" s="48"/>
      <c r="F15" s="17"/>
      <c r="G15" s="48"/>
      <c r="H15" s="77"/>
      <c r="I15" s="10"/>
    </row>
    <row r="16" spans="1:9" ht="11.25">
      <c r="A16" s="9"/>
      <c r="B16" s="26">
        <v>5</v>
      </c>
      <c r="C16" s="4" t="s">
        <v>3</v>
      </c>
      <c r="D16" s="46">
        <v>1.6</v>
      </c>
      <c r="E16" s="46">
        <v>0.6</v>
      </c>
      <c r="F16" s="18">
        <v>0.5</v>
      </c>
      <c r="G16" s="46">
        <v>1.5</v>
      </c>
      <c r="H16" s="76">
        <v>0.2</v>
      </c>
      <c r="I16" s="10"/>
    </row>
    <row r="17" spans="1:9" ht="11.25">
      <c r="A17" s="9"/>
      <c r="B17" s="24"/>
      <c r="C17" s="12"/>
      <c r="D17" s="48"/>
      <c r="E17" s="48"/>
      <c r="F17" s="17"/>
      <c r="G17" s="48"/>
      <c r="H17" s="77"/>
      <c r="I17" s="10"/>
    </row>
    <row r="18" spans="1:9" ht="12" thickBot="1">
      <c r="A18" s="9"/>
      <c r="B18" s="27">
        <v>6</v>
      </c>
      <c r="C18" s="28" t="s">
        <v>4</v>
      </c>
      <c r="D18" s="47">
        <v>1.2</v>
      </c>
      <c r="E18" s="47">
        <v>0.8</v>
      </c>
      <c r="F18" s="29">
        <v>0.3</v>
      </c>
      <c r="G18" s="47">
        <v>1</v>
      </c>
      <c r="H18" s="78">
        <v>0.2</v>
      </c>
      <c r="I18" s="10"/>
    </row>
    <row r="19" spans="1:9" ht="12" thickBot="1">
      <c r="A19" s="13"/>
      <c r="B19" s="14"/>
      <c r="C19" s="15"/>
      <c r="D19" s="15"/>
      <c r="E19" s="15"/>
      <c r="F19" s="15"/>
      <c r="G19" s="15"/>
      <c r="H19" s="15"/>
      <c r="I19" s="16"/>
    </row>
    <row r="20" spans="2:3" s="12" customFormat="1" ht="11.25">
      <c r="B20" s="11"/>
      <c r="C20" s="11"/>
    </row>
    <row r="21" s="12" customFormat="1" ht="12" thickBot="1">
      <c r="B21" s="11"/>
    </row>
    <row r="22" spans="2:8" s="12" customFormat="1" ht="11.25">
      <c r="B22" s="11"/>
      <c r="C22" s="35" t="s">
        <v>16</v>
      </c>
      <c r="D22" s="36">
        <f>+ROUND((D$6+D14)/2,1)</f>
        <v>1.5</v>
      </c>
      <c r="E22" s="45">
        <f>+ROUND((E$6+E14)/2,2)</f>
        <v>0.65</v>
      </c>
      <c r="F22" s="79">
        <f>+ROUND((F$6+F14)/2,2)</f>
        <v>0.5</v>
      </c>
      <c r="G22" s="36">
        <f>+ROUND((G$6+G14)/2,1)</f>
        <v>1.4</v>
      </c>
      <c r="H22" s="37">
        <f>+ROUND((H$6+H14)/2,1)</f>
        <v>1</v>
      </c>
    </row>
    <row r="23" spans="2:8" s="12" customFormat="1" ht="11.25">
      <c r="B23" s="11"/>
      <c r="C23" s="38"/>
      <c r="D23" s="34"/>
      <c r="E23" s="42"/>
      <c r="F23" s="18"/>
      <c r="G23" s="34"/>
      <c r="H23" s="39"/>
    </row>
    <row r="24" spans="2:8" s="12" customFormat="1" ht="11.25">
      <c r="B24" s="11"/>
      <c r="C24" s="38" t="s">
        <v>19</v>
      </c>
      <c r="D24" s="30">
        <f>+ROUND((D$8+D14)/2,1)</f>
        <v>1.4</v>
      </c>
      <c r="E24" s="46">
        <f>+ROUND((E$8+E14)/2,2)</f>
        <v>0.7</v>
      </c>
      <c r="F24" s="18">
        <f>+ROUND((F$8+F14)/2,2)</f>
        <v>0.4</v>
      </c>
      <c r="G24" s="30">
        <f>+ROUND((G$8+G14)/2,1)</f>
        <v>1.3</v>
      </c>
      <c r="H24" s="33">
        <f>+ROUND((H$8+H14)/2,1)</f>
        <v>0.8</v>
      </c>
    </row>
    <row r="25" spans="2:8" s="12" customFormat="1" ht="11.25">
      <c r="B25" s="11"/>
      <c r="C25" s="38"/>
      <c r="D25" s="34"/>
      <c r="E25" s="42"/>
      <c r="F25" s="18"/>
      <c r="G25" s="34"/>
      <c r="H25" s="39"/>
    </row>
    <row r="26" spans="2:8" s="12" customFormat="1" ht="11.25">
      <c r="B26" s="11"/>
      <c r="C26" s="38" t="s">
        <v>22</v>
      </c>
      <c r="D26" s="30">
        <f>+ROUND((D$10+D14)/2,1)</f>
        <v>1.3</v>
      </c>
      <c r="E26" s="46">
        <f>+ROUND((E$10+E14)/2,2)</f>
        <v>0.75</v>
      </c>
      <c r="F26" s="18">
        <f>+ROUND((F$10+F14)/2,2)</f>
        <v>0.3</v>
      </c>
      <c r="G26" s="30">
        <f>+ROUND((G$10+G14)/2,1)</f>
        <v>1.3</v>
      </c>
      <c r="H26" s="33">
        <f>+ROUND((H$10+H14)/2,1)</f>
        <v>0.6</v>
      </c>
    </row>
    <row r="27" spans="1:8" ht="11.25">
      <c r="A27" s="9"/>
      <c r="B27" s="11"/>
      <c r="C27" s="38"/>
      <c r="D27" s="34"/>
      <c r="E27" s="42"/>
      <c r="F27" s="18"/>
      <c r="G27" s="34"/>
      <c r="H27" s="39"/>
    </row>
    <row r="28" spans="3:8" ht="11.25">
      <c r="C28" s="38" t="s">
        <v>17</v>
      </c>
      <c r="D28" s="30">
        <f>+ROUND((D$6+D16)/2,1)</f>
        <v>1.6</v>
      </c>
      <c r="E28" s="46">
        <f>+ROUND((E$6+E16)/2,2)</f>
        <v>0.6</v>
      </c>
      <c r="F28" s="18">
        <f>+ROUND((F$6+F16)/2,2)</f>
        <v>0.5</v>
      </c>
      <c r="G28" s="30">
        <f>+ROUND((G$6+G16)/2,1)</f>
        <v>1.5</v>
      </c>
      <c r="H28" s="33">
        <f>+ROUND((H$6+H16)/2,1)</f>
        <v>0.6</v>
      </c>
    </row>
    <row r="29" spans="3:8" ht="11.25">
      <c r="C29" s="38"/>
      <c r="D29" s="34"/>
      <c r="E29" s="42"/>
      <c r="F29" s="18"/>
      <c r="G29" s="34"/>
      <c r="H29" s="39"/>
    </row>
    <row r="30" spans="3:8" ht="11.25">
      <c r="C30" s="38" t="s">
        <v>20</v>
      </c>
      <c r="D30" s="30">
        <f>+ROUND((D$8+D16)/2,1)</f>
        <v>1.5</v>
      </c>
      <c r="E30" s="46">
        <f>+ROUND((E$8+E16)/2,2)</f>
        <v>0.65</v>
      </c>
      <c r="F30" s="18">
        <f>+ROUND((F$8+F16)/2,2)</f>
        <v>0.4</v>
      </c>
      <c r="G30" s="30">
        <f>+ROUND((G$8+G16)/2,1)</f>
        <v>1.4</v>
      </c>
      <c r="H30" s="33">
        <f>+ROUND((H$8+H16)/2,1)</f>
        <v>0.4</v>
      </c>
    </row>
    <row r="31" spans="3:8" ht="11.25">
      <c r="C31" s="38"/>
      <c r="D31" s="34"/>
      <c r="E31" s="42"/>
      <c r="F31" s="18"/>
      <c r="G31" s="34"/>
      <c r="H31" s="39"/>
    </row>
    <row r="32" spans="3:8" ht="11.25">
      <c r="C32" s="38" t="s">
        <v>23</v>
      </c>
      <c r="D32" s="30">
        <f>+ROUND((D$10+D16)/2,1)</f>
        <v>1.4</v>
      </c>
      <c r="E32" s="46">
        <f>+ROUND((E$10+E16)/2,2)</f>
        <v>0.7</v>
      </c>
      <c r="F32" s="18">
        <f>+ROUND((F$10+F16)/2,2)</f>
        <v>0.3</v>
      </c>
      <c r="G32" s="30">
        <f>+ROUND((G$10+G16)/2,1)</f>
        <v>1.4</v>
      </c>
      <c r="H32" s="33">
        <f>+ROUND((H$10+H16)/2,1)</f>
        <v>0.2</v>
      </c>
    </row>
    <row r="33" spans="3:8" ht="11.25">
      <c r="C33" s="38"/>
      <c r="D33" s="34"/>
      <c r="E33" s="42"/>
      <c r="F33" s="18"/>
      <c r="G33" s="34"/>
      <c r="H33" s="39"/>
    </row>
    <row r="34" spans="3:8" ht="11.25">
      <c r="C34" s="38" t="s">
        <v>18</v>
      </c>
      <c r="D34" s="30">
        <f>+ROUND((D$6+D18)/2,1)</f>
        <v>1.4</v>
      </c>
      <c r="E34" s="46">
        <f>+ROUND((E$6+E18)/2,2)</f>
        <v>0.7</v>
      </c>
      <c r="F34" s="18">
        <f>+ROUND((F$6+F18)/2,2)</f>
        <v>0.4</v>
      </c>
      <c r="G34" s="30">
        <f>+ROUND((G$6+G18)/2,1)</f>
        <v>1.3</v>
      </c>
      <c r="H34" s="33">
        <f>+ROUND((H$6+H18)/2,1)</f>
        <v>0.6</v>
      </c>
    </row>
    <row r="35" spans="3:8" ht="11.25">
      <c r="C35" s="38"/>
      <c r="D35" s="34"/>
      <c r="E35" s="42"/>
      <c r="F35" s="18"/>
      <c r="G35" s="34"/>
      <c r="H35" s="39"/>
    </row>
    <row r="36" spans="3:8" ht="11.25">
      <c r="C36" s="38" t="s">
        <v>21</v>
      </c>
      <c r="D36" s="30">
        <f>+ROUND((D$8+D18)/2,1)</f>
        <v>1.3</v>
      </c>
      <c r="E36" s="46">
        <f>+ROUND((E$8+E18)/2,2)</f>
        <v>0.75</v>
      </c>
      <c r="F36" s="18">
        <f>+ROUND((F$8+F18)/2,2)</f>
        <v>0.3</v>
      </c>
      <c r="G36" s="30">
        <f>+ROUND((G$8+G18)/2,1)</f>
        <v>1.2</v>
      </c>
      <c r="H36" s="33">
        <f>+ROUND((H$8+H18)/2,1)</f>
        <v>0.4</v>
      </c>
    </row>
    <row r="37" spans="3:8" ht="11.25">
      <c r="C37" s="38"/>
      <c r="D37" s="34"/>
      <c r="E37" s="42"/>
      <c r="F37" s="18"/>
      <c r="G37" s="34"/>
      <c r="H37" s="39"/>
    </row>
    <row r="38" spans="3:8" ht="12" thickBot="1">
      <c r="C38" s="40" t="s">
        <v>24</v>
      </c>
      <c r="D38" s="32">
        <f>+ROUND((D$10+D18)/2,1)</f>
        <v>1.2</v>
      </c>
      <c r="E38" s="47">
        <f>+ROUND((E$10+E18)/2,2)</f>
        <v>0.8</v>
      </c>
      <c r="F38" s="29">
        <f>+ROUND((F$10+F18)/2,2)</f>
        <v>0.2</v>
      </c>
      <c r="G38" s="32">
        <f>+ROUND((G$10+G18)/2,1)</f>
        <v>1.1</v>
      </c>
      <c r="H38" s="41">
        <f>+ROUND((H$10+H18)/2,1)</f>
        <v>0.2</v>
      </c>
    </row>
  </sheetData>
  <printOptions/>
  <pageMargins left="0.75" right="0.75" top="1" bottom="1" header="0" footer="0"/>
  <pageSetup fitToHeight="1" fitToWidth="1" horizontalDpi="600" verticalDpi="600" orientation="landscape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4"/>
  <sheetViews>
    <sheetView tabSelected="1" zoomScale="90" zoomScaleNormal="90" zoomScaleSheetLayoutView="75" workbookViewId="0" topLeftCell="C1">
      <selection activeCell="D35" sqref="D35:J35"/>
    </sheetView>
  </sheetViews>
  <sheetFormatPr defaultColWidth="11.421875" defaultRowHeight="12.75"/>
  <cols>
    <col min="2" max="2" width="19.7109375" style="0" customWidth="1"/>
    <col min="3" max="3" width="48.8515625" style="0" customWidth="1"/>
    <col min="4" max="4" width="25.57421875" style="0" customWidth="1"/>
    <col min="5" max="5" width="3.421875" style="0" customWidth="1"/>
    <col min="6" max="6" width="14.00390625" style="0" customWidth="1"/>
    <col min="7" max="7" width="2.00390625" style="0" customWidth="1"/>
    <col min="8" max="8" width="21.7109375" style="0" customWidth="1"/>
    <col min="9" max="9" width="3.8515625" style="0" customWidth="1"/>
    <col min="10" max="10" width="16.28125" style="0" bestFit="1" customWidth="1"/>
    <col min="11" max="11" width="3.8515625" style="0" customWidth="1"/>
  </cols>
  <sheetData>
    <row r="1" spans="1:3" ht="18">
      <c r="A1" s="123" t="s">
        <v>75</v>
      </c>
      <c r="B1" s="123"/>
      <c r="C1" s="123"/>
    </row>
    <row r="2" spans="1:3" ht="63" customHeight="1">
      <c r="A2" s="127" t="s">
        <v>74</v>
      </c>
      <c r="B2" s="127"/>
      <c r="C2" s="127"/>
    </row>
    <row r="3" spans="8:10" ht="12.75">
      <c r="H3" s="84" t="str">
        <f>+$B$17</f>
        <v>Presupuesto Oficial</v>
      </c>
      <c r="J3" s="85">
        <f>IF($B$17="Presupuesto Oficial",$C$17,F31)</f>
        <v>1300000000</v>
      </c>
    </row>
    <row r="4" spans="4:6" ht="13.5" thickBot="1">
      <c r="D4" s="66" t="s">
        <v>39</v>
      </c>
      <c r="F4" s="74"/>
    </row>
    <row r="5" spans="4:10" ht="13.5" thickBot="1">
      <c r="D5" s="129" t="s">
        <v>71</v>
      </c>
      <c r="E5" s="130"/>
      <c r="F5" s="130"/>
      <c r="G5" s="130"/>
      <c r="H5" s="130"/>
      <c r="I5" s="130"/>
      <c r="J5" s="131"/>
    </row>
    <row r="6" spans="1:6" ht="13.5" thickBot="1">
      <c r="A6" s="73">
        <v>7</v>
      </c>
      <c r="B6" s="124" t="str">
        <f>CONCATENATE(C98,"  -  ",C99)</f>
        <v>Con anticipo sin restricciones.  -  Proveeduría de servicios.</v>
      </c>
      <c r="C6" s="125"/>
      <c r="D6" s="106" t="s">
        <v>36</v>
      </c>
      <c r="E6" s="107"/>
      <c r="F6" s="108">
        <v>1</v>
      </c>
    </row>
    <row r="7" spans="1:6" ht="13.5" thickBot="1">
      <c r="A7" s="73"/>
      <c r="B7" s="89"/>
      <c r="C7" s="103"/>
      <c r="D7" s="109" t="s">
        <v>64</v>
      </c>
      <c r="E7" s="104">
        <v>45</v>
      </c>
      <c r="F7" s="110"/>
    </row>
    <row r="8" spans="1:6" ht="13.5" thickBot="1">
      <c r="A8" s="73"/>
      <c r="B8" s="89"/>
      <c r="C8" s="103"/>
      <c r="D8" s="109" t="s">
        <v>65</v>
      </c>
      <c r="E8" s="104">
        <v>45</v>
      </c>
      <c r="F8" s="110"/>
    </row>
    <row r="9" spans="1:6" ht="13.5" thickBot="1">
      <c r="A9" s="73"/>
      <c r="B9" s="89"/>
      <c r="C9" s="103"/>
      <c r="D9" s="109" t="s">
        <v>66</v>
      </c>
      <c r="E9" s="104"/>
      <c r="F9" s="110"/>
    </row>
    <row r="10" spans="1:6" ht="13.5" thickBot="1">
      <c r="A10" s="73"/>
      <c r="B10" s="89"/>
      <c r="C10" s="103"/>
      <c r="D10" s="109" t="s">
        <v>72</v>
      </c>
      <c r="E10" s="104">
        <v>58</v>
      </c>
      <c r="F10" s="111">
        <v>39899</v>
      </c>
    </row>
    <row r="11" spans="1:6" ht="13.5" thickBot="1">
      <c r="A11" s="73"/>
      <c r="B11" s="89"/>
      <c r="C11" s="103"/>
      <c r="D11" s="109" t="s">
        <v>67</v>
      </c>
      <c r="E11" s="104"/>
      <c r="F11" s="110"/>
    </row>
    <row r="12" spans="1:6" ht="13.5" thickBot="1">
      <c r="A12" s="73"/>
      <c r="B12" s="89"/>
      <c r="C12" s="103"/>
      <c r="D12" s="109" t="s">
        <v>73</v>
      </c>
      <c r="E12" s="104">
        <v>59</v>
      </c>
      <c r="F12" s="111">
        <v>39889</v>
      </c>
    </row>
    <row r="13" spans="1:6" ht="13.5" thickBot="1">
      <c r="A13" s="73"/>
      <c r="B13" s="89"/>
      <c r="C13" s="103"/>
      <c r="D13" s="109" t="s">
        <v>68</v>
      </c>
      <c r="E13" s="104"/>
      <c r="F13" s="110"/>
    </row>
    <row r="14" spans="1:6" ht="13.5" thickBot="1">
      <c r="A14" s="73"/>
      <c r="B14" s="89"/>
      <c r="C14" s="103"/>
      <c r="D14" s="90"/>
      <c r="E14" s="50"/>
      <c r="F14" s="91"/>
    </row>
    <row r="15" spans="1:10" ht="18.75" thickBot="1">
      <c r="A15" s="51" t="s">
        <v>34</v>
      </c>
      <c r="B15" s="68"/>
      <c r="C15" s="50"/>
      <c r="D15" s="117" t="s">
        <v>54</v>
      </c>
      <c r="E15" s="118"/>
      <c r="F15" s="119"/>
      <c r="H15" s="120" t="s">
        <v>56</v>
      </c>
      <c r="I15" s="120"/>
      <c r="J15" s="120"/>
    </row>
    <row r="16" spans="1:10" ht="13.5" thickBot="1">
      <c r="A16" s="73" t="s">
        <v>53</v>
      </c>
      <c r="B16" s="68"/>
      <c r="C16" s="50"/>
      <c r="D16" s="55" t="s">
        <v>25</v>
      </c>
      <c r="E16" s="50"/>
      <c r="F16" s="64">
        <v>67912351</v>
      </c>
      <c r="H16" s="93"/>
      <c r="I16" s="93"/>
      <c r="J16" s="93"/>
    </row>
    <row r="17" spans="1:10" ht="18.75" thickBot="1">
      <c r="A17" s="81" t="s">
        <v>35</v>
      </c>
      <c r="B17" s="86" t="str">
        <f>IF(A16="O","Oferta",IF(A16="","",IF(A16="p","Presupuesto Oficial")))</f>
        <v>Presupuesto Oficial</v>
      </c>
      <c r="C17" s="105">
        <v>1300000000</v>
      </c>
      <c r="D17" s="55" t="s">
        <v>29</v>
      </c>
      <c r="E17" s="50"/>
      <c r="F17" s="64">
        <v>124759725</v>
      </c>
      <c r="H17" s="93"/>
      <c r="I17" s="93"/>
      <c r="J17" s="93"/>
    </row>
    <row r="18" spans="1:10" ht="13.5" thickBot="1">
      <c r="A18" s="73">
        <v>3</v>
      </c>
      <c r="B18" s="68"/>
      <c r="C18" s="50"/>
      <c r="D18" s="55" t="s">
        <v>26</v>
      </c>
      <c r="E18" s="50"/>
      <c r="F18" s="64">
        <v>92514082</v>
      </c>
      <c r="H18" s="93"/>
      <c r="I18" s="93"/>
      <c r="J18" s="93"/>
    </row>
    <row r="19" spans="1:10" ht="27.75" thickBot="1">
      <c r="A19" s="81" t="s">
        <v>42</v>
      </c>
      <c r="D19" s="55" t="s">
        <v>30</v>
      </c>
      <c r="E19" s="50"/>
      <c r="F19" s="64">
        <v>92985041</v>
      </c>
      <c r="H19" s="93"/>
      <c r="I19" s="93"/>
      <c r="J19" s="101"/>
    </row>
    <row r="20" spans="1:10" ht="13.5" thickBot="1">
      <c r="A20" s="73"/>
      <c r="B20" s="68"/>
      <c r="C20" s="50"/>
      <c r="D20" s="55" t="s">
        <v>55</v>
      </c>
      <c r="E20" s="50"/>
      <c r="F20" s="88">
        <f>+F17-F19</f>
        <v>31774684</v>
      </c>
      <c r="H20" s="93" t="s">
        <v>57</v>
      </c>
      <c r="I20" s="94">
        <v>41</v>
      </c>
      <c r="J20" s="102">
        <v>0</v>
      </c>
    </row>
    <row r="21" spans="1:10" ht="13.5" hidden="1" thickBot="1">
      <c r="A21" s="73"/>
      <c r="B21" s="68"/>
      <c r="C21" s="50"/>
      <c r="D21" s="68"/>
      <c r="E21" s="50"/>
      <c r="F21" s="88"/>
      <c r="H21" s="96" t="s">
        <v>58</v>
      </c>
      <c r="I21" s="97"/>
      <c r="J21" s="93"/>
    </row>
    <row r="22" spans="1:10" ht="13.5" hidden="1" thickBot="1">
      <c r="A22" s="73"/>
      <c r="B22" s="68"/>
      <c r="C22" s="50"/>
      <c r="D22" s="55"/>
      <c r="E22" s="50"/>
      <c r="F22" s="88"/>
      <c r="H22" s="93" t="s">
        <v>61</v>
      </c>
      <c r="I22" s="93"/>
      <c r="J22" s="95"/>
    </row>
    <row r="23" spans="1:10" ht="13.5" hidden="1" thickBot="1">
      <c r="A23" s="73"/>
      <c r="B23" s="68"/>
      <c r="C23" s="50"/>
      <c r="D23" s="55"/>
      <c r="E23" s="50"/>
      <c r="F23" s="88"/>
      <c r="H23" s="93"/>
      <c r="I23" s="93"/>
      <c r="J23" s="93"/>
    </row>
    <row r="24" spans="1:10" ht="13.5" hidden="1" thickBot="1">
      <c r="A24" s="73"/>
      <c r="B24" s="68"/>
      <c r="C24" s="50"/>
      <c r="D24" s="55"/>
      <c r="E24" s="50"/>
      <c r="F24" s="88"/>
      <c r="H24" s="93" t="s">
        <v>59</v>
      </c>
      <c r="I24" s="93"/>
      <c r="J24" s="98">
        <f>SUM(J20:J23)</f>
        <v>0</v>
      </c>
    </row>
    <row r="25" spans="1:10" ht="13.5" hidden="1" thickBot="1">
      <c r="A25" s="73"/>
      <c r="B25" s="68"/>
      <c r="C25" s="50"/>
      <c r="D25" s="55"/>
      <c r="E25" s="50"/>
      <c r="F25" s="88"/>
      <c r="H25" s="93"/>
      <c r="I25" s="93"/>
      <c r="J25" s="98"/>
    </row>
    <row r="26" spans="1:10" ht="13.5" hidden="1" thickBot="1">
      <c r="A26" s="73"/>
      <c r="B26" s="68"/>
      <c r="C26" s="50"/>
      <c r="D26" s="55"/>
      <c r="E26" s="50"/>
      <c r="F26" s="88"/>
      <c r="H26" s="93" t="s">
        <v>60</v>
      </c>
      <c r="I26" s="93"/>
      <c r="J26" s="98">
        <f>+J24-F20</f>
        <v>-31774684</v>
      </c>
    </row>
    <row r="27" spans="1:10" ht="13.5" hidden="1" thickBot="1">
      <c r="A27" s="73"/>
      <c r="B27" s="68"/>
      <c r="C27" s="50"/>
      <c r="D27" s="55"/>
      <c r="E27" s="50"/>
      <c r="F27" s="88"/>
      <c r="H27" s="93" t="s">
        <v>62</v>
      </c>
      <c r="I27" s="93"/>
      <c r="J27" s="99">
        <f>1-(J24/F20)</f>
        <v>1</v>
      </c>
    </row>
    <row r="28" spans="1:10" ht="13.5" hidden="1" thickBot="1">
      <c r="A28" s="73"/>
      <c r="B28" s="68"/>
      <c r="C28" s="50"/>
      <c r="D28" s="112" t="s">
        <v>63</v>
      </c>
      <c r="E28" s="50"/>
      <c r="F28" s="88"/>
      <c r="H28" s="93"/>
      <c r="I28" s="93"/>
      <c r="J28" s="100" t="str">
        <f>IF(J27&gt;=0.005,"NO APRUEBA","APRUEBA")</f>
        <v>NO APRUEBA</v>
      </c>
    </row>
    <row r="29" spans="2:10" ht="13.5" hidden="1" thickBot="1">
      <c r="B29" s="71"/>
      <c r="C29" s="49"/>
      <c r="D29" s="57" t="s">
        <v>69</v>
      </c>
      <c r="E29" s="50"/>
      <c r="F29" s="64">
        <v>0</v>
      </c>
      <c r="H29" s="93"/>
      <c r="I29" s="93"/>
      <c r="J29" s="93"/>
    </row>
    <row r="30" spans="4:10" ht="12.75" hidden="1">
      <c r="D30" s="57" t="s">
        <v>70</v>
      </c>
      <c r="E30" s="50"/>
      <c r="F30" s="64">
        <v>0</v>
      </c>
      <c r="H30" s="93"/>
      <c r="I30" s="93"/>
      <c r="J30" s="93"/>
    </row>
    <row r="31" spans="4:6" ht="13.5" hidden="1" thickBot="1">
      <c r="D31" s="58" t="s">
        <v>40</v>
      </c>
      <c r="E31" s="50"/>
      <c r="F31" s="65">
        <v>0</v>
      </c>
    </row>
    <row r="32" spans="4:6" ht="13.5" thickBot="1">
      <c r="D32" s="113"/>
      <c r="E32" s="49"/>
      <c r="F32" s="114"/>
    </row>
    <row r="33" spans="4:6" ht="12.75">
      <c r="D33" s="66"/>
      <c r="F33" s="74"/>
    </row>
    <row r="34" spans="4:6" ht="13.5" thickBot="1">
      <c r="D34" s="66" t="s">
        <v>39</v>
      </c>
      <c r="F34" s="74"/>
    </row>
    <row r="35" spans="2:10" ht="21.75" customHeight="1" thickBot="1">
      <c r="B35" s="67"/>
      <c r="C35" s="87"/>
      <c r="D35" s="129" t="s">
        <v>71</v>
      </c>
      <c r="E35" s="130"/>
      <c r="F35" s="130"/>
      <c r="G35" s="130"/>
      <c r="H35" s="130"/>
      <c r="I35" s="130"/>
      <c r="J35" s="131"/>
    </row>
    <row r="36" spans="2:10" ht="13.5" thickBot="1">
      <c r="B36" s="68"/>
      <c r="C36" s="69"/>
      <c r="D36" s="67"/>
      <c r="E36" s="82"/>
      <c r="F36" s="82"/>
      <c r="G36" s="82"/>
      <c r="H36" s="82"/>
      <c r="I36" s="82"/>
      <c r="J36" s="83"/>
    </row>
    <row r="37" spans="1:10" ht="12.75">
      <c r="A37" s="128">
        <v>0.7</v>
      </c>
      <c r="B37" s="115" t="s">
        <v>27</v>
      </c>
      <c r="C37" s="116" t="str">
        <f>CONCATENATE(C306,"  ",A37)</f>
        <v>Activo corriente / Pasivo corriente &gt;=   0,7</v>
      </c>
      <c r="D37" s="53" t="s">
        <v>25</v>
      </c>
      <c r="E37" s="50"/>
      <c r="F37" s="52">
        <f>+F16</f>
        <v>67912351</v>
      </c>
      <c r="G37" s="50"/>
      <c r="H37" s="121">
        <f>+F37/F38</f>
        <v>0.7340758242620837</v>
      </c>
      <c r="I37" s="50"/>
      <c r="J37" s="122" t="str">
        <f>IF(F37="","",IF(H37&gt;=A37,"CUMPLE","NO CUMPLE"))</f>
        <v>CUMPLE</v>
      </c>
    </row>
    <row r="38" spans="1:10" ht="13.5" thickBot="1">
      <c r="A38" s="128" t="str">
        <f>VLOOKUP($A$6,COMBINACIONES!$B$4:$I$20,3,0)</f>
        <v>Proveeduría de servicios.</v>
      </c>
      <c r="B38" s="115"/>
      <c r="C38" s="116"/>
      <c r="D38" s="54" t="s">
        <v>26</v>
      </c>
      <c r="E38" s="50"/>
      <c r="F38" s="63">
        <f>+F18</f>
        <v>92514082</v>
      </c>
      <c r="G38" s="50"/>
      <c r="H38" s="121"/>
      <c r="I38" s="50"/>
      <c r="J38" s="122"/>
    </row>
    <row r="39" spans="1:10" ht="13.5" thickBot="1">
      <c r="A39" s="59"/>
      <c r="B39" s="68"/>
      <c r="C39" s="69"/>
      <c r="D39" s="68"/>
      <c r="E39" s="50"/>
      <c r="F39" s="50"/>
      <c r="G39" s="50"/>
      <c r="H39" s="50"/>
      <c r="I39" s="50"/>
      <c r="J39" s="70"/>
    </row>
    <row r="40" spans="1:10" ht="12.75">
      <c r="A40" s="128">
        <v>0.9</v>
      </c>
      <c r="B40" s="115" t="s">
        <v>28</v>
      </c>
      <c r="C40" s="116" t="str">
        <f>CONCATENATE(C307,"  ",A40)</f>
        <v>Pasivo total / Activo total  &lt;=   0,9</v>
      </c>
      <c r="D40" s="53" t="s">
        <v>30</v>
      </c>
      <c r="E40" s="50"/>
      <c r="F40" s="52">
        <f>+F19</f>
        <v>92985041</v>
      </c>
      <c r="G40" s="50"/>
      <c r="H40" s="126">
        <f>+F40/F41</f>
        <v>0.7453129685882203</v>
      </c>
      <c r="I40" s="50"/>
      <c r="J40" s="122" t="str">
        <f>IF(F40="","",IF(H40&lt;=A40,"CUMPLE","NO CUMPLE"))</f>
        <v>CUMPLE</v>
      </c>
    </row>
    <row r="41" spans="1:10" ht="13.5" thickBot="1">
      <c r="A41" s="128" t="str">
        <f>VLOOKUP($A$6,COMBINACIONES!$B$4:$I$20,3,0)</f>
        <v>Proveeduría de servicios.</v>
      </c>
      <c r="B41" s="115"/>
      <c r="C41" s="116"/>
      <c r="D41" s="54" t="s">
        <v>29</v>
      </c>
      <c r="E41" s="50"/>
      <c r="F41" s="63">
        <f>+F17</f>
        <v>124759725</v>
      </c>
      <c r="G41" s="50"/>
      <c r="H41" s="126"/>
      <c r="I41" s="50"/>
      <c r="J41" s="122"/>
    </row>
    <row r="42" spans="1:10" ht="13.5" thickBot="1">
      <c r="A42" s="59"/>
      <c r="B42" s="71"/>
      <c r="C42" s="72"/>
      <c r="D42" s="71"/>
      <c r="E42" s="49"/>
      <c r="F42" s="49"/>
      <c r="G42" s="49"/>
      <c r="H42" s="49"/>
      <c r="I42" s="49"/>
      <c r="J42" s="92"/>
    </row>
    <row r="98" ht="12.75">
      <c r="C98" t="str">
        <f>VLOOKUP($A$6,COMBINACIONES!$B$4:$D$20,2,0)</f>
        <v>Con anticipo sin restricciones.</v>
      </c>
    </row>
    <row r="99" ht="12.75">
      <c r="C99" t="str">
        <f>VLOOKUP($A$6,COMBINACIONES!$B$4:$D$20,3,0)</f>
        <v>Proveeduría de servicios.</v>
      </c>
    </row>
    <row r="306" ht="12.75">
      <c r="C306" s="60" t="s">
        <v>37</v>
      </c>
    </row>
    <row r="307" ht="12.75">
      <c r="C307" s="60" t="s">
        <v>38</v>
      </c>
    </row>
    <row r="308" spans="3:8" ht="12.75">
      <c r="C308" s="60" t="s">
        <v>45</v>
      </c>
      <c r="D308" t="s">
        <v>47</v>
      </c>
      <c r="F308" t="str">
        <f>+B17</f>
        <v>Presupuesto Oficial</v>
      </c>
      <c r="H308" t="s">
        <v>48</v>
      </c>
    </row>
    <row r="309" spans="3:6" ht="12.75">
      <c r="C309" s="60" t="s">
        <v>49</v>
      </c>
      <c r="D309" t="str">
        <f>+F308</f>
        <v>Presupuesto Oficial</v>
      </c>
      <c r="F309" t="s">
        <v>50</v>
      </c>
    </row>
    <row r="310" spans="3:8" ht="25.5">
      <c r="C310" s="60" t="s">
        <v>44</v>
      </c>
      <c r="D310" t="s">
        <v>51</v>
      </c>
      <c r="F310" t="str">
        <f>+F308</f>
        <v>Presupuesto Oficial</v>
      </c>
      <c r="H310" t="s">
        <v>52</v>
      </c>
    </row>
    <row r="312" ht="12.75" customHeight="1"/>
    <row r="313" ht="12.75">
      <c r="C313" s="62"/>
    </row>
    <row r="314" ht="12.75">
      <c r="C314" s="61"/>
    </row>
    <row r="315" ht="12.75">
      <c r="C315" s="56"/>
    </row>
    <row r="317" ht="12.75" customHeight="1"/>
    <row r="318" ht="12.75">
      <c r="C318" s="62"/>
    </row>
    <row r="319" ht="12.75">
      <c r="C319" s="62"/>
    </row>
    <row r="320" ht="12.75">
      <c r="C320" s="61"/>
    </row>
    <row r="323" ht="12.75" customHeight="1"/>
    <row r="324" ht="12.75">
      <c r="C324" s="61"/>
    </row>
  </sheetData>
  <sheetProtection selectLockedCells="1"/>
  <mergeCells count="17">
    <mergeCell ref="H40:H41"/>
    <mergeCell ref="J40:J41"/>
    <mergeCell ref="A2:C2"/>
    <mergeCell ref="A37:A38"/>
    <mergeCell ref="A40:A41"/>
    <mergeCell ref="D5:J5"/>
    <mergeCell ref="H15:J15"/>
    <mergeCell ref="H37:H38"/>
    <mergeCell ref="J37:J38"/>
    <mergeCell ref="A1:C1"/>
    <mergeCell ref="B6:C6"/>
    <mergeCell ref="D35:J35"/>
    <mergeCell ref="B37:B38"/>
    <mergeCell ref="C37:C38"/>
    <mergeCell ref="C40:C41"/>
    <mergeCell ref="D15:F15"/>
    <mergeCell ref="B40:B41"/>
  </mergeCells>
  <printOptions/>
  <pageMargins left="0.58" right="0.29" top="0.6299212598425197" bottom="0.54" header="0" footer="0"/>
  <pageSetup horizontalDpi="600" verticalDpi="600" orientation="landscape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uditrital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AFinanciera</dc:creator>
  <cp:keywords/>
  <dc:description/>
  <cp:lastModifiedBy>pvicerrec11</cp:lastModifiedBy>
  <cp:lastPrinted>2009-04-21T21:07:20Z</cp:lastPrinted>
  <dcterms:created xsi:type="dcterms:W3CDTF">2008-12-23T19:33:14Z</dcterms:created>
  <dcterms:modified xsi:type="dcterms:W3CDTF">2009-05-07T15:35:17Z</dcterms:modified>
  <cp:category/>
  <cp:version/>
  <cp:contentType/>
  <cp:contentStatus/>
</cp:coreProperties>
</file>