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77" activeTab="0"/>
  </bookViews>
  <sheets>
    <sheet name="EVALUA-1" sheetId="1" r:id="rId1"/>
    <sheet name="COMBINACIONES" sheetId="2" r:id="rId2"/>
    <sheet name="PARAMETROS" sheetId="3" r:id="rId3"/>
  </sheets>
  <definedNames>
    <definedName name="_xlnm.Print_Area" localSheetId="1">'COMBINACIONES'!$A$1:$J$21</definedName>
    <definedName name="_xlnm.Print_Area" localSheetId="0">'EVALUA-1'!$A$1:$FE$64</definedName>
    <definedName name="_xlnm.Print_Area" localSheetId="2">'PARAMETROS'!$A$1:$I$39</definedName>
    <definedName name="_xlnm.Print_Titles" localSheetId="0">'EVALUA-1'!$1:$2</definedName>
  </definedNames>
  <calcPr fullCalcOnLoad="1"/>
</workbook>
</file>

<file path=xl/sharedStrings.xml><?xml version="1.0" encoding="utf-8"?>
<sst xmlns="http://schemas.openxmlformats.org/spreadsheetml/2006/main" count="669" uniqueCount="139">
  <si>
    <t>Con anticipo sin restricciones.</t>
  </si>
  <si>
    <t>Con anticipo cuenta compartida.</t>
  </si>
  <si>
    <t>Pago contra entrega.</t>
  </si>
  <si>
    <t>Proveeduría de bienes.</t>
  </si>
  <si>
    <t>Proveeduría de servicios.</t>
  </si>
  <si>
    <t>NRO</t>
  </si>
  <si>
    <t>PAGO</t>
  </si>
  <si>
    <t>OBJETO</t>
  </si>
  <si>
    <t>Razon Corriente</t>
  </si>
  <si>
    <t>Endeudamiento</t>
  </si>
  <si>
    <t>Soporte Histórico de Ingresos</t>
  </si>
  <si>
    <t>Soporte con Capital de Trabajo</t>
  </si>
  <si>
    <t>Soporte con Relación Patrimonial</t>
  </si>
  <si>
    <t>CLASE</t>
  </si>
  <si>
    <t>FORMA DE PAGO</t>
  </si>
  <si>
    <t>OBJETO CONTRACTUAL</t>
  </si>
  <si>
    <t>COMBINACION 1 - 4</t>
  </si>
  <si>
    <t>COMBINACION 1 - 5</t>
  </si>
  <si>
    <t>COMBINACION 1 - 6</t>
  </si>
  <si>
    <t>COMBINACION 2 - 4</t>
  </si>
  <si>
    <t>COMBINACION 2 - 5</t>
  </si>
  <si>
    <t>COMBINACION 2 - 6</t>
  </si>
  <si>
    <t>COMBINACION 3 - 4</t>
  </si>
  <si>
    <t>COMBINACION 3 - 5</t>
  </si>
  <si>
    <t>COMBINACION 3 - 6</t>
  </si>
  <si>
    <t>ACTIVO CORRIENTE</t>
  </si>
  <si>
    <t>PASIVO CORRIENTE</t>
  </si>
  <si>
    <t>RAZON CORRIENTE</t>
  </si>
  <si>
    <t>ENDEUDAMIENTO</t>
  </si>
  <si>
    <t>ACTIVO TOTAL</t>
  </si>
  <si>
    <t>PASIVO TOTAL</t>
  </si>
  <si>
    <t xml:space="preserve">Riesgo de 0,6 a 0,8 </t>
  </si>
  <si>
    <t xml:space="preserve">Riesgo de 50% a 10% </t>
  </si>
  <si>
    <t xml:space="preserve">Riesgo de 1,6 a 1,2 </t>
  </si>
  <si>
    <t>COMBINACION NUMERO 1 a 9</t>
  </si>
  <si>
    <t>SOPORTE CON CAPITAL DE TRABAJO  (SCT)</t>
  </si>
  <si>
    <t>SOPORTE CON RELACIÓN PATRIMONIAL (SRP)</t>
  </si>
  <si>
    <t>ACTIVO CTE  -  PASIVO CTE</t>
  </si>
  <si>
    <t>% Participacion</t>
  </si>
  <si>
    <t>% Participación</t>
  </si>
  <si>
    <t>Indicador</t>
  </si>
  <si>
    <t>Patrimonio</t>
  </si>
  <si>
    <t xml:space="preserve">Activo corriente / Pasivo corriente &gt;= </t>
  </si>
  <si>
    <t xml:space="preserve">Pasivo total / Activo total  &lt;= </t>
  </si>
  <si>
    <t>PROPONENTE ------&gt;</t>
  </si>
  <si>
    <t>Valor Ofertado</t>
  </si>
  <si>
    <t xml:space="preserve">Riesgo de 1,0 a 0,2 </t>
  </si>
  <si>
    <t>Duracion Contrato (Meses)</t>
  </si>
  <si>
    <t xml:space="preserve">( (Ventas netas año 1 + ventas netas año 2)  /  2 ) -  (( 12/Meses Contrato) X </t>
  </si>
  <si>
    <r>
      <t xml:space="preserve">(Activo corriente - Pasivo corriente) - (  </t>
    </r>
  </si>
  <si>
    <t>Adecuación y Remodelación</t>
  </si>
  <si>
    <t xml:space="preserve"> * </t>
  </si>
  <si>
    <t>) = SCT</t>
  </si>
  <si>
    <t>) / Patrimonio ) = SRP</t>
  </si>
  <si>
    <t xml:space="preserve">  X  % Participacion X </t>
  </si>
  <si>
    <t>)   =   S.H.I</t>
  </si>
  <si>
    <t>P</t>
  </si>
  <si>
    <t>TOTAL PATRIMONIO</t>
  </si>
  <si>
    <t>TOTAL PATRIM LIQUIDO</t>
  </si>
  <si>
    <t>ESTADOS FINANCIEROS  2008 3 FIRMAS</t>
  </si>
  <si>
    <t>CERTIFIC VIGENTE CONTADOR</t>
  </si>
  <si>
    <t>CERTIFIC VIGENTE REV FISCAL</t>
  </si>
  <si>
    <t>TOTAL PATRIMONIO 2008</t>
  </si>
  <si>
    <t>DECLARACION RENTA 2007</t>
  </si>
  <si>
    <t>X</t>
  </si>
  <si>
    <t>)  = &lt; RP</t>
  </si>
  <si>
    <t xml:space="preserve">OBSERVACION : </t>
  </si>
  <si>
    <t>/09/2009</t>
  </si>
  <si>
    <t>Riesgo de 67% a 90%</t>
  </si>
  <si>
    <t>ESTADOS FINANCIEROS  2009 3 FIRMAS</t>
  </si>
  <si>
    <t>BALANCE A DICIEMBRE 31 DE 2009</t>
  </si>
  <si>
    <t>ESTADOS FINANCIEROS  2009 2 FIRMAS</t>
  </si>
  <si>
    <t>ESTADOS FINANCIEROS  2008  2 FIRMAS</t>
  </si>
  <si>
    <t>ESTADOS FINANCIEROS  2008 2 FIRMAS</t>
  </si>
  <si>
    <t>OFERTA/
PRESUPUESTO</t>
  </si>
  <si>
    <t xml:space="preserve"> </t>
  </si>
  <si>
    <t>.</t>
  </si>
  <si>
    <t>HELBERT O. CALLEJAS</t>
  </si>
  <si>
    <t>LEOVIGILDO MORALES ARDILA</t>
  </si>
  <si>
    <t>CONVOCATORIA PUBLICA No. 013 DE 2010</t>
  </si>
  <si>
    <t>OBJETO: REMODELACION, SUMINISTRO E INSTALACION DE MOBILIARIO, PARA 3 BIBILIOTECAS DE LA UNIVERSIDAD DISTRITAL UBICADAS EN LAS FACULTADES TECNOLOGICA, INGENIERIA Y MEDIO AMBIENTE , DE CONFORMIDAD CON LOS PLANOS DE DISTRIBUCION , CANTIDADES Y ESPECIFICACIONES TECNICAS DETERMINADAS EN LOS PLIEGOS DE CONDICIONES</t>
  </si>
  <si>
    <t>Con anticipo - sin restricciones</t>
  </si>
  <si>
    <t>CONSORCIO MOBILIARIO 2010</t>
  </si>
  <si>
    <t>JAIME ANDRES VILLABONA VALENCIA</t>
  </si>
  <si>
    <t>JAVIER LEONARDO ALVAREZ CASTRO</t>
  </si>
  <si>
    <t>GRUPO INDUSTRIAL REWELL LTDA</t>
  </si>
  <si>
    <t>FLOR EDILMA BUITRAGO GUTIERREZ</t>
  </si>
  <si>
    <t>LUZ EMILIA MORENO SANCHEZ</t>
  </si>
  <si>
    <t>NELSON ENRIQUE MARTINEZ GIL</t>
  </si>
  <si>
    <t>JAIRO NEMESIO VARGAS TOVAR</t>
  </si>
  <si>
    <t>RAFAEL EDUARDO GUALDRON FORRERO</t>
  </si>
  <si>
    <t>ILEGIBLE</t>
  </si>
  <si>
    <t>ALCALA ARQUITECTURA Y COMUNICACIONES LTDA</t>
  </si>
  <si>
    <t>FAMOC DE PANEL S.A.</t>
  </si>
  <si>
    <t>MARTA LILIANA SIERRA ROJAS</t>
  </si>
  <si>
    <t>EDILBERTO ROCHA MENDEZ</t>
  </si>
  <si>
    <t>UNION TEMPORAL DISTRITAL 2010</t>
  </si>
  <si>
    <t>PEDRO JULIO LOPEZ CAMARGO</t>
  </si>
  <si>
    <t>HUMBERTO BUENDIA GUZMAN</t>
  </si>
  <si>
    <t>UNION TEMPORAL SANTANDER</t>
  </si>
  <si>
    <t>MAURICIO VEGA MERCHAN</t>
  </si>
  <si>
    <t>JAIME OMAR GOMEZ MANRIQUE</t>
  </si>
  <si>
    <t>GERMAN ALBERTO SERRANO GUTIERREZ</t>
  </si>
  <si>
    <t>ORLANDO SUE CALERO CHACON</t>
  </si>
  <si>
    <t>ELCIDA RUBIO NIÑO</t>
  </si>
  <si>
    <t>JAIRO RENE MANTILLA CALA</t>
  </si>
  <si>
    <t>EDGAR BARRIOS GOMEZ</t>
  </si>
  <si>
    <t>CONSORCIO HI</t>
  </si>
  <si>
    <t>INMEMA LTDA</t>
  </si>
  <si>
    <t>ING LTDA</t>
  </si>
  <si>
    <t>HACER DE COLOMBIA LTDA</t>
  </si>
  <si>
    <t>JOSE ANTONIO ACOSTA</t>
  </si>
  <si>
    <t>JAVIER FRANCISCO GAMBOA DUQUE</t>
  </si>
  <si>
    <t>CESAR VALBUENA</t>
  </si>
  <si>
    <t>LUZ MERY CARDOZO</t>
  </si>
  <si>
    <t>JORGE IVAN OSORIO PINEDA</t>
  </si>
  <si>
    <t>UNION TEMPORAL DISTRI 2010</t>
  </si>
  <si>
    <t>INVERISONES GUERFOR S.A.</t>
  </si>
  <si>
    <t>R Y R INGENIEROS LTDA</t>
  </si>
  <si>
    <t>INDUMUEBLES HERNANDEZ LTDA</t>
  </si>
  <si>
    <t>JOSE LUCIO LACHE NUÑEZ</t>
  </si>
  <si>
    <t>MARTA LUCIA CHAUX</t>
  </si>
  <si>
    <t>PATRICIA DEL PILAR PUENTES HERRERA</t>
  </si>
  <si>
    <t>MARTA EUGENIA RODRIGUEZ OROZCO</t>
  </si>
  <si>
    <t>GLADYS CASTRO GUTIERREZ</t>
  </si>
  <si>
    <t>GUSTAVO LOZANO GARCIA</t>
  </si>
  <si>
    <t>UNION TEMPORAL SOLUCIONES INTEGRALES 2010</t>
  </si>
  <si>
    <t>SOLINOFF CORP. S.A.</t>
  </si>
  <si>
    <t>IT CORPORATION S.A.S.</t>
  </si>
  <si>
    <t>ANIBAL BLANCO ORTEGON</t>
  </si>
  <si>
    <t>LIBIA DAYANA CORTES</t>
  </si>
  <si>
    <t>ADRIANA PATRICIA RUBIANO OSSA</t>
  </si>
  <si>
    <t>JAVIER FELIPE CORREA PARRA</t>
  </si>
  <si>
    <t>UNION TEMPORAL AMPSAV 2010</t>
  </si>
  <si>
    <t>AMPLEX DE COLOMBIA LTDA</t>
  </si>
  <si>
    <t>SAVERA LTDA</t>
  </si>
  <si>
    <t>CLARETH POVEDA AGUIRRE</t>
  </si>
  <si>
    <t>SALVADOR PALACIOS PULIDO</t>
  </si>
  <si>
    <t>MILDRED FAGUA VIASUS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</si>
</sst>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0.0%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  <numFmt numFmtId="207" formatCode="[$-C0A]dddd\,\ dd&quot; de &quot;mmmm&quot; de &quot;yyyy"/>
    <numFmt numFmtId="208" formatCode="[$-C0A]d\-mmm\-yy;@"/>
    <numFmt numFmtId="209" formatCode="#,##0.00;[Red]#,##0.00"/>
    <numFmt numFmtId="210" formatCode="#,##0.00\ _€"/>
    <numFmt numFmtId="211" formatCode="_-* #,##0.0\ _€_-;\-* #,##0.0\ _€_-;_-* &quot;-&quot;??\ _€_-;_-@_-"/>
    <numFmt numFmtId="212" formatCode="_-* #,##0\ _€_-;\-* #,##0\ _€_-;_-* &quot;-&quot;??\ _€_-;_-@_-"/>
    <numFmt numFmtId="213" formatCode="[$-240A]dddd\,\ dd&quot; de &quot;mmmm&quot; de &quot;yyyy"/>
  </numFmts>
  <fonts count="40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9" fontId="1" fillId="0" borderId="25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25" xfId="0" applyNumberFormat="1" applyFont="1" applyBorder="1" applyAlignment="1">
      <alignment horizontal="center" vertical="center" wrapText="1"/>
    </xf>
    <xf numFmtId="192" fontId="1" fillId="0" borderId="22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92" fontId="1" fillId="0" borderId="20" xfId="0" applyNumberFormat="1" applyFont="1" applyBorder="1" applyAlignment="1">
      <alignment horizontal="center" vertical="center" wrapText="1"/>
    </xf>
    <xf numFmtId="192" fontId="1" fillId="0" borderId="2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92" fontId="1" fillId="0" borderId="22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192" fontId="1" fillId="0" borderId="2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9" fontId="1" fillId="0" borderId="10" xfId="54" applyFont="1" applyBorder="1" applyAlignment="1">
      <alignment horizontal="center" vertical="center" wrapText="1"/>
    </xf>
    <xf numFmtId="9" fontId="1" fillId="0" borderId="0" xfId="54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3" fontId="0" fillId="16" borderId="28" xfId="0" applyNumberFormat="1" applyFill="1" applyBorder="1" applyAlignment="1">
      <alignment/>
    </xf>
    <xf numFmtId="9" fontId="0" fillId="16" borderId="30" xfId="0" applyNumberFormat="1" applyFill="1" applyBorder="1" applyAlignment="1">
      <alignment/>
    </xf>
    <xf numFmtId="3" fontId="0" fillId="16" borderId="27" xfId="0" applyNumberFormat="1" applyFill="1" applyBorder="1" applyAlignment="1">
      <alignment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16" borderId="30" xfId="0" applyNumberFormat="1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3" fontId="0" fillId="16" borderId="28" xfId="0" applyNumberFormat="1" applyFill="1" applyBorder="1" applyAlignment="1">
      <alignment vertical="center"/>
    </xf>
    <xf numFmtId="3" fontId="0" fillId="22" borderId="28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3" fontId="0" fillId="0" borderId="34" xfId="0" applyNumberFormat="1" applyBorder="1" applyAlignment="1">
      <alignment/>
    </xf>
    <xf numFmtId="3" fontId="0" fillId="16" borderId="34" xfId="54" applyNumberFormat="1" applyFont="1" applyFill="1" applyBorder="1" applyAlignment="1">
      <alignment/>
    </xf>
    <xf numFmtId="3" fontId="0" fillId="16" borderId="30" xfId="54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0" fontId="5" fillId="22" borderId="29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1" fillId="0" borderId="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9" fontId="1" fillId="0" borderId="20" xfId="0" applyNumberFormat="1" applyFont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3" fontId="0" fillId="0" borderId="28" xfId="0" applyNumberFormat="1" applyBorder="1" applyAlignment="1">
      <alignment/>
    </xf>
    <xf numFmtId="9" fontId="0" fillId="16" borderId="28" xfId="54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/>
    </xf>
    <xf numFmtId="9" fontId="0" fillId="22" borderId="15" xfId="54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Fill="1" applyBorder="1" applyAlignment="1">
      <alignment/>
    </xf>
    <xf numFmtId="3" fontId="0" fillId="22" borderId="37" xfId="0" applyNumberFormat="1" applyFill="1" applyBorder="1" applyAlignment="1" applyProtection="1">
      <alignment/>
      <protection locked="0"/>
    </xf>
    <xf numFmtId="0" fontId="8" fillId="0" borderId="23" xfId="0" applyFont="1" applyBorder="1" applyAlignment="1">
      <alignment/>
    </xf>
    <xf numFmtId="9" fontId="0" fillId="22" borderId="22" xfId="54" applyFont="1" applyFill="1" applyBorder="1" applyAlignment="1" applyProtection="1">
      <alignment/>
      <protection locked="0"/>
    </xf>
    <xf numFmtId="14" fontId="0" fillId="22" borderId="22" xfId="54" applyNumberFormat="1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9" fontId="0" fillId="0" borderId="15" xfId="54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9" fontId="0" fillId="22" borderId="21" xfId="54" applyFont="1" applyFill="1" applyBorder="1" applyAlignment="1" applyProtection="1">
      <alignment/>
      <protection locked="0"/>
    </xf>
    <xf numFmtId="0" fontId="8" fillId="0" borderId="36" xfId="0" applyFont="1" applyBorder="1" applyAlignment="1">
      <alignment/>
    </xf>
    <xf numFmtId="3" fontId="0" fillId="22" borderId="22" xfId="0" applyNumberForma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3" fontId="0" fillId="0" borderId="26" xfId="0" applyNumberFormat="1" applyFill="1" applyBorder="1" applyAlignment="1" applyProtection="1">
      <alignment/>
      <protection locked="0"/>
    </xf>
    <xf numFmtId="15" fontId="0" fillId="22" borderId="22" xfId="54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2" fontId="0" fillId="16" borderId="27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22" borderId="38" xfId="0" applyNumberFormat="1" applyFill="1" applyBorder="1" applyAlignment="1" applyProtection="1">
      <alignment/>
      <protection locked="0"/>
    </xf>
    <xf numFmtId="4" fontId="0" fillId="0" borderId="37" xfId="0" applyNumberFormat="1" applyFill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10" borderId="39" xfId="0" applyFont="1" applyFill="1" applyBorder="1" applyAlignment="1" applyProtection="1">
      <alignment/>
      <protection locked="0"/>
    </xf>
    <xf numFmtId="0" fontId="5" fillId="10" borderId="40" xfId="0" applyFont="1" applyFill="1" applyBorder="1" applyAlignment="1" applyProtection="1">
      <alignment/>
      <protection locked="0"/>
    </xf>
    <xf numFmtId="0" fontId="5" fillId="10" borderId="41" xfId="0" applyFont="1" applyFill="1" applyBorder="1" applyAlignment="1" applyProtection="1">
      <alignment/>
      <protection locked="0"/>
    </xf>
    <xf numFmtId="0" fontId="5" fillId="22" borderId="29" xfId="0" applyFont="1" applyFill="1" applyBorder="1" applyAlignment="1" applyProtection="1">
      <alignment horizontal="center" wrapText="1"/>
      <protection locked="0"/>
    </xf>
    <xf numFmtId="187" fontId="0" fillId="0" borderId="0" xfId="48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4" fontId="0" fillId="22" borderId="28" xfId="0" applyNumberForma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3" fontId="5" fillId="25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5" borderId="42" xfId="0" applyFill="1" applyBorder="1" applyAlignment="1">
      <alignment vertical="center" wrapText="1"/>
    </xf>
    <xf numFmtId="3" fontId="5" fillId="25" borderId="4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8" borderId="35" xfId="0" applyFill="1" applyBorder="1" applyAlignment="1">
      <alignment horizontal="center"/>
    </xf>
    <xf numFmtId="3" fontId="17" fillId="22" borderId="29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9" fontId="0" fillId="26" borderId="15" xfId="54" applyFont="1" applyFill="1" applyBorder="1" applyAlignment="1" applyProtection="1">
      <alignment/>
      <protection locked="0"/>
    </xf>
    <xf numFmtId="0" fontId="5" fillId="26" borderId="0" xfId="0" applyFont="1" applyFill="1" applyBorder="1" applyAlignment="1" applyProtection="1">
      <alignment horizontal="center"/>
      <protection locked="0"/>
    </xf>
    <xf numFmtId="0" fontId="8" fillId="0" borderId="43" xfId="0" applyFont="1" applyBorder="1" applyAlignment="1">
      <alignment/>
    </xf>
    <xf numFmtId="0" fontId="0" fillId="0" borderId="42" xfId="0" applyBorder="1" applyAlignment="1">
      <alignment horizontal="center"/>
    </xf>
    <xf numFmtId="3" fontId="0" fillId="22" borderId="44" xfId="0" applyNumberFormat="1" applyFill="1" applyBorder="1" applyAlignment="1" applyProtection="1">
      <alignment/>
      <protection locked="0"/>
    </xf>
    <xf numFmtId="14" fontId="7" fillId="0" borderId="29" xfId="0" applyNumberFormat="1" applyFont="1" applyBorder="1" applyAlignment="1">
      <alignment horizontal="center" vertical="center" wrapText="1"/>
    </xf>
    <xf numFmtId="3" fontId="5" fillId="25" borderId="0" xfId="0" applyNumberFormat="1" applyFont="1" applyFill="1" applyBorder="1" applyAlignment="1" applyProtection="1">
      <alignment vertical="center"/>
      <protection/>
    </xf>
    <xf numFmtId="0" fontId="5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0" fillId="22" borderId="44" xfId="0" applyNumberFormat="1" applyFill="1" applyBorder="1" applyAlignment="1" applyProtection="1">
      <alignment/>
      <protection locked="0"/>
    </xf>
    <xf numFmtId="4" fontId="0" fillId="22" borderId="22" xfId="0" applyNumberFormat="1" applyFill="1" applyBorder="1" applyAlignment="1" applyProtection="1">
      <alignment/>
      <protection locked="0"/>
    </xf>
    <xf numFmtId="199" fontId="0" fillId="22" borderId="21" xfId="54" applyNumberFormat="1" applyFont="1" applyFill="1" applyBorder="1" applyAlignment="1" applyProtection="1">
      <alignment/>
      <protection locked="0"/>
    </xf>
    <xf numFmtId="0" fontId="8" fillId="0" borderId="45" xfId="0" applyFont="1" applyBorder="1" applyAlignment="1">
      <alignment horizontal="center" vertical="center" wrapText="1"/>
    </xf>
    <xf numFmtId="212" fontId="0" fillId="0" borderId="0" xfId="48" applyNumberFormat="1" applyFont="1" applyBorder="1" applyAlignment="1">
      <alignment/>
    </xf>
    <xf numFmtId="212" fontId="0" fillId="0" borderId="0" xfId="48" applyNumberFormat="1" applyFont="1" applyAlignment="1">
      <alignment/>
    </xf>
    <xf numFmtId="0" fontId="5" fillId="26" borderId="15" xfId="0" applyFont="1" applyFill="1" applyBorder="1" applyAlignment="1">
      <alignment/>
    </xf>
    <xf numFmtId="0" fontId="8" fillId="26" borderId="15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/>
    </xf>
    <xf numFmtId="212" fontId="0" fillId="0" borderId="10" xfId="48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" fillId="4" borderId="39" xfId="0" applyFont="1" applyFill="1" applyBorder="1" applyAlignment="1" applyProtection="1">
      <alignment horizontal="center"/>
      <protection locked="0"/>
    </xf>
    <xf numFmtId="0" fontId="5" fillId="4" borderId="40" xfId="0" applyFont="1" applyFill="1" applyBorder="1" applyAlignment="1" applyProtection="1">
      <alignment horizontal="center"/>
      <protection locked="0"/>
    </xf>
    <xf numFmtId="0" fontId="5" fillId="4" borderId="41" xfId="0" applyFont="1" applyFill="1" applyBorder="1" applyAlignment="1" applyProtection="1">
      <alignment horizontal="center"/>
      <protection locked="0"/>
    </xf>
    <xf numFmtId="192" fontId="0" fillId="0" borderId="10" xfId="0" applyNumberFormat="1" applyBorder="1" applyAlignment="1">
      <alignment horizontal="center" vertical="center" wrapText="1"/>
    </xf>
    <xf numFmtId="0" fontId="8" fillId="26" borderId="46" xfId="0" applyFont="1" applyFill="1" applyBorder="1" applyAlignment="1">
      <alignment horizontal="center" vertical="center" wrapText="1"/>
    </xf>
    <xf numFmtId="0" fontId="8" fillId="26" borderId="45" xfId="0" applyFont="1" applyFill="1" applyBorder="1" applyAlignment="1">
      <alignment horizontal="center" vertical="center" wrapText="1"/>
    </xf>
    <xf numFmtId="0" fontId="8" fillId="26" borderId="44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6" borderId="22" xfId="0" applyFont="1" applyFill="1" applyBorder="1" applyAlignment="1">
      <alignment horizontal="center" vertical="center" wrapText="1"/>
    </xf>
    <xf numFmtId="192" fontId="0" fillId="0" borderId="47" xfId="0" applyNumberFormat="1" applyBorder="1" applyAlignment="1">
      <alignment horizontal="center" vertical="center" wrapText="1"/>
    </xf>
    <xf numFmtId="192" fontId="0" fillId="0" borderId="42" xfId="0" applyNumberFormat="1" applyBorder="1" applyAlignment="1">
      <alignment horizontal="center" vertical="center" wrapText="1"/>
    </xf>
    <xf numFmtId="196" fontId="0" fillId="0" borderId="47" xfId="0" applyNumberFormat="1" applyBorder="1" applyAlignment="1">
      <alignment horizontal="center" vertical="center"/>
    </xf>
    <xf numFmtId="196" fontId="0" fillId="0" borderId="48" xfId="0" applyNumberFormat="1" applyBorder="1" applyAlignment="1">
      <alignment horizontal="center" vertical="center"/>
    </xf>
    <xf numFmtId="196" fontId="0" fillId="0" borderId="42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 wrapText="1"/>
    </xf>
    <xf numFmtId="2" fontId="0" fillId="0" borderId="42" xfId="0" applyNumberFormat="1" applyBorder="1" applyAlignment="1">
      <alignment horizontal="center" vertical="center" wrapText="1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8" fillId="0" borderId="39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192" fontId="9" fillId="4" borderId="27" xfId="0" applyNumberFormat="1" applyFont="1" applyFill="1" applyBorder="1" applyAlignment="1">
      <alignment horizontal="center" vertical="center" wrapText="1"/>
    </xf>
    <xf numFmtId="192" fontId="9" fillId="4" borderId="28" xfId="0" applyNumberFormat="1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7" fontId="0" fillId="0" borderId="47" xfId="48" applyNumberFormat="1" applyFont="1" applyBorder="1" applyAlignment="1">
      <alignment horizontal="center" vertical="center"/>
    </xf>
    <xf numFmtId="187" fontId="0" fillId="0" borderId="48" xfId="48" applyNumberFormat="1" applyFont="1" applyBorder="1" applyAlignment="1">
      <alignment horizontal="center" vertical="center"/>
    </xf>
    <xf numFmtId="187" fontId="0" fillId="0" borderId="42" xfId="48" applyNumberFormat="1" applyFont="1" applyBorder="1" applyAlignment="1">
      <alignment horizontal="center" vertical="center"/>
    </xf>
    <xf numFmtId="2" fontId="0" fillId="26" borderId="47" xfId="0" applyNumberFormat="1" applyFill="1" applyBorder="1" applyAlignment="1">
      <alignment horizontal="center" vertical="center"/>
    </xf>
    <xf numFmtId="2" fontId="0" fillId="26" borderId="48" xfId="0" applyNumberFormat="1" applyFill="1" applyBorder="1" applyAlignment="1">
      <alignment horizontal="center" vertical="center"/>
    </xf>
    <xf numFmtId="2" fontId="0" fillId="26" borderId="42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187" fontId="0" fillId="0" borderId="47" xfId="48" applyFont="1" applyBorder="1" applyAlignment="1">
      <alignment horizontal="center" vertical="center"/>
    </xf>
    <xf numFmtId="187" fontId="0" fillId="0" borderId="48" xfId="48" applyFont="1" applyBorder="1" applyAlignment="1">
      <alignment horizontal="center" vertical="center"/>
    </xf>
    <xf numFmtId="187" fontId="0" fillId="0" borderId="42" xfId="48" applyFont="1" applyBorder="1" applyAlignment="1">
      <alignment horizontal="center" vertical="center"/>
    </xf>
    <xf numFmtId="9" fontId="9" fillId="4" borderId="27" xfId="54" applyFont="1" applyFill="1" applyBorder="1" applyAlignment="1">
      <alignment horizontal="center" vertical="center" wrapText="1"/>
    </xf>
    <xf numFmtId="9" fontId="9" fillId="4" borderId="30" xfId="54" applyFont="1" applyFill="1" applyBorder="1" applyAlignment="1">
      <alignment horizontal="center" vertical="center" wrapText="1"/>
    </xf>
    <xf numFmtId="9" fontId="9" fillId="4" borderId="28" xfId="54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9" fontId="9" fillId="4" borderId="27" xfId="0" applyNumberFormat="1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95"/>
  <sheetViews>
    <sheetView tabSelected="1" zoomScale="82" zoomScaleNormal="82" zoomScaleSheetLayoutView="75" workbookViewId="0" topLeftCell="EQ16">
      <selection activeCell="C19" sqref="C19"/>
    </sheetView>
  </sheetViews>
  <sheetFormatPr defaultColWidth="11.421875" defaultRowHeight="12.75"/>
  <cols>
    <col min="1" max="1" width="12.8515625" style="0" customWidth="1"/>
    <col min="2" max="2" width="19.140625" style="0" customWidth="1"/>
    <col min="3" max="3" width="34.00390625" style="0" customWidth="1"/>
    <col min="4" max="4" width="40.00390625" style="0" hidden="1" customWidth="1"/>
    <col min="5" max="5" width="5.57421875" style="0" hidden="1" customWidth="1"/>
    <col min="6" max="6" width="18.140625" style="0" hidden="1" customWidth="1"/>
    <col min="7" max="7" width="2.00390625" style="0" hidden="1" customWidth="1"/>
    <col min="8" max="8" width="21.57421875" style="0" hidden="1" customWidth="1"/>
    <col min="9" max="9" width="3.8515625" style="0" hidden="1" customWidth="1"/>
    <col min="10" max="10" width="16.28125" style="0" hidden="1" customWidth="1"/>
    <col min="11" max="11" width="3.140625" style="0" customWidth="1"/>
    <col min="12" max="12" width="39.421875" style="0" customWidth="1"/>
    <col min="13" max="13" width="3.421875" style="100" customWidth="1"/>
    <col min="14" max="14" width="19.57421875" style="0" customWidth="1"/>
    <col min="15" max="15" width="3.140625" style="0" customWidth="1"/>
    <col min="16" max="16" width="14.57421875" style="0" customWidth="1"/>
    <col min="17" max="17" width="3.00390625" style="0" customWidth="1"/>
    <col min="18" max="18" width="16.00390625" style="0" bestFit="1" customWidth="1"/>
    <col min="19" max="19" width="3.421875" style="0" customWidth="1"/>
    <col min="20" max="20" width="40.7109375" style="0" customWidth="1"/>
    <col min="21" max="21" width="3.28125" style="100" customWidth="1"/>
    <col min="22" max="22" width="15.7109375" style="0" bestFit="1" customWidth="1"/>
    <col min="23" max="23" width="2.28125" style="0" customWidth="1"/>
    <col min="24" max="24" width="14.8515625" style="0" customWidth="1"/>
    <col min="25" max="25" width="1.8515625" style="0" customWidth="1"/>
    <col min="26" max="26" width="15.00390625" style="0" bestFit="1" customWidth="1"/>
    <col min="27" max="27" width="3.140625" style="0" customWidth="1"/>
    <col min="28" max="28" width="40.57421875" style="0" hidden="1" customWidth="1"/>
    <col min="29" max="29" width="5.7109375" style="0" hidden="1" customWidth="1"/>
    <col min="30" max="30" width="18.00390625" style="0" hidden="1" customWidth="1"/>
    <col min="31" max="31" width="4.421875" style="0" hidden="1" customWidth="1"/>
    <col min="32" max="32" width="18.7109375" style="0" hidden="1" customWidth="1"/>
    <col min="33" max="33" width="3.00390625" style="0" hidden="1" customWidth="1"/>
    <col min="34" max="34" width="17.7109375" style="0" hidden="1" customWidth="1"/>
    <col min="35" max="35" width="39.57421875" style="0" bestFit="1" customWidth="1"/>
    <col min="36" max="36" width="3.7109375" style="0" customWidth="1"/>
    <col min="37" max="37" width="17.7109375" style="0" customWidth="1"/>
    <col min="38" max="38" width="2.8515625" style="0" customWidth="1"/>
    <col min="39" max="39" width="15.7109375" style="0" customWidth="1"/>
    <col min="40" max="40" width="2.140625" style="0" customWidth="1"/>
    <col min="41" max="41" width="17.7109375" style="0" customWidth="1"/>
    <col min="42" max="42" width="3.421875" style="128" customWidth="1"/>
    <col min="43" max="43" width="40.8515625" style="0" bestFit="1" customWidth="1"/>
    <col min="44" max="44" width="4.140625" style="100" customWidth="1"/>
    <col min="45" max="45" width="17.00390625" style="0" bestFit="1" customWidth="1"/>
    <col min="46" max="46" width="3.421875" style="0" customWidth="1"/>
    <col min="47" max="47" width="14.7109375" style="0" customWidth="1"/>
    <col min="48" max="48" width="4.140625" style="0" customWidth="1"/>
    <col min="49" max="49" width="15.421875" style="0" customWidth="1"/>
    <col min="50" max="50" width="4.28125" style="0" customWidth="1"/>
    <col min="51" max="51" width="40.8515625" style="0" bestFit="1" customWidth="1"/>
    <col min="52" max="52" width="5.8515625" style="100" customWidth="1"/>
    <col min="53" max="53" width="17.00390625" style="0" bestFit="1" customWidth="1"/>
    <col min="54" max="54" width="3.140625" style="0" customWidth="1"/>
    <col min="55" max="55" width="17.8515625" style="0" customWidth="1"/>
    <col min="56" max="56" width="3.00390625" style="0" customWidth="1"/>
    <col min="57" max="58" width="14.7109375" style="0" customWidth="1"/>
    <col min="59" max="59" width="38.7109375" style="0" bestFit="1" customWidth="1"/>
    <col min="60" max="60" width="3.57421875" style="0" bestFit="1" customWidth="1"/>
    <col min="61" max="61" width="15.00390625" style="0" customWidth="1"/>
    <col min="62" max="62" width="4.421875" style="0" customWidth="1"/>
    <col min="63" max="63" width="14.8515625" style="0" customWidth="1"/>
    <col min="64" max="64" width="5.00390625" style="0" customWidth="1"/>
    <col min="65" max="66" width="14.7109375" style="0" customWidth="1"/>
    <col min="67" max="67" width="38.7109375" style="0" bestFit="1" customWidth="1"/>
    <col min="68" max="68" width="5.140625" style="0" customWidth="1"/>
    <col min="69" max="69" width="14.421875" style="0" customWidth="1"/>
    <col min="70" max="70" width="4.57421875" style="0" customWidth="1"/>
    <col min="71" max="71" width="14.7109375" style="0" customWidth="1"/>
    <col min="72" max="72" width="4.28125" style="0" customWidth="1"/>
    <col min="73" max="74" width="14.7109375" style="0" customWidth="1"/>
    <col min="75" max="75" width="39.57421875" style="0" bestFit="1" customWidth="1"/>
    <col min="76" max="76" width="5.140625" style="0" customWidth="1"/>
    <col min="77" max="77" width="14.57421875" style="0" customWidth="1"/>
    <col min="78" max="78" width="4.28125" style="0" customWidth="1"/>
    <col min="79" max="79" width="14.7109375" style="0" customWidth="1"/>
    <col min="80" max="80" width="4.421875" style="0" customWidth="1"/>
    <col min="81" max="81" width="14.7109375" style="0" customWidth="1"/>
    <col min="82" max="82" width="6.8515625" style="0" customWidth="1"/>
    <col min="83" max="83" width="38.7109375" style="0" bestFit="1" customWidth="1"/>
    <col min="84" max="84" width="5.00390625" style="0" customWidth="1"/>
    <col min="85" max="85" width="14.7109375" style="0" customWidth="1"/>
    <col min="86" max="86" width="4.8515625" style="0" customWidth="1"/>
    <col min="87" max="87" width="16.00390625" style="0" customWidth="1"/>
    <col min="88" max="88" width="5.421875" style="0" customWidth="1"/>
    <col min="89" max="89" width="14.7109375" style="0" customWidth="1"/>
    <col min="90" max="90" width="4.57421875" style="0" customWidth="1"/>
    <col min="91" max="91" width="38.7109375" style="0" bestFit="1" customWidth="1"/>
    <col min="92" max="92" width="5.57421875" style="0" customWidth="1"/>
    <col min="93" max="93" width="14.7109375" style="0" customWidth="1"/>
    <col min="94" max="94" width="6.28125" style="0" customWidth="1"/>
    <col min="95" max="95" width="15.8515625" style="0" customWidth="1"/>
    <col min="96" max="96" width="5.421875" style="0" customWidth="1"/>
    <col min="97" max="98" width="14.7109375" style="0" customWidth="1"/>
    <col min="99" max="99" width="39.57421875" style="0" bestFit="1" customWidth="1"/>
    <col min="100" max="100" width="5.57421875" style="0" customWidth="1"/>
    <col min="101" max="101" width="14.7109375" style="0" customWidth="1"/>
    <col min="102" max="102" width="5.57421875" style="0" customWidth="1"/>
    <col min="103" max="103" width="14.7109375" style="0" customWidth="1"/>
    <col min="104" max="104" width="5.57421875" style="0" customWidth="1"/>
    <col min="105" max="106" width="14.7109375" style="0" customWidth="1"/>
    <col min="107" max="107" width="38.7109375" style="0" bestFit="1" customWidth="1"/>
    <col min="108" max="108" width="6.140625" style="0" customWidth="1"/>
    <col min="109" max="109" width="14.7109375" style="0" customWidth="1"/>
    <col min="110" max="110" width="5.140625" style="0" customWidth="1"/>
    <col min="111" max="111" width="16.57421875" style="0" customWidth="1"/>
    <col min="112" max="112" width="4.8515625" style="0" customWidth="1"/>
    <col min="113" max="114" width="14.7109375" style="0" customWidth="1"/>
    <col min="115" max="115" width="38.7109375" style="0" bestFit="1" customWidth="1"/>
    <col min="116" max="116" width="5.57421875" style="0" customWidth="1"/>
    <col min="117" max="117" width="14.7109375" style="0" customWidth="1"/>
    <col min="118" max="118" width="4.421875" style="0" customWidth="1"/>
    <col min="119" max="119" width="14.7109375" style="0" customWidth="1"/>
    <col min="120" max="120" width="5.7109375" style="0" customWidth="1"/>
    <col min="121" max="122" width="14.7109375" style="0" customWidth="1"/>
    <col min="123" max="123" width="39.57421875" style="0" bestFit="1" customWidth="1"/>
    <col min="124" max="124" width="5.57421875" style="0" customWidth="1"/>
    <col min="125" max="125" width="14.7109375" style="0" customWidth="1"/>
    <col min="126" max="126" width="5.57421875" style="0" customWidth="1"/>
    <col min="127" max="127" width="16.140625" style="0" customWidth="1"/>
    <col min="128" max="128" width="5.140625" style="0" customWidth="1"/>
    <col min="129" max="130" width="14.7109375" style="0" customWidth="1"/>
    <col min="131" max="131" width="38.7109375" style="0" bestFit="1" customWidth="1"/>
    <col min="132" max="132" width="5.00390625" style="0" customWidth="1"/>
    <col min="133" max="133" width="14.7109375" style="0" customWidth="1"/>
    <col min="134" max="134" width="6.140625" style="0" customWidth="1"/>
    <col min="135" max="135" width="17.00390625" style="0" customWidth="1"/>
    <col min="136" max="136" width="5.421875" style="0" customWidth="1"/>
    <col min="137" max="138" width="14.7109375" style="0" customWidth="1"/>
    <col min="139" max="139" width="38.7109375" style="0" bestFit="1" customWidth="1"/>
    <col min="140" max="140" width="5.57421875" style="0" customWidth="1"/>
    <col min="141" max="141" width="14.7109375" style="0" customWidth="1"/>
    <col min="142" max="142" width="5.00390625" style="0" customWidth="1"/>
    <col min="143" max="143" width="14.7109375" style="0" customWidth="1"/>
    <col min="144" max="144" width="6.140625" style="0" customWidth="1"/>
    <col min="145" max="146" width="14.7109375" style="0" customWidth="1"/>
    <col min="147" max="147" width="38.7109375" style="0" bestFit="1" customWidth="1"/>
    <col min="148" max="148" width="4.7109375" style="0" customWidth="1"/>
    <col min="149" max="149" width="14.7109375" style="0" customWidth="1"/>
    <col min="150" max="150" width="6.57421875" style="0" customWidth="1"/>
    <col min="151" max="151" width="16.421875" style="0" customWidth="1"/>
    <col min="152" max="152" width="6.140625" style="0" customWidth="1"/>
    <col min="153" max="153" width="14.7109375" style="0" customWidth="1"/>
    <col min="154" max="154" width="9.421875" style="0" customWidth="1"/>
    <col min="155" max="155" width="38.7109375" style="0" bestFit="1" customWidth="1"/>
    <col min="156" max="156" width="6.00390625" style="0" customWidth="1"/>
    <col min="157" max="157" width="14.7109375" style="0" customWidth="1"/>
    <col min="158" max="158" width="6.8515625" style="0" customWidth="1"/>
    <col min="159" max="159" width="14.28125" style="0" customWidth="1"/>
    <col min="160" max="160" width="6.28125" style="0" customWidth="1"/>
    <col min="161" max="162" width="14.7109375" style="0" customWidth="1"/>
  </cols>
  <sheetData>
    <row r="1" spans="1:14" ht="24" customHeight="1" thickBot="1">
      <c r="A1" s="212" t="s">
        <v>79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45" ht="52.5" customHeight="1" thickBot="1">
      <c r="A2" s="215" t="s">
        <v>80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AS2" s="100"/>
    </row>
    <row r="3" spans="1:162" s="141" customFormat="1" ht="25.5">
      <c r="A3" s="147" t="s">
        <v>76</v>
      </c>
      <c r="H3" s="144" t="str">
        <f>+$B$17</f>
        <v>Presupuesto Oficial</v>
      </c>
      <c r="J3" s="145">
        <f>IF($B$17="Presupuesto Oficial",$C$17,F21)</f>
        <v>1230771809</v>
      </c>
      <c r="M3" s="151"/>
      <c r="P3" s="98" t="str">
        <f>+$B$17</f>
        <v>Presupuesto Oficial</v>
      </c>
      <c r="R3" s="142">
        <f>IF($B$17="Presupuesto Oficial",$C$17,N21)</f>
        <v>1230771809</v>
      </c>
      <c r="U3" s="151"/>
      <c r="X3" s="98" t="str">
        <f>+$B$17</f>
        <v>Presupuesto Oficial</v>
      </c>
      <c r="Z3" s="142">
        <f>IF($B$17="Presupuesto Oficial",$C$17,V21)</f>
        <v>1230771809</v>
      </c>
      <c r="AF3" s="98" t="str">
        <f>+$B$17</f>
        <v>Presupuesto Oficial</v>
      </c>
      <c r="AH3" s="142">
        <f>IF($B$17="Presupuesto Oficial",$C$17,AD21)</f>
        <v>1230771809</v>
      </c>
      <c r="AJ3" s="151"/>
      <c r="AM3" s="98" t="str">
        <f>+$B$17</f>
        <v>Presupuesto Oficial</v>
      </c>
      <c r="AO3" s="142">
        <f>IF($B$17="Presupuesto Oficial",$C$17,AK21)</f>
        <v>1230771809</v>
      </c>
      <c r="AP3" s="143"/>
      <c r="AR3" s="151"/>
      <c r="AU3" s="98" t="str">
        <f>+$B$17</f>
        <v>Presupuesto Oficial</v>
      </c>
      <c r="AW3" s="142">
        <f>IF($B$17="Presupuesto Oficial",$C$17,AS21)</f>
        <v>1230771809</v>
      </c>
      <c r="AZ3" s="151"/>
      <c r="BC3" s="98" t="str">
        <f>+$B$17</f>
        <v>Presupuesto Oficial</v>
      </c>
      <c r="BE3" s="142">
        <f>IF($B$17="Presupuesto Oficial",$C$17,BA21)</f>
        <v>1230771809</v>
      </c>
      <c r="BF3" s="168"/>
      <c r="BH3" s="151"/>
      <c r="BK3" s="98" t="str">
        <f>+$B$17</f>
        <v>Presupuesto Oficial</v>
      </c>
      <c r="BM3" s="142">
        <f>IF($B$17="Presupuesto Oficial",$C$17,BI21)</f>
        <v>1230771809</v>
      </c>
      <c r="BP3" s="151"/>
      <c r="BS3" s="98" t="str">
        <f>+$B$17</f>
        <v>Presupuesto Oficial</v>
      </c>
      <c r="BU3" s="142">
        <f>IF($B$17="Presupuesto Oficial",$C$17,BQ21)</f>
        <v>1230771809</v>
      </c>
      <c r="BV3" s="168"/>
      <c r="BX3" s="151"/>
      <c r="CA3" s="98" t="str">
        <f>+$B$17</f>
        <v>Presupuesto Oficial</v>
      </c>
      <c r="CC3" s="142">
        <f>IF($B$17="Presupuesto Oficial",$C$17,BY21)</f>
        <v>1230771809</v>
      </c>
      <c r="CD3" s="168"/>
      <c r="CF3" s="151"/>
      <c r="CI3" s="98" t="str">
        <f>+$B$17</f>
        <v>Presupuesto Oficial</v>
      </c>
      <c r="CK3" s="142">
        <f>IF($B$17="Presupuesto Oficial",$C$17,CG21)</f>
        <v>1230771809</v>
      </c>
      <c r="CN3" s="151"/>
      <c r="CQ3" s="98" t="str">
        <f>+$B$17</f>
        <v>Presupuesto Oficial</v>
      </c>
      <c r="CS3" s="142">
        <f>IF($B$17="Presupuesto Oficial",$C$17,CO21)</f>
        <v>1230771809</v>
      </c>
      <c r="CT3" s="168"/>
      <c r="CV3" s="151"/>
      <c r="CY3" s="98" t="str">
        <f>+$B$17</f>
        <v>Presupuesto Oficial</v>
      </c>
      <c r="DA3" s="142">
        <f>IF($B$17="Presupuesto Oficial",$C$17,CW21)</f>
        <v>1230771809</v>
      </c>
      <c r="DB3" s="168"/>
      <c r="DD3" s="151"/>
      <c r="DG3" s="98" t="str">
        <f>+$B$17</f>
        <v>Presupuesto Oficial</v>
      </c>
      <c r="DI3" s="142">
        <f>IF($B$17="Presupuesto Oficial",$C$17,DE21)</f>
        <v>1230771809</v>
      </c>
      <c r="DL3" s="151"/>
      <c r="DO3" s="98" t="str">
        <f>+$B$17</f>
        <v>Presupuesto Oficial</v>
      </c>
      <c r="DQ3" s="142">
        <f>IF($B$17="Presupuesto Oficial",$C$17,DM21)</f>
        <v>1230771809</v>
      </c>
      <c r="DR3" s="168"/>
      <c r="DT3" s="151"/>
      <c r="DW3" s="98" t="str">
        <f>+$B$17</f>
        <v>Presupuesto Oficial</v>
      </c>
      <c r="DY3" s="142">
        <f>IF($B$17="Presupuesto Oficial",$C$17,DU21)</f>
        <v>1230771809</v>
      </c>
      <c r="DZ3" s="168"/>
      <c r="EB3" s="151"/>
      <c r="EE3" s="98" t="str">
        <f>+$B$17</f>
        <v>Presupuesto Oficial</v>
      </c>
      <c r="EG3" s="142">
        <f>IF($B$17="Presupuesto Oficial",$C$17,EC21)</f>
        <v>1230771809</v>
      </c>
      <c r="EJ3" s="151"/>
      <c r="EM3" s="98" t="str">
        <f>+$B$17</f>
        <v>Presupuesto Oficial</v>
      </c>
      <c r="EO3" s="142">
        <f>IF($B$17="Presupuesto Oficial",$C$17,EK21)</f>
        <v>1230771809</v>
      </c>
      <c r="EP3" s="168"/>
      <c r="ER3" s="151"/>
      <c r="EU3" s="98" t="str">
        <f>+$B$17</f>
        <v>Presupuesto Oficial</v>
      </c>
      <c r="EW3" s="142">
        <f>IF($B$17="Presupuesto Oficial",$C$17,ES21)</f>
        <v>1230771809</v>
      </c>
      <c r="EZ3" s="151"/>
      <c r="FC3" s="98" t="str">
        <f>+$B$17</f>
        <v>Presupuesto Oficial</v>
      </c>
      <c r="FE3" s="142">
        <f>IF($B$17="Presupuesto Oficial",$C$17,FA21)</f>
        <v>1230771809</v>
      </c>
      <c r="FF3" s="168"/>
    </row>
    <row r="4" spans="4:162" ht="13.5" thickBot="1">
      <c r="D4" s="71" t="s">
        <v>44</v>
      </c>
      <c r="F4" s="84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I4" s="172"/>
      <c r="AJ4" s="172"/>
      <c r="AK4" s="172"/>
      <c r="AL4" s="172"/>
      <c r="AM4" s="172"/>
      <c r="AN4" s="172"/>
      <c r="AO4" s="172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146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46"/>
      <c r="BW4" s="172"/>
      <c r="BX4" s="172"/>
      <c r="BY4" s="172"/>
      <c r="BZ4" s="172"/>
      <c r="CA4" s="172"/>
      <c r="CB4" s="172"/>
      <c r="CC4" s="172"/>
      <c r="CD4" s="146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46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46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46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46"/>
    </row>
    <row r="5" spans="4:163" ht="15.75" customHeight="1" thickBot="1">
      <c r="D5" s="133"/>
      <c r="E5" s="134"/>
      <c r="F5" s="134"/>
      <c r="G5" s="134"/>
      <c r="H5" s="134"/>
      <c r="I5" s="134"/>
      <c r="J5" s="135"/>
      <c r="L5" s="194" t="s">
        <v>83</v>
      </c>
      <c r="M5" s="195"/>
      <c r="N5" s="195"/>
      <c r="O5" s="195"/>
      <c r="P5" s="195"/>
      <c r="Q5" s="195"/>
      <c r="R5" s="196"/>
      <c r="S5" s="85"/>
      <c r="T5" s="194" t="s">
        <v>84</v>
      </c>
      <c r="U5" s="195"/>
      <c r="V5" s="195"/>
      <c r="W5" s="195"/>
      <c r="X5" s="195"/>
      <c r="Y5" s="195"/>
      <c r="Z5" s="196"/>
      <c r="AB5" s="194" t="s">
        <v>75</v>
      </c>
      <c r="AC5" s="195"/>
      <c r="AD5" s="195"/>
      <c r="AE5" s="195"/>
      <c r="AF5" s="195"/>
      <c r="AG5" s="195"/>
      <c r="AH5" s="196"/>
      <c r="AI5" s="194" t="s">
        <v>85</v>
      </c>
      <c r="AJ5" s="195"/>
      <c r="AK5" s="195"/>
      <c r="AL5" s="195"/>
      <c r="AM5" s="195"/>
      <c r="AN5" s="195"/>
      <c r="AO5" s="196"/>
      <c r="AQ5" s="194" t="s">
        <v>92</v>
      </c>
      <c r="AR5" s="195"/>
      <c r="AS5" s="195"/>
      <c r="AT5" s="195"/>
      <c r="AU5" s="195"/>
      <c r="AV5" s="195"/>
      <c r="AW5" s="196"/>
      <c r="AX5" s="85"/>
      <c r="AY5" s="194" t="s">
        <v>93</v>
      </c>
      <c r="AZ5" s="195"/>
      <c r="BA5" s="195"/>
      <c r="BB5" s="195"/>
      <c r="BC5" s="195"/>
      <c r="BD5" s="195"/>
      <c r="BE5" s="196"/>
      <c r="BF5" s="169"/>
      <c r="BG5" s="194" t="s">
        <v>100</v>
      </c>
      <c r="BH5" s="195"/>
      <c r="BI5" s="195"/>
      <c r="BJ5" s="195"/>
      <c r="BK5" s="195"/>
      <c r="BL5" s="195"/>
      <c r="BM5" s="196"/>
      <c r="BN5" s="85" t="s">
        <v>75</v>
      </c>
      <c r="BO5" s="194" t="s">
        <v>101</v>
      </c>
      <c r="BP5" s="195"/>
      <c r="BQ5" s="195"/>
      <c r="BR5" s="195"/>
      <c r="BS5" s="195"/>
      <c r="BT5" s="195"/>
      <c r="BU5" s="196"/>
      <c r="BV5" s="169"/>
      <c r="BW5" s="194" t="s">
        <v>102</v>
      </c>
      <c r="BX5" s="195"/>
      <c r="BY5" s="195"/>
      <c r="BZ5" s="195"/>
      <c r="CA5" s="195"/>
      <c r="CB5" s="195"/>
      <c r="CC5" s="196"/>
      <c r="CD5" s="169"/>
      <c r="CE5" s="194" t="s">
        <v>108</v>
      </c>
      <c r="CF5" s="195"/>
      <c r="CG5" s="195"/>
      <c r="CH5" s="195"/>
      <c r="CI5" s="195"/>
      <c r="CJ5" s="195"/>
      <c r="CK5" s="196"/>
      <c r="CL5" s="85"/>
      <c r="CM5" s="194" t="s">
        <v>109</v>
      </c>
      <c r="CN5" s="195"/>
      <c r="CO5" s="195"/>
      <c r="CP5" s="195"/>
      <c r="CQ5" s="195"/>
      <c r="CR5" s="195"/>
      <c r="CS5" s="196"/>
      <c r="CT5" s="169"/>
      <c r="CU5" s="194" t="s">
        <v>110</v>
      </c>
      <c r="CV5" s="195"/>
      <c r="CW5" s="195"/>
      <c r="CX5" s="195"/>
      <c r="CY5" s="195"/>
      <c r="CZ5" s="195"/>
      <c r="DA5" s="196"/>
      <c r="DB5" s="169"/>
      <c r="DC5" s="194" t="s">
        <v>117</v>
      </c>
      <c r="DD5" s="195"/>
      <c r="DE5" s="195"/>
      <c r="DF5" s="195"/>
      <c r="DG5" s="195"/>
      <c r="DH5" s="195"/>
      <c r="DI5" s="196"/>
      <c r="DJ5" s="85"/>
      <c r="DK5" s="194" t="s">
        <v>118</v>
      </c>
      <c r="DL5" s="195"/>
      <c r="DM5" s="195"/>
      <c r="DN5" s="195"/>
      <c r="DO5" s="195"/>
      <c r="DP5" s="195"/>
      <c r="DQ5" s="196"/>
      <c r="DR5" s="169"/>
      <c r="DS5" s="194" t="s">
        <v>119</v>
      </c>
      <c r="DT5" s="195"/>
      <c r="DU5" s="195"/>
      <c r="DV5" s="195"/>
      <c r="DW5" s="195"/>
      <c r="DX5" s="195"/>
      <c r="DY5" s="196"/>
      <c r="DZ5" s="169"/>
      <c r="EA5" s="194" t="s">
        <v>127</v>
      </c>
      <c r="EB5" s="195"/>
      <c r="EC5" s="195"/>
      <c r="ED5" s="195"/>
      <c r="EE5" s="195"/>
      <c r="EF5" s="195"/>
      <c r="EG5" s="196"/>
      <c r="EH5" s="85"/>
      <c r="EI5" s="194" t="s">
        <v>128</v>
      </c>
      <c r="EJ5" s="195"/>
      <c r="EK5" s="195"/>
      <c r="EL5" s="195"/>
      <c r="EM5" s="195"/>
      <c r="EN5" s="195"/>
      <c r="EO5" s="196"/>
      <c r="EP5" s="169"/>
      <c r="EQ5" s="194" t="s">
        <v>134</v>
      </c>
      <c r="ER5" s="195"/>
      <c r="ES5" s="195"/>
      <c r="ET5" s="195"/>
      <c r="EU5" s="195"/>
      <c r="EV5" s="195"/>
      <c r="EW5" s="196"/>
      <c r="EX5" s="85"/>
      <c r="EY5" s="194" t="s">
        <v>135</v>
      </c>
      <c r="EZ5" s="195"/>
      <c r="FA5" s="195"/>
      <c r="FB5" s="195"/>
      <c r="FC5" s="195"/>
      <c r="FD5" s="195"/>
      <c r="FE5" s="196"/>
      <c r="FF5" s="169"/>
      <c r="FG5" t="s">
        <v>75</v>
      </c>
    </row>
    <row r="6" spans="4:157" ht="15.75" customHeight="1">
      <c r="D6" s="117" t="s">
        <v>39</v>
      </c>
      <c r="E6" s="118"/>
      <c r="F6" s="119">
        <v>1</v>
      </c>
      <c r="L6" s="117" t="s">
        <v>39</v>
      </c>
      <c r="M6" s="152"/>
      <c r="N6" s="119">
        <v>0.4</v>
      </c>
      <c r="T6" s="117" t="s">
        <v>39</v>
      </c>
      <c r="U6" s="152"/>
      <c r="V6" s="119">
        <v>0.4</v>
      </c>
      <c r="AB6" s="117" t="s">
        <v>39</v>
      </c>
      <c r="AC6" s="118"/>
      <c r="AD6" s="119" t="s">
        <v>75</v>
      </c>
      <c r="AI6" s="117" t="s">
        <v>39</v>
      </c>
      <c r="AJ6" s="152"/>
      <c r="AK6" s="119">
        <v>0.2</v>
      </c>
      <c r="AQ6" s="117" t="s">
        <v>39</v>
      </c>
      <c r="AR6" s="152"/>
      <c r="AS6" s="119">
        <v>0.25</v>
      </c>
      <c r="AY6" s="117" t="s">
        <v>39</v>
      </c>
      <c r="AZ6" s="152"/>
      <c r="BA6" s="119">
        <v>0.75</v>
      </c>
      <c r="BG6" s="117" t="s">
        <v>39</v>
      </c>
      <c r="BH6" s="152"/>
      <c r="BI6" s="175">
        <v>0.55</v>
      </c>
      <c r="BO6" s="117" t="s">
        <v>39</v>
      </c>
      <c r="BP6" s="152"/>
      <c r="BQ6" s="175">
        <v>0.225</v>
      </c>
      <c r="BW6" s="117" t="s">
        <v>39</v>
      </c>
      <c r="BX6" s="152"/>
      <c r="BY6" s="175">
        <v>0.225</v>
      </c>
      <c r="CE6" s="117" t="s">
        <v>39</v>
      </c>
      <c r="CF6" s="152"/>
      <c r="CG6" s="119">
        <v>0.32</v>
      </c>
      <c r="CM6" s="117" t="s">
        <v>39</v>
      </c>
      <c r="CN6" s="152"/>
      <c r="CO6" s="119">
        <v>0.28</v>
      </c>
      <c r="CU6" s="117" t="s">
        <v>39</v>
      </c>
      <c r="CV6" s="152"/>
      <c r="CW6" s="119">
        <v>0.4</v>
      </c>
      <c r="DC6" s="117" t="s">
        <v>39</v>
      </c>
      <c r="DD6" s="152"/>
      <c r="DE6" s="119">
        <v>0.33</v>
      </c>
      <c r="DK6" s="117" t="s">
        <v>39</v>
      </c>
      <c r="DL6" s="152"/>
      <c r="DM6" s="119">
        <v>0.33</v>
      </c>
      <c r="DS6" s="117" t="s">
        <v>39</v>
      </c>
      <c r="DT6" s="152"/>
      <c r="DU6" s="119">
        <v>0.34</v>
      </c>
      <c r="EA6" s="117" t="s">
        <v>39</v>
      </c>
      <c r="EB6" s="152"/>
      <c r="EC6" s="119">
        <v>0.72</v>
      </c>
      <c r="EI6" s="117" t="s">
        <v>39</v>
      </c>
      <c r="EJ6" s="152"/>
      <c r="EK6" s="119">
        <v>0.28</v>
      </c>
      <c r="EQ6" s="117" t="s">
        <v>39</v>
      </c>
      <c r="ER6" s="152"/>
      <c r="ES6" s="119">
        <v>0.7</v>
      </c>
      <c r="EY6" s="117" t="s">
        <v>39</v>
      </c>
      <c r="EZ6" s="152"/>
      <c r="FA6" s="119">
        <v>0.3</v>
      </c>
    </row>
    <row r="7" spans="1:157" ht="15.75" customHeight="1">
      <c r="A7" s="125"/>
      <c r="B7" s="103"/>
      <c r="C7" s="103"/>
      <c r="D7" s="108" t="s">
        <v>69</v>
      </c>
      <c r="E7" s="104"/>
      <c r="F7" s="109"/>
      <c r="L7" s="108" t="s">
        <v>69</v>
      </c>
      <c r="M7" s="153">
        <v>35</v>
      </c>
      <c r="N7" s="109"/>
      <c r="T7" s="108" t="s">
        <v>69</v>
      </c>
      <c r="U7" s="153">
        <v>48</v>
      </c>
      <c r="V7" s="109"/>
      <c r="AB7" s="108" t="s">
        <v>71</v>
      </c>
      <c r="AC7" s="104" t="s">
        <v>75</v>
      </c>
      <c r="AD7" s="109"/>
      <c r="AI7" s="108" t="s">
        <v>71</v>
      </c>
      <c r="AJ7" s="153">
        <v>61</v>
      </c>
      <c r="AK7" s="109"/>
      <c r="AQ7" s="108" t="s">
        <v>69</v>
      </c>
      <c r="AR7" s="153">
        <v>84</v>
      </c>
      <c r="AS7" s="109"/>
      <c r="AY7" s="108" t="s">
        <v>69</v>
      </c>
      <c r="AZ7" s="153">
        <v>63</v>
      </c>
      <c r="BA7" s="109"/>
      <c r="BG7" s="108" t="s">
        <v>69</v>
      </c>
      <c r="BH7" s="153">
        <v>60</v>
      </c>
      <c r="BI7" s="109"/>
      <c r="BO7" s="108" t="s">
        <v>69</v>
      </c>
      <c r="BP7" s="153">
        <v>75</v>
      </c>
      <c r="BQ7" s="109"/>
      <c r="BW7" s="108" t="s">
        <v>69</v>
      </c>
      <c r="BX7" s="153">
        <v>96</v>
      </c>
      <c r="BY7" s="109"/>
      <c r="CE7" s="108" t="s">
        <v>69</v>
      </c>
      <c r="CF7" s="153">
        <v>71</v>
      </c>
      <c r="CG7" s="109"/>
      <c r="CM7" s="108" t="s">
        <v>69</v>
      </c>
      <c r="CN7" s="153">
        <v>96</v>
      </c>
      <c r="CO7" s="109"/>
      <c r="CU7" s="108" t="s">
        <v>69</v>
      </c>
      <c r="CV7" s="153">
        <v>51</v>
      </c>
      <c r="CW7" s="109"/>
      <c r="DC7" s="108" t="s">
        <v>69</v>
      </c>
      <c r="DD7" s="153">
        <v>85</v>
      </c>
      <c r="DE7" s="109"/>
      <c r="DK7" s="108" t="s">
        <v>69</v>
      </c>
      <c r="DL7" s="153">
        <v>133</v>
      </c>
      <c r="DM7" s="109"/>
      <c r="DS7" s="108" t="s">
        <v>69</v>
      </c>
      <c r="DT7" s="153">
        <v>60</v>
      </c>
      <c r="DU7" s="109"/>
      <c r="EA7" s="108" t="s">
        <v>69</v>
      </c>
      <c r="EB7" s="153">
        <v>49</v>
      </c>
      <c r="EC7" s="109"/>
      <c r="EI7" s="108" t="s">
        <v>69</v>
      </c>
      <c r="EJ7" s="153">
        <v>67</v>
      </c>
      <c r="EK7" s="109"/>
      <c r="EQ7" s="108" t="s">
        <v>69</v>
      </c>
      <c r="ER7" s="153">
        <v>42</v>
      </c>
      <c r="ES7" s="109"/>
      <c r="EY7" s="108" t="s">
        <v>69</v>
      </c>
      <c r="EZ7" s="153">
        <v>67</v>
      </c>
      <c r="FA7" s="109"/>
    </row>
    <row r="8" spans="1:157" ht="15.75" customHeight="1">
      <c r="A8" s="125"/>
      <c r="B8" s="103"/>
      <c r="C8" s="103"/>
      <c r="D8" s="108" t="s">
        <v>59</v>
      </c>
      <c r="E8" s="104"/>
      <c r="F8" s="109"/>
      <c r="L8" s="108" t="s">
        <v>59</v>
      </c>
      <c r="M8" s="153"/>
      <c r="N8" s="109"/>
      <c r="T8" s="108" t="s">
        <v>59</v>
      </c>
      <c r="U8" s="153"/>
      <c r="V8" s="109"/>
      <c r="AB8" s="108" t="s">
        <v>72</v>
      </c>
      <c r="AC8" s="104"/>
      <c r="AD8" s="109"/>
      <c r="AI8" s="108" t="s">
        <v>73</v>
      </c>
      <c r="AJ8" s="153"/>
      <c r="AK8" s="109"/>
      <c r="AQ8" s="108" t="s">
        <v>59</v>
      </c>
      <c r="AR8" s="153"/>
      <c r="AS8" s="109"/>
      <c r="AY8" s="108" t="s">
        <v>59</v>
      </c>
      <c r="AZ8" s="153"/>
      <c r="BA8" s="109"/>
      <c r="BG8" s="108" t="s">
        <v>59</v>
      </c>
      <c r="BH8" s="153"/>
      <c r="BI8" s="109"/>
      <c r="BO8" s="108" t="s">
        <v>59</v>
      </c>
      <c r="BP8" s="153"/>
      <c r="BQ8" s="109"/>
      <c r="BW8" s="108" t="s">
        <v>59</v>
      </c>
      <c r="BX8" s="153"/>
      <c r="BY8" s="109"/>
      <c r="CE8" s="108" t="s">
        <v>59</v>
      </c>
      <c r="CF8" s="153"/>
      <c r="CG8" s="109"/>
      <c r="CM8" s="108" t="s">
        <v>59</v>
      </c>
      <c r="CN8" s="153"/>
      <c r="CO8" s="109"/>
      <c r="CU8" s="108" t="s">
        <v>59</v>
      </c>
      <c r="CV8" s="153"/>
      <c r="CW8" s="109"/>
      <c r="DC8" s="108" t="s">
        <v>59</v>
      </c>
      <c r="DD8" s="153"/>
      <c r="DE8" s="109"/>
      <c r="DK8" s="108" t="s">
        <v>59</v>
      </c>
      <c r="DL8" s="153"/>
      <c r="DM8" s="109"/>
      <c r="DS8" s="108" t="s">
        <v>59</v>
      </c>
      <c r="DT8" s="153"/>
      <c r="DU8" s="109"/>
      <c r="EA8" s="108" t="s">
        <v>59</v>
      </c>
      <c r="EB8" s="153"/>
      <c r="EC8" s="109"/>
      <c r="EI8" s="108" t="s">
        <v>59</v>
      </c>
      <c r="EJ8" s="153"/>
      <c r="EK8" s="109"/>
      <c r="EQ8" s="108" t="s">
        <v>59</v>
      </c>
      <c r="ER8" s="153"/>
      <c r="ES8" s="109"/>
      <c r="EY8" s="108" t="s">
        <v>59</v>
      </c>
      <c r="EZ8" s="153"/>
      <c r="FA8" s="109"/>
    </row>
    <row r="9" spans="1:157" ht="15.75" customHeight="1">
      <c r="A9" s="125"/>
      <c r="B9" s="103"/>
      <c r="C9" s="103"/>
      <c r="D9" s="108" t="s">
        <v>60</v>
      </c>
      <c r="E9" s="104"/>
      <c r="F9" s="110">
        <v>40156</v>
      </c>
      <c r="L9" s="108" t="s">
        <v>60</v>
      </c>
      <c r="M9" s="153"/>
      <c r="N9" s="109"/>
      <c r="T9" s="108" t="s">
        <v>60</v>
      </c>
      <c r="U9" s="153" t="s">
        <v>75</v>
      </c>
      <c r="V9" s="109"/>
      <c r="AB9" s="108" t="s">
        <v>60</v>
      </c>
      <c r="AC9" s="104" t="s">
        <v>75</v>
      </c>
      <c r="AD9" s="109"/>
      <c r="AI9" s="108" t="s">
        <v>60</v>
      </c>
      <c r="AJ9" s="153" t="s">
        <v>75</v>
      </c>
      <c r="AK9" s="109"/>
      <c r="AQ9" s="108" t="s">
        <v>60</v>
      </c>
      <c r="AR9" s="153" t="s">
        <v>75</v>
      </c>
      <c r="AS9" s="109"/>
      <c r="AY9" s="108" t="s">
        <v>60</v>
      </c>
      <c r="AZ9" s="153"/>
      <c r="BA9" s="109"/>
      <c r="BG9" s="108" t="s">
        <v>60</v>
      </c>
      <c r="BH9" s="153" t="s">
        <v>75</v>
      </c>
      <c r="BI9" s="109"/>
      <c r="BO9" s="108" t="s">
        <v>60</v>
      </c>
      <c r="BP9" s="153"/>
      <c r="BQ9" s="109"/>
      <c r="BW9" s="108" t="s">
        <v>60</v>
      </c>
      <c r="BX9" s="153"/>
      <c r="BY9" s="109"/>
      <c r="CE9" s="108" t="s">
        <v>60</v>
      </c>
      <c r="CF9" s="153" t="s">
        <v>75</v>
      </c>
      <c r="CG9" s="109"/>
      <c r="CM9" s="108" t="s">
        <v>60</v>
      </c>
      <c r="CN9" s="153"/>
      <c r="CO9" s="109"/>
      <c r="CU9" s="108" t="s">
        <v>60</v>
      </c>
      <c r="CV9" s="153"/>
      <c r="CW9" s="109"/>
      <c r="DC9" s="108" t="s">
        <v>60</v>
      </c>
      <c r="DD9" s="153" t="s">
        <v>75</v>
      </c>
      <c r="DE9" s="109"/>
      <c r="DK9" s="108" t="s">
        <v>60</v>
      </c>
      <c r="DL9" s="153"/>
      <c r="DM9" s="109"/>
      <c r="DS9" s="108" t="s">
        <v>60</v>
      </c>
      <c r="DT9" s="153"/>
      <c r="DU9" s="109"/>
      <c r="EA9" s="108" t="s">
        <v>60</v>
      </c>
      <c r="EB9" s="153" t="s">
        <v>75</v>
      </c>
      <c r="EC9" s="109"/>
      <c r="EI9" s="108" t="s">
        <v>60</v>
      </c>
      <c r="EJ9" s="153"/>
      <c r="EK9" s="109"/>
      <c r="EQ9" s="108" t="s">
        <v>60</v>
      </c>
      <c r="ER9" s="153" t="s">
        <v>75</v>
      </c>
      <c r="ES9" s="109"/>
      <c r="EY9" s="108" t="s">
        <v>60</v>
      </c>
      <c r="EZ9" s="153"/>
      <c r="FA9" s="109"/>
    </row>
    <row r="10" spans="1:162" ht="15.75" customHeight="1">
      <c r="A10" s="125"/>
      <c r="B10" s="103"/>
      <c r="C10" s="103"/>
      <c r="D10" s="108"/>
      <c r="E10" s="104"/>
      <c r="F10" s="110"/>
      <c r="H10" s="128"/>
      <c r="I10" s="128"/>
      <c r="J10" s="128"/>
      <c r="L10" s="108" t="s">
        <v>86</v>
      </c>
      <c r="M10" s="153">
        <v>80</v>
      </c>
      <c r="N10" s="124">
        <v>40346</v>
      </c>
      <c r="T10" s="108" t="s">
        <v>88</v>
      </c>
      <c r="U10" s="153">
        <v>76</v>
      </c>
      <c r="V10" s="124">
        <v>40346</v>
      </c>
      <c r="X10" s="128"/>
      <c r="Y10" s="128"/>
      <c r="Z10" s="128"/>
      <c r="AA10" s="128"/>
      <c r="AB10" s="108" t="s">
        <v>75</v>
      </c>
      <c r="AC10" s="104"/>
      <c r="AD10" s="124" t="s">
        <v>75</v>
      </c>
      <c r="AF10" s="128"/>
      <c r="AG10" s="128"/>
      <c r="AH10" s="128"/>
      <c r="AI10" s="108" t="s">
        <v>90</v>
      </c>
      <c r="AJ10" s="153">
        <v>84</v>
      </c>
      <c r="AK10" s="124" t="s">
        <v>91</v>
      </c>
      <c r="AM10" s="128"/>
      <c r="AN10" s="128"/>
      <c r="AO10" s="128"/>
      <c r="AQ10" s="108" t="s">
        <v>94</v>
      </c>
      <c r="AR10" s="153">
        <v>107</v>
      </c>
      <c r="AS10" s="124">
        <v>40280</v>
      </c>
      <c r="AY10" s="108" t="s">
        <v>97</v>
      </c>
      <c r="AZ10" s="153">
        <v>102</v>
      </c>
      <c r="BA10" s="124">
        <v>40319</v>
      </c>
      <c r="BC10" s="128"/>
      <c r="BD10" s="128"/>
      <c r="BE10" s="128"/>
      <c r="BF10" s="128"/>
      <c r="BG10" s="108" t="s">
        <v>103</v>
      </c>
      <c r="BH10" s="153">
        <v>71</v>
      </c>
      <c r="BI10" s="124">
        <v>40281</v>
      </c>
      <c r="BO10" s="108" t="s">
        <v>105</v>
      </c>
      <c r="BP10" s="153">
        <v>91</v>
      </c>
      <c r="BQ10" s="124">
        <v>40260</v>
      </c>
      <c r="BS10" s="128"/>
      <c r="BT10" s="128"/>
      <c r="BU10" s="128"/>
      <c r="BV10" s="128"/>
      <c r="BW10" s="108" t="s">
        <v>105</v>
      </c>
      <c r="BX10" s="153">
        <v>112</v>
      </c>
      <c r="BY10" s="124">
        <v>40260</v>
      </c>
      <c r="CA10" s="128"/>
      <c r="CB10" s="128"/>
      <c r="CC10" s="128"/>
      <c r="CD10" s="128"/>
      <c r="CE10" s="108" t="s">
        <v>111</v>
      </c>
      <c r="CF10" s="153">
        <v>95</v>
      </c>
      <c r="CG10" s="124">
        <v>40330</v>
      </c>
      <c r="CM10" s="108" t="s">
        <v>113</v>
      </c>
      <c r="CN10" s="153">
        <v>113</v>
      </c>
      <c r="CO10" s="124">
        <v>40301</v>
      </c>
      <c r="CQ10" s="128"/>
      <c r="CR10" s="128"/>
      <c r="CS10" s="128"/>
      <c r="CT10" s="128"/>
      <c r="CU10" s="108" t="s">
        <v>115</v>
      </c>
      <c r="CV10" s="153">
        <v>67</v>
      </c>
      <c r="CW10" s="124">
        <v>40289</v>
      </c>
      <c r="CY10" s="128"/>
      <c r="CZ10" s="128"/>
      <c r="DA10" s="128"/>
      <c r="DB10" s="128"/>
      <c r="DC10" s="108" t="s">
        <v>122</v>
      </c>
      <c r="DD10" s="153">
        <v>127</v>
      </c>
      <c r="DE10" s="124">
        <v>40280</v>
      </c>
      <c r="DK10" s="108" t="s">
        <v>124</v>
      </c>
      <c r="DL10" s="153">
        <v>161</v>
      </c>
      <c r="DM10" s="124">
        <v>40337</v>
      </c>
      <c r="DO10" s="128"/>
      <c r="DP10" s="128"/>
      <c r="DQ10" s="128"/>
      <c r="DR10" s="128"/>
      <c r="DS10" s="108" t="s">
        <v>120</v>
      </c>
      <c r="DT10" s="153">
        <v>76</v>
      </c>
      <c r="DU10" s="124">
        <v>40303</v>
      </c>
      <c r="DW10" s="128"/>
      <c r="DX10" s="128"/>
      <c r="DY10" s="128"/>
      <c r="DZ10" s="128"/>
      <c r="EA10" s="108" t="s">
        <v>129</v>
      </c>
      <c r="EB10" s="153">
        <v>85</v>
      </c>
      <c r="EC10" s="124">
        <v>40318</v>
      </c>
      <c r="EI10" s="108" t="s">
        <v>131</v>
      </c>
      <c r="EJ10" s="153">
        <v>88</v>
      </c>
      <c r="EK10" s="124">
        <v>40310</v>
      </c>
      <c r="EM10" s="128"/>
      <c r="EN10" s="128"/>
      <c r="EO10" s="128"/>
      <c r="EP10" s="128"/>
      <c r="EQ10" s="108" t="s">
        <v>136</v>
      </c>
      <c r="ER10" s="153">
        <v>59</v>
      </c>
      <c r="ES10" s="124">
        <v>40330</v>
      </c>
      <c r="EY10" s="108" t="s">
        <v>138</v>
      </c>
      <c r="EZ10" s="153">
        <v>90</v>
      </c>
      <c r="FA10" s="124">
        <v>40280</v>
      </c>
      <c r="FC10" s="128"/>
      <c r="FD10" s="128"/>
      <c r="FE10" s="128"/>
      <c r="FF10" s="128"/>
    </row>
    <row r="11" spans="1:162" ht="15.75" customHeight="1">
      <c r="A11" s="125"/>
      <c r="B11" s="103"/>
      <c r="C11" s="103"/>
      <c r="D11" s="108" t="s">
        <v>61</v>
      </c>
      <c r="E11" s="104"/>
      <c r="F11" s="110" t="s">
        <v>67</v>
      </c>
      <c r="H11" s="128"/>
      <c r="I11" s="128"/>
      <c r="J11" s="128"/>
      <c r="L11" s="108" t="s">
        <v>61</v>
      </c>
      <c r="M11" s="153" t="s">
        <v>75</v>
      </c>
      <c r="N11" s="109" t="s">
        <v>75</v>
      </c>
      <c r="T11" s="108" t="s">
        <v>61</v>
      </c>
      <c r="U11" s="153" t="s">
        <v>75</v>
      </c>
      <c r="V11" s="109"/>
      <c r="X11" s="128"/>
      <c r="Y11" s="128"/>
      <c r="Z11" s="128"/>
      <c r="AB11" s="108" t="s">
        <v>61</v>
      </c>
      <c r="AC11" s="104"/>
      <c r="AD11" s="109"/>
      <c r="AF11" s="128"/>
      <c r="AG11" s="128"/>
      <c r="AH11" s="128"/>
      <c r="AI11" s="108" t="s">
        <v>61</v>
      </c>
      <c r="AJ11" s="153" t="s">
        <v>75</v>
      </c>
      <c r="AK11" s="109"/>
      <c r="AM11" s="128"/>
      <c r="AN11" s="128"/>
      <c r="AO11" s="128"/>
      <c r="AQ11" s="108" t="s">
        <v>61</v>
      </c>
      <c r="AR11" s="153" t="s">
        <v>75</v>
      </c>
      <c r="AS11" s="109"/>
      <c r="AY11" s="108" t="s">
        <v>61</v>
      </c>
      <c r="AZ11" s="153"/>
      <c r="BA11" s="109"/>
      <c r="BC11" s="128"/>
      <c r="BD11" s="128"/>
      <c r="BE11" s="128"/>
      <c r="BF11" s="128"/>
      <c r="BG11" s="108" t="s">
        <v>61</v>
      </c>
      <c r="BH11" s="153" t="s">
        <v>75</v>
      </c>
      <c r="BI11" s="109"/>
      <c r="BO11" s="108" t="s">
        <v>61</v>
      </c>
      <c r="BP11" s="153"/>
      <c r="BQ11" s="109"/>
      <c r="BS11" s="128"/>
      <c r="BT11" s="128"/>
      <c r="BU11" s="128"/>
      <c r="BV11" s="128"/>
      <c r="BW11" s="108" t="s">
        <v>61</v>
      </c>
      <c r="BX11" s="153"/>
      <c r="BY11" s="109"/>
      <c r="CA11" s="128"/>
      <c r="CB11" s="128"/>
      <c r="CC11" s="128"/>
      <c r="CD11" s="128"/>
      <c r="CE11" s="108" t="s">
        <v>61</v>
      </c>
      <c r="CF11" s="153" t="s">
        <v>75</v>
      </c>
      <c r="CG11" s="109"/>
      <c r="CM11" s="108" t="s">
        <v>61</v>
      </c>
      <c r="CN11" s="153"/>
      <c r="CO11" s="109"/>
      <c r="CQ11" s="128"/>
      <c r="CR11" s="128"/>
      <c r="CS11" s="128"/>
      <c r="CT11" s="128"/>
      <c r="CU11" s="108" t="s">
        <v>61</v>
      </c>
      <c r="CV11" s="153"/>
      <c r="CW11" s="109"/>
      <c r="CY11" s="128"/>
      <c r="CZ11" s="128"/>
      <c r="DA11" s="128"/>
      <c r="DB11" s="128"/>
      <c r="DC11" s="108" t="s">
        <v>61</v>
      </c>
      <c r="DD11" s="153" t="s">
        <v>75</v>
      </c>
      <c r="DE11" s="109"/>
      <c r="DK11" s="108" t="s">
        <v>61</v>
      </c>
      <c r="DL11" s="153"/>
      <c r="DM11" s="109"/>
      <c r="DO11" s="128"/>
      <c r="DP11" s="128"/>
      <c r="DQ11" s="128"/>
      <c r="DR11" s="128"/>
      <c r="DS11" s="108" t="s">
        <v>61</v>
      </c>
      <c r="DT11" s="153"/>
      <c r="DU11" s="109"/>
      <c r="DW11" s="128"/>
      <c r="DX11" s="128"/>
      <c r="DY11" s="128"/>
      <c r="DZ11" s="128"/>
      <c r="EA11" s="108" t="s">
        <v>61</v>
      </c>
      <c r="EB11" s="153" t="s">
        <v>75</v>
      </c>
      <c r="EC11" s="109"/>
      <c r="EI11" s="108" t="s">
        <v>61</v>
      </c>
      <c r="EJ11" s="153"/>
      <c r="EK11" s="109"/>
      <c r="EM11" s="128"/>
      <c r="EN11" s="128"/>
      <c r="EO11" s="128"/>
      <c r="EP11" s="128"/>
      <c r="EQ11" s="108" t="s">
        <v>61</v>
      </c>
      <c r="ER11" s="153" t="s">
        <v>75</v>
      </c>
      <c r="ES11" s="109"/>
      <c r="EY11" s="108" t="s">
        <v>61</v>
      </c>
      <c r="EZ11" s="153"/>
      <c r="FA11" s="109"/>
      <c r="FC11" s="128"/>
      <c r="FD11" s="128"/>
      <c r="FE11" s="128"/>
      <c r="FF11" s="128"/>
    </row>
    <row r="12" spans="1:162" ht="15.75" customHeight="1">
      <c r="A12" s="125"/>
      <c r="B12" s="103"/>
      <c r="C12" s="103"/>
      <c r="D12" s="108"/>
      <c r="E12" s="104"/>
      <c r="F12" s="109"/>
      <c r="H12" s="128"/>
      <c r="I12" s="128"/>
      <c r="J12" s="128"/>
      <c r="L12" s="108" t="s">
        <v>87</v>
      </c>
      <c r="M12" s="154">
        <v>82</v>
      </c>
      <c r="N12" s="124">
        <v>40346</v>
      </c>
      <c r="T12" s="108" t="s">
        <v>89</v>
      </c>
      <c r="U12" s="154">
        <v>78</v>
      </c>
      <c r="V12" s="124">
        <v>40346</v>
      </c>
      <c r="X12" s="128"/>
      <c r="Y12" s="128"/>
      <c r="Z12" s="128"/>
      <c r="AB12" s="108"/>
      <c r="AC12" s="126"/>
      <c r="AD12" s="124"/>
      <c r="AF12" s="128"/>
      <c r="AG12" s="128"/>
      <c r="AH12" s="128"/>
      <c r="AI12" s="108" t="s">
        <v>75</v>
      </c>
      <c r="AJ12" s="154" t="s">
        <v>75</v>
      </c>
      <c r="AK12" s="124" t="s">
        <v>75</v>
      </c>
      <c r="AM12" s="128"/>
      <c r="AN12" s="128"/>
      <c r="AO12" s="128"/>
      <c r="AQ12" s="108" t="s">
        <v>95</v>
      </c>
      <c r="AR12" s="154">
        <v>105</v>
      </c>
      <c r="AS12" s="124">
        <v>40303</v>
      </c>
      <c r="AY12" s="108" t="s">
        <v>98</v>
      </c>
      <c r="AZ12" s="154">
        <v>100</v>
      </c>
      <c r="BA12" s="124">
        <v>40319</v>
      </c>
      <c r="BC12" s="128"/>
      <c r="BD12" s="128"/>
      <c r="BE12" s="128"/>
      <c r="BF12" s="128"/>
      <c r="BG12" s="108" t="s">
        <v>104</v>
      </c>
      <c r="BH12" s="154">
        <v>73</v>
      </c>
      <c r="BI12" s="124">
        <v>40281</v>
      </c>
      <c r="BO12" s="108" t="s">
        <v>106</v>
      </c>
      <c r="BP12" s="154">
        <v>94</v>
      </c>
      <c r="BQ12" s="124">
        <v>40297</v>
      </c>
      <c r="BS12" s="128"/>
      <c r="BT12" s="128"/>
      <c r="BU12" s="128"/>
      <c r="BV12" s="128"/>
      <c r="BW12" s="108" t="s">
        <v>106</v>
      </c>
      <c r="BX12" s="154">
        <v>115</v>
      </c>
      <c r="BY12" s="124">
        <v>40297</v>
      </c>
      <c r="CA12" s="128"/>
      <c r="CB12" s="128"/>
      <c r="CC12" s="128"/>
      <c r="CD12" s="128"/>
      <c r="CE12" s="108" t="s">
        <v>112</v>
      </c>
      <c r="CF12" s="154">
        <v>94</v>
      </c>
      <c r="CG12" s="124">
        <v>40350</v>
      </c>
      <c r="CM12" s="108" t="s">
        <v>114</v>
      </c>
      <c r="CN12" s="154">
        <v>116</v>
      </c>
      <c r="CO12" s="124">
        <v>40295</v>
      </c>
      <c r="CQ12" s="128"/>
      <c r="CR12" s="128"/>
      <c r="CS12" s="128"/>
      <c r="CT12" s="128"/>
      <c r="CU12" s="108" t="s">
        <v>77</v>
      </c>
      <c r="CV12" s="154">
        <v>70</v>
      </c>
      <c r="CW12" s="124">
        <v>40289</v>
      </c>
      <c r="CY12" s="128"/>
      <c r="CZ12" s="128"/>
      <c r="DA12" s="128"/>
      <c r="DB12" s="128"/>
      <c r="DC12" s="108" t="s">
        <v>123</v>
      </c>
      <c r="DD12" s="154">
        <v>130</v>
      </c>
      <c r="DE12" s="124">
        <v>40280</v>
      </c>
      <c r="DK12" s="108" t="s">
        <v>125</v>
      </c>
      <c r="DL12" s="154">
        <v>164</v>
      </c>
      <c r="DM12" s="124">
        <v>40337</v>
      </c>
      <c r="DO12" s="128"/>
      <c r="DP12" s="128"/>
      <c r="DQ12" s="128"/>
      <c r="DR12" s="128"/>
      <c r="DS12" s="108" t="s">
        <v>121</v>
      </c>
      <c r="DT12" s="154">
        <v>82</v>
      </c>
      <c r="DU12" s="124">
        <v>40331</v>
      </c>
      <c r="DW12" s="128"/>
      <c r="DX12" s="128"/>
      <c r="DY12" s="128"/>
      <c r="DZ12" s="128"/>
      <c r="EA12" s="108" t="s">
        <v>130</v>
      </c>
      <c r="EB12" s="154">
        <v>83</v>
      </c>
      <c r="EC12" s="124">
        <v>40287</v>
      </c>
      <c r="EI12" s="108" t="s">
        <v>132</v>
      </c>
      <c r="EJ12" s="154">
        <v>90</v>
      </c>
      <c r="EK12" s="124">
        <v>40350</v>
      </c>
      <c r="EM12" s="128"/>
      <c r="EN12" s="128"/>
      <c r="EO12" s="128"/>
      <c r="EP12" s="128"/>
      <c r="EQ12" s="108" t="s">
        <v>137</v>
      </c>
      <c r="ER12" s="154">
        <v>64</v>
      </c>
      <c r="ES12" s="124">
        <v>40330</v>
      </c>
      <c r="EY12" s="108" t="s">
        <v>78</v>
      </c>
      <c r="EZ12" s="154">
        <v>95</v>
      </c>
      <c r="FA12" s="124">
        <v>40344</v>
      </c>
      <c r="FC12" s="128"/>
      <c r="FD12" s="128"/>
      <c r="FE12" s="128"/>
      <c r="FF12" s="128"/>
    </row>
    <row r="13" spans="1:157" ht="13.5" thickBot="1">
      <c r="A13" s="125"/>
      <c r="B13" s="103"/>
      <c r="C13" s="103"/>
      <c r="D13" s="108"/>
      <c r="E13" s="104"/>
      <c r="F13" s="109"/>
      <c r="H13" s="128"/>
      <c r="I13" s="128"/>
      <c r="J13" s="128"/>
      <c r="L13" s="101"/>
      <c r="M13" s="155"/>
      <c r="N13" s="162"/>
      <c r="T13" s="108"/>
      <c r="U13" s="153"/>
      <c r="V13" s="109"/>
      <c r="AB13" s="108"/>
      <c r="AC13" s="104"/>
      <c r="AD13" s="109"/>
      <c r="AI13" s="108"/>
      <c r="AJ13" s="153"/>
      <c r="AK13" s="109"/>
      <c r="AQ13" s="101"/>
      <c r="AR13" s="155"/>
      <c r="AS13" s="162"/>
      <c r="AY13" s="108"/>
      <c r="AZ13" s="153"/>
      <c r="BA13" s="109"/>
      <c r="BG13" s="101"/>
      <c r="BH13" s="155"/>
      <c r="BI13" s="162"/>
      <c r="BO13" s="108"/>
      <c r="BP13" s="153"/>
      <c r="BQ13" s="109"/>
      <c r="BW13" s="108"/>
      <c r="BX13" s="153"/>
      <c r="BY13" s="109"/>
      <c r="CE13" s="101"/>
      <c r="CF13" s="155"/>
      <c r="CG13" s="162"/>
      <c r="CM13" s="108"/>
      <c r="CN13" s="153"/>
      <c r="CO13" s="109"/>
      <c r="CU13" s="108"/>
      <c r="CV13" s="153"/>
      <c r="CW13" s="109"/>
      <c r="DC13" s="101"/>
      <c r="DD13" s="155"/>
      <c r="DE13" s="162"/>
      <c r="DK13" s="108"/>
      <c r="DL13" s="153"/>
      <c r="DM13" s="109"/>
      <c r="DS13" s="108"/>
      <c r="DT13" s="153"/>
      <c r="DU13" s="109"/>
      <c r="EA13" s="101"/>
      <c r="EB13" s="155"/>
      <c r="EC13" s="162"/>
      <c r="EI13" s="108"/>
      <c r="EJ13" s="153"/>
      <c r="EK13" s="109"/>
      <c r="EQ13" s="101"/>
      <c r="ER13" s="155"/>
      <c r="ES13" s="162"/>
      <c r="EY13" s="108"/>
      <c r="EZ13" s="153"/>
      <c r="FA13" s="109"/>
    </row>
    <row r="14" spans="1:157" ht="21.75" customHeight="1" thickBot="1">
      <c r="A14" s="83">
        <v>1</v>
      </c>
      <c r="B14" s="225" t="s">
        <v>81</v>
      </c>
      <c r="C14" s="226"/>
      <c r="D14" s="101"/>
      <c r="E14" s="50"/>
      <c r="F14" s="112"/>
      <c r="H14" s="128"/>
      <c r="I14" s="128"/>
      <c r="J14" s="128"/>
      <c r="L14" s="101"/>
      <c r="M14" s="155"/>
      <c r="N14" s="162"/>
      <c r="T14" s="101"/>
      <c r="U14" s="155"/>
      <c r="V14" s="162"/>
      <c r="AB14" s="101"/>
      <c r="AC14" s="50"/>
      <c r="AD14" s="102"/>
      <c r="AI14" s="101"/>
      <c r="AJ14" s="155"/>
      <c r="AK14" s="162"/>
      <c r="AQ14" s="101"/>
      <c r="AR14" s="155"/>
      <c r="AS14" s="162"/>
      <c r="AY14" s="101"/>
      <c r="AZ14" s="155"/>
      <c r="BA14" s="162"/>
      <c r="BG14" s="101"/>
      <c r="BH14" s="155"/>
      <c r="BI14" s="162"/>
      <c r="BO14" s="101"/>
      <c r="BP14" s="155"/>
      <c r="BQ14" s="162"/>
      <c r="BW14" s="101"/>
      <c r="BX14" s="155"/>
      <c r="BY14" s="162"/>
      <c r="CE14" s="101"/>
      <c r="CF14" s="155"/>
      <c r="CG14" s="162"/>
      <c r="CM14" s="101"/>
      <c r="CN14" s="155"/>
      <c r="CO14" s="162"/>
      <c r="CU14" s="101"/>
      <c r="CV14" s="155"/>
      <c r="CW14" s="162"/>
      <c r="DC14" s="101"/>
      <c r="DD14" s="155"/>
      <c r="DE14" s="162"/>
      <c r="DK14" s="101"/>
      <c r="DL14" s="155"/>
      <c r="DM14" s="162"/>
      <c r="DS14" s="101"/>
      <c r="DT14" s="155"/>
      <c r="DU14" s="162"/>
      <c r="EA14" s="101"/>
      <c r="EB14" s="155"/>
      <c r="EC14" s="162"/>
      <c r="EI14" s="101"/>
      <c r="EJ14" s="155"/>
      <c r="EK14" s="162"/>
      <c r="EQ14" s="101"/>
      <c r="ER14" s="155"/>
      <c r="ES14" s="162"/>
      <c r="EY14" s="101"/>
      <c r="EZ14" s="155"/>
      <c r="FA14" s="162"/>
    </row>
    <row r="15" spans="1:162" ht="21.75" customHeight="1" thickBot="1">
      <c r="A15" s="53" t="s">
        <v>34</v>
      </c>
      <c r="B15" s="227"/>
      <c r="C15" s="228"/>
      <c r="D15" s="222" t="s">
        <v>70</v>
      </c>
      <c r="E15" s="223"/>
      <c r="F15" s="224"/>
      <c r="H15" s="229" t="s">
        <v>63</v>
      </c>
      <c r="I15" s="229"/>
      <c r="J15" s="229"/>
      <c r="L15" s="190" t="s">
        <v>70</v>
      </c>
      <c r="M15" s="191"/>
      <c r="N15" s="192"/>
      <c r="O15" s="159"/>
      <c r="P15" s="193" t="e">
        <f>+#REF!</f>
        <v>#REF!</v>
      </c>
      <c r="Q15" s="193"/>
      <c r="R15" s="193"/>
      <c r="S15" s="159"/>
      <c r="T15" s="190" t="str">
        <f>+L15</f>
        <v>BALANCE A DICIEMBRE 31 DE 2009</v>
      </c>
      <c r="U15" s="191"/>
      <c r="V15" s="192"/>
      <c r="W15" s="159"/>
      <c r="X15" s="193" t="e">
        <f>+P15</f>
        <v>#REF!</v>
      </c>
      <c r="Y15" s="193"/>
      <c r="Z15" s="193"/>
      <c r="AA15" s="159"/>
      <c r="AB15" s="222" t="str">
        <f>+T15</f>
        <v>BALANCE A DICIEMBRE 31 DE 2009</v>
      </c>
      <c r="AC15" s="223"/>
      <c r="AD15" s="224"/>
      <c r="AE15" s="159"/>
      <c r="AF15" s="193" t="e">
        <f>+X15</f>
        <v>#REF!</v>
      </c>
      <c r="AG15" s="193"/>
      <c r="AH15" s="193"/>
      <c r="AI15" s="190" t="s">
        <v>70</v>
      </c>
      <c r="AJ15" s="191"/>
      <c r="AK15" s="192"/>
      <c r="AL15" s="159"/>
      <c r="AM15" s="193">
        <f>+AE15</f>
        <v>0</v>
      </c>
      <c r="AN15" s="193"/>
      <c r="AO15" s="193"/>
      <c r="AP15" s="161"/>
      <c r="AQ15" s="190" t="s">
        <v>70</v>
      </c>
      <c r="AR15" s="191"/>
      <c r="AS15" s="192"/>
      <c r="AT15" s="159"/>
      <c r="AU15" s="193" t="e">
        <f>+#REF!</f>
        <v>#REF!</v>
      </c>
      <c r="AV15" s="193"/>
      <c r="AW15" s="193"/>
      <c r="AX15" s="159"/>
      <c r="AY15" s="190" t="str">
        <f>+AQ15</f>
        <v>BALANCE A DICIEMBRE 31 DE 2009</v>
      </c>
      <c r="AZ15" s="191"/>
      <c r="BA15" s="192"/>
      <c r="BB15" s="159"/>
      <c r="BC15" s="193" t="e">
        <f>+AU15</f>
        <v>#REF!</v>
      </c>
      <c r="BD15" s="193"/>
      <c r="BE15" s="193"/>
      <c r="BF15" s="160"/>
      <c r="BG15" s="190" t="s">
        <v>70</v>
      </c>
      <c r="BH15" s="191"/>
      <c r="BI15" s="192"/>
      <c r="BJ15" s="159"/>
      <c r="BK15" s="193" t="e">
        <f>+#REF!</f>
        <v>#REF!</v>
      </c>
      <c r="BL15" s="193"/>
      <c r="BM15" s="193"/>
      <c r="BN15" s="159"/>
      <c r="BO15" s="190" t="str">
        <f>+BG15</f>
        <v>BALANCE A DICIEMBRE 31 DE 2009</v>
      </c>
      <c r="BP15" s="191"/>
      <c r="BQ15" s="192"/>
      <c r="BR15" s="159"/>
      <c r="BS15" s="193" t="e">
        <f>+BK15</f>
        <v>#REF!</v>
      </c>
      <c r="BT15" s="193"/>
      <c r="BU15" s="193"/>
      <c r="BV15" s="160"/>
      <c r="BW15" s="190" t="str">
        <f>+BO15</f>
        <v>BALANCE A DICIEMBRE 31 DE 2009</v>
      </c>
      <c r="BX15" s="191"/>
      <c r="BY15" s="192"/>
      <c r="BZ15" s="159"/>
      <c r="CA15" s="193" t="e">
        <f>+BS15</f>
        <v>#REF!</v>
      </c>
      <c r="CB15" s="193"/>
      <c r="CC15" s="193"/>
      <c r="CD15" s="160"/>
      <c r="CE15" s="190" t="s">
        <v>70</v>
      </c>
      <c r="CF15" s="191"/>
      <c r="CG15" s="192"/>
      <c r="CH15" s="159"/>
      <c r="CI15" s="193" t="e">
        <f>+#REF!</f>
        <v>#REF!</v>
      </c>
      <c r="CJ15" s="193"/>
      <c r="CK15" s="193"/>
      <c r="CL15" s="159"/>
      <c r="CM15" s="190" t="str">
        <f>+CE15</f>
        <v>BALANCE A DICIEMBRE 31 DE 2009</v>
      </c>
      <c r="CN15" s="191"/>
      <c r="CO15" s="192"/>
      <c r="CP15" s="159"/>
      <c r="CQ15" s="193" t="e">
        <f>+CI15</f>
        <v>#REF!</v>
      </c>
      <c r="CR15" s="193"/>
      <c r="CS15" s="193"/>
      <c r="CT15" s="160"/>
      <c r="CU15" s="190" t="str">
        <f>+CM15</f>
        <v>BALANCE A DICIEMBRE 31 DE 2009</v>
      </c>
      <c r="CV15" s="191"/>
      <c r="CW15" s="192"/>
      <c r="CX15" s="159"/>
      <c r="CY15" s="193" t="e">
        <f>+CQ15</f>
        <v>#REF!</v>
      </c>
      <c r="CZ15" s="193"/>
      <c r="DA15" s="193"/>
      <c r="DB15" s="160"/>
      <c r="DC15" s="190" t="s">
        <v>70</v>
      </c>
      <c r="DD15" s="191"/>
      <c r="DE15" s="192"/>
      <c r="DF15" s="159"/>
      <c r="DG15" s="193" t="e">
        <f>+#REF!</f>
        <v>#REF!</v>
      </c>
      <c r="DH15" s="193"/>
      <c r="DI15" s="193"/>
      <c r="DJ15" s="159"/>
      <c r="DK15" s="190" t="str">
        <f>+DC15</f>
        <v>BALANCE A DICIEMBRE 31 DE 2009</v>
      </c>
      <c r="DL15" s="191"/>
      <c r="DM15" s="192"/>
      <c r="DN15" s="159"/>
      <c r="DO15" s="193" t="e">
        <f>+DG15</f>
        <v>#REF!</v>
      </c>
      <c r="DP15" s="193"/>
      <c r="DQ15" s="193"/>
      <c r="DR15" s="160"/>
      <c r="DS15" s="190" t="str">
        <f>+DK15</f>
        <v>BALANCE A DICIEMBRE 31 DE 2009</v>
      </c>
      <c r="DT15" s="191"/>
      <c r="DU15" s="192"/>
      <c r="DV15" s="159"/>
      <c r="DW15" s="193" t="e">
        <f>+DO15</f>
        <v>#REF!</v>
      </c>
      <c r="DX15" s="193"/>
      <c r="DY15" s="193"/>
      <c r="DZ15" s="160"/>
      <c r="EA15" s="190" t="s">
        <v>70</v>
      </c>
      <c r="EB15" s="191"/>
      <c r="EC15" s="192"/>
      <c r="ED15" s="159"/>
      <c r="EE15" s="193" t="e">
        <f>+#REF!</f>
        <v>#REF!</v>
      </c>
      <c r="EF15" s="193"/>
      <c r="EG15" s="193"/>
      <c r="EH15" s="159"/>
      <c r="EI15" s="190" t="str">
        <f>+EA15</f>
        <v>BALANCE A DICIEMBRE 31 DE 2009</v>
      </c>
      <c r="EJ15" s="191"/>
      <c r="EK15" s="192"/>
      <c r="EL15" s="159"/>
      <c r="EM15" s="193" t="e">
        <f>+EE15</f>
        <v>#REF!</v>
      </c>
      <c r="EN15" s="193"/>
      <c r="EO15" s="193"/>
      <c r="EP15" s="160"/>
      <c r="EQ15" s="190" t="s">
        <v>70</v>
      </c>
      <c r="ER15" s="191"/>
      <c r="ES15" s="192"/>
      <c r="ET15" s="159"/>
      <c r="EU15" s="193" t="e">
        <f>+#REF!</f>
        <v>#REF!</v>
      </c>
      <c r="EV15" s="193"/>
      <c r="EW15" s="193"/>
      <c r="EX15" s="159"/>
      <c r="EY15" s="190" t="str">
        <f>+EQ15</f>
        <v>BALANCE A DICIEMBRE 31 DE 2009</v>
      </c>
      <c r="EZ15" s="191"/>
      <c r="FA15" s="192"/>
      <c r="FB15" s="159"/>
      <c r="FC15" s="193" t="e">
        <f>+EU15</f>
        <v>#REF!</v>
      </c>
      <c r="FD15" s="193"/>
      <c r="FE15" s="193"/>
      <c r="FF15" s="160"/>
    </row>
    <row r="16" spans="1:162" ht="21.75" customHeight="1" thickBot="1">
      <c r="A16" s="83" t="s">
        <v>56</v>
      </c>
      <c r="B16" s="73"/>
      <c r="C16" s="50"/>
      <c r="D16" s="105" t="s">
        <v>25</v>
      </c>
      <c r="E16" s="104"/>
      <c r="F16" s="129"/>
      <c r="H16" s="113"/>
      <c r="I16" s="113"/>
      <c r="J16" s="113"/>
      <c r="L16" s="164" t="s">
        <v>25</v>
      </c>
      <c r="M16" s="165"/>
      <c r="N16" s="166">
        <v>387064283</v>
      </c>
      <c r="P16" s="116"/>
      <c r="Q16" s="116"/>
      <c r="R16" s="116"/>
      <c r="T16" s="164" t="s">
        <v>25</v>
      </c>
      <c r="U16" s="165" t="s">
        <v>75</v>
      </c>
      <c r="V16" s="166">
        <v>531790100</v>
      </c>
      <c r="X16" s="116"/>
      <c r="Y16" s="116"/>
      <c r="Z16" s="116"/>
      <c r="AB16" s="108" t="s">
        <v>25</v>
      </c>
      <c r="AC16" s="104"/>
      <c r="AD16" s="121">
        <v>0</v>
      </c>
      <c r="AF16" s="116"/>
      <c r="AG16" s="116"/>
      <c r="AH16" s="116"/>
      <c r="AI16" s="164" t="s">
        <v>25</v>
      </c>
      <c r="AJ16" s="165" t="s">
        <v>75</v>
      </c>
      <c r="AK16" s="166">
        <v>467593902</v>
      </c>
      <c r="AM16" s="116"/>
      <c r="AN16" s="116"/>
      <c r="AO16" s="116"/>
      <c r="AQ16" s="164" t="s">
        <v>25</v>
      </c>
      <c r="AR16" s="165"/>
      <c r="AS16" s="166">
        <v>607632672</v>
      </c>
      <c r="AU16" s="116"/>
      <c r="AV16" s="116"/>
      <c r="AW16" s="116"/>
      <c r="AY16" s="164" t="s">
        <v>25</v>
      </c>
      <c r="AZ16" s="165"/>
      <c r="BA16" s="173">
        <v>13401191507.25</v>
      </c>
      <c r="BC16" s="116"/>
      <c r="BD16" s="116"/>
      <c r="BE16" s="116"/>
      <c r="BF16" s="116"/>
      <c r="BG16" s="164" t="s">
        <v>25</v>
      </c>
      <c r="BH16" s="165"/>
      <c r="BI16" s="166">
        <v>1706369155</v>
      </c>
      <c r="BK16" s="116"/>
      <c r="BL16" s="116"/>
      <c r="BM16" s="116"/>
      <c r="BO16" s="164" t="s">
        <v>25</v>
      </c>
      <c r="BP16" s="165"/>
      <c r="BQ16" s="166">
        <v>721966165</v>
      </c>
      <c r="BS16" s="116"/>
      <c r="BT16" s="116"/>
      <c r="BU16" s="116"/>
      <c r="BV16" s="116"/>
      <c r="BW16" s="164" t="s">
        <v>25</v>
      </c>
      <c r="BX16" s="165"/>
      <c r="BY16" s="166">
        <v>499828627</v>
      </c>
      <c r="CA16" s="116"/>
      <c r="CB16" s="116"/>
      <c r="CC16" s="116"/>
      <c r="CD16" s="116"/>
      <c r="CE16" s="164" t="s">
        <v>25</v>
      </c>
      <c r="CF16" s="165"/>
      <c r="CG16" s="166">
        <v>3075801969</v>
      </c>
      <c r="CI16" s="116"/>
      <c r="CJ16" s="116"/>
      <c r="CK16" s="116"/>
      <c r="CM16" s="164" t="s">
        <v>25</v>
      </c>
      <c r="CN16" s="165"/>
      <c r="CO16" s="173">
        <f>346490257.58+38958507+150200751</f>
        <v>535649515.58</v>
      </c>
      <c r="CQ16" s="116"/>
      <c r="CR16" s="116"/>
      <c r="CS16" s="116"/>
      <c r="CT16" s="116"/>
      <c r="CU16" s="164" t="s">
        <v>25</v>
      </c>
      <c r="CV16" s="165"/>
      <c r="CW16" s="166">
        <v>1527579000</v>
      </c>
      <c r="CY16" s="116"/>
      <c r="CZ16" s="116"/>
      <c r="DA16" s="116"/>
      <c r="DB16" s="116"/>
      <c r="DC16" s="164" t="s">
        <v>25</v>
      </c>
      <c r="DD16" s="165"/>
      <c r="DE16" s="166">
        <v>4718073522</v>
      </c>
      <c r="DG16" s="116"/>
      <c r="DH16" s="116"/>
      <c r="DI16" s="116"/>
      <c r="DK16" s="164" t="s">
        <v>25</v>
      </c>
      <c r="DL16" s="165"/>
      <c r="DM16" s="166">
        <v>605000000</v>
      </c>
      <c r="DO16" s="116"/>
      <c r="DP16" s="116"/>
      <c r="DQ16" s="116"/>
      <c r="DR16" s="116"/>
      <c r="DS16" s="164" t="s">
        <v>25</v>
      </c>
      <c r="DT16" s="165"/>
      <c r="DU16" s="166">
        <v>1695183000</v>
      </c>
      <c r="DW16" s="116"/>
      <c r="DX16" s="116"/>
      <c r="DY16" s="116"/>
      <c r="DZ16" s="116"/>
      <c r="EA16" s="164" t="s">
        <v>25</v>
      </c>
      <c r="EB16" s="165"/>
      <c r="EC16" s="166">
        <v>15165749000</v>
      </c>
      <c r="EE16" s="116"/>
      <c r="EF16" s="116"/>
      <c r="EG16" s="116"/>
      <c r="EI16" s="164" t="s">
        <v>25</v>
      </c>
      <c r="EJ16" s="165"/>
      <c r="EK16" s="166">
        <v>1213168136</v>
      </c>
      <c r="EM16" s="116"/>
      <c r="EN16" s="116"/>
      <c r="EO16" s="116"/>
      <c r="EP16" s="116"/>
      <c r="EQ16" s="164" t="s">
        <v>25</v>
      </c>
      <c r="ER16" s="165"/>
      <c r="ES16" s="166">
        <v>2700069042</v>
      </c>
      <c r="EU16" s="116"/>
      <c r="EV16" s="116"/>
      <c r="EW16" s="116"/>
      <c r="EY16" s="164" t="s">
        <v>25</v>
      </c>
      <c r="EZ16" s="165"/>
      <c r="FA16" s="166">
        <v>3884587108</v>
      </c>
      <c r="FC16" s="116"/>
      <c r="FD16" s="116"/>
      <c r="FE16" s="116"/>
      <c r="FF16" s="116"/>
    </row>
    <row r="17" spans="1:162" ht="21.75" customHeight="1" thickBot="1">
      <c r="A17" s="92" t="s">
        <v>74</v>
      </c>
      <c r="B17" s="148" t="str">
        <f>IF(A16="O","Oferta",IF(A16="","",IF(A16="p","Presupuesto Oficial")))</f>
        <v>Presupuesto Oficial</v>
      </c>
      <c r="C17" s="149">
        <v>1230771809</v>
      </c>
      <c r="D17" s="105" t="s">
        <v>29</v>
      </c>
      <c r="E17" s="104"/>
      <c r="F17" s="129"/>
      <c r="H17" s="113"/>
      <c r="I17" s="113"/>
      <c r="J17" s="113"/>
      <c r="L17" s="108" t="s">
        <v>29</v>
      </c>
      <c r="M17" s="153"/>
      <c r="N17" s="121">
        <v>498521483</v>
      </c>
      <c r="P17" s="116"/>
      <c r="Q17" s="116"/>
      <c r="R17" s="116"/>
      <c r="T17" s="108" t="s">
        <v>29</v>
      </c>
      <c r="U17" s="153"/>
      <c r="V17" s="121">
        <v>596290100</v>
      </c>
      <c r="X17" s="116"/>
      <c r="Y17" s="116"/>
      <c r="Z17" s="116"/>
      <c r="AB17" s="108" t="s">
        <v>29</v>
      </c>
      <c r="AC17" s="104"/>
      <c r="AD17" s="121">
        <v>0</v>
      </c>
      <c r="AF17" s="116"/>
      <c r="AG17" s="116"/>
      <c r="AH17" s="116"/>
      <c r="AI17" s="108" t="s">
        <v>29</v>
      </c>
      <c r="AJ17" s="153"/>
      <c r="AK17" s="121">
        <v>576313783</v>
      </c>
      <c r="AM17" s="116"/>
      <c r="AN17" s="116"/>
      <c r="AO17" s="116"/>
      <c r="AQ17" s="108" t="s">
        <v>29</v>
      </c>
      <c r="AR17" s="153"/>
      <c r="AS17" s="121">
        <v>748664908</v>
      </c>
      <c r="AU17" s="116"/>
      <c r="AV17" s="116"/>
      <c r="AW17" s="116"/>
      <c r="AY17" s="108" t="s">
        <v>29</v>
      </c>
      <c r="AZ17" s="153"/>
      <c r="BA17" s="174">
        <v>23580817946.5</v>
      </c>
      <c r="BC17" s="116"/>
      <c r="BD17" s="116"/>
      <c r="BE17" s="116"/>
      <c r="BF17" s="116"/>
      <c r="BG17" s="108" t="s">
        <v>29</v>
      </c>
      <c r="BH17" s="153"/>
      <c r="BI17" s="121">
        <v>2137426351</v>
      </c>
      <c r="BK17" s="116"/>
      <c r="BL17" s="116"/>
      <c r="BM17" s="116"/>
      <c r="BO17" s="108" t="s">
        <v>29</v>
      </c>
      <c r="BP17" s="153"/>
      <c r="BQ17" s="121">
        <v>1245654032</v>
      </c>
      <c r="BS17" s="116"/>
      <c r="BT17" s="116"/>
      <c r="BU17" s="116"/>
      <c r="BV17" s="116"/>
      <c r="BW17" s="108" t="s">
        <v>29</v>
      </c>
      <c r="BX17" s="153"/>
      <c r="BY17" s="121">
        <v>1112319127</v>
      </c>
      <c r="CA17" s="116"/>
      <c r="CB17" s="116"/>
      <c r="CC17" s="116"/>
      <c r="CD17" s="116"/>
      <c r="CE17" s="108" t="s">
        <v>29</v>
      </c>
      <c r="CF17" s="153"/>
      <c r="CG17" s="121">
        <v>7608302524</v>
      </c>
      <c r="CI17" s="116"/>
      <c r="CJ17" s="116"/>
      <c r="CK17" s="116"/>
      <c r="CM17" s="108" t="s">
        <v>29</v>
      </c>
      <c r="CN17" s="153"/>
      <c r="CO17" s="174">
        <v>579134855.58</v>
      </c>
      <c r="CQ17" s="116"/>
      <c r="CR17" s="116"/>
      <c r="CS17" s="116"/>
      <c r="CT17" s="116"/>
      <c r="CU17" s="108" t="s">
        <v>29</v>
      </c>
      <c r="CV17" s="153"/>
      <c r="CW17" s="121">
        <v>1805475400</v>
      </c>
      <c r="CY17" s="116"/>
      <c r="CZ17" s="116"/>
      <c r="DA17" s="116"/>
      <c r="DB17" s="116"/>
      <c r="DC17" s="108" t="s">
        <v>29</v>
      </c>
      <c r="DD17" s="153"/>
      <c r="DE17" s="121">
        <v>8224890798</v>
      </c>
      <c r="DG17" s="116"/>
      <c r="DH17" s="116"/>
      <c r="DI17" s="116"/>
      <c r="DK17" s="108" t="s">
        <v>29</v>
      </c>
      <c r="DL17" s="153"/>
      <c r="DM17" s="121">
        <v>983640000</v>
      </c>
      <c r="DO17" s="116"/>
      <c r="DP17" s="116"/>
      <c r="DQ17" s="116"/>
      <c r="DR17" s="116"/>
      <c r="DS17" s="108" t="s">
        <v>29</v>
      </c>
      <c r="DT17" s="153"/>
      <c r="DU17" s="121">
        <v>4195777000</v>
      </c>
      <c r="DW17" s="116"/>
      <c r="DX17" s="116"/>
      <c r="DY17" s="116"/>
      <c r="DZ17" s="116"/>
      <c r="EA17" s="108" t="s">
        <v>29</v>
      </c>
      <c r="EB17" s="153"/>
      <c r="EC17" s="121">
        <v>22516361000</v>
      </c>
      <c r="EE17" s="116"/>
      <c r="EF17" s="116"/>
      <c r="EG17" s="116"/>
      <c r="EI17" s="108" t="s">
        <v>29</v>
      </c>
      <c r="EJ17" s="153"/>
      <c r="EK17" s="121">
        <v>1444979888</v>
      </c>
      <c r="EM17" s="116"/>
      <c r="EN17" s="116"/>
      <c r="EO17" s="116"/>
      <c r="EP17" s="116"/>
      <c r="EQ17" s="108" t="s">
        <v>29</v>
      </c>
      <c r="ER17" s="153"/>
      <c r="ES17" s="121">
        <v>6543809159</v>
      </c>
      <c r="EU17" s="116"/>
      <c r="EV17" s="116"/>
      <c r="EW17" s="116"/>
      <c r="EY17" s="108" t="s">
        <v>29</v>
      </c>
      <c r="EZ17" s="153"/>
      <c r="FA17" s="121">
        <v>4003684248</v>
      </c>
      <c r="FC17" s="116"/>
      <c r="FD17" s="116"/>
      <c r="FE17" s="116"/>
      <c r="FF17" s="116"/>
    </row>
    <row r="18" spans="1:162" ht="21.75" customHeight="1" thickBot="1">
      <c r="A18" s="136">
        <v>2</v>
      </c>
      <c r="B18" s="73"/>
      <c r="C18" s="50"/>
      <c r="D18" s="105" t="s">
        <v>26</v>
      </c>
      <c r="E18" s="104"/>
      <c r="F18" s="129"/>
      <c r="H18" s="113"/>
      <c r="I18" s="113"/>
      <c r="J18" s="113"/>
      <c r="L18" s="108" t="s">
        <v>26</v>
      </c>
      <c r="M18" s="153"/>
      <c r="N18" s="121">
        <v>78925924</v>
      </c>
      <c r="P18" s="116"/>
      <c r="Q18" s="116"/>
      <c r="R18" s="116"/>
      <c r="T18" s="108" t="s">
        <v>26</v>
      </c>
      <c r="U18" s="153"/>
      <c r="V18" s="121">
        <v>61211291</v>
      </c>
      <c r="X18" s="116"/>
      <c r="Y18" s="116"/>
      <c r="Z18" s="116"/>
      <c r="AB18" s="108" t="s">
        <v>26</v>
      </c>
      <c r="AC18" s="104"/>
      <c r="AD18" s="121">
        <v>0</v>
      </c>
      <c r="AF18" s="116"/>
      <c r="AG18" s="116"/>
      <c r="AH18" s="116"/>
      <c r="AI18" s="108" t="s">
        <v>26</v>
      </c>
      <c r="AJ18" s="153"/>
      <c r="AK18" s="121">
        <v>119574604</v>
      </c>
      <c r="AM18" s="116"/>
      <c r="AN18" s="116"/>
      <c r="AO18" s="116"/>
      <c r="AQ18" s="108" t="s">
        <v>26</v>
      </c>
      <c r="AR18" s="153"/>
      <c r="AS18" s="121">
        <v>172079427</v>
      </c>
      <c r="AU18" s="116"/>
      <c r="AV18" s="116"/>
      <c r="AW18" s="116"/>
      <c r="AY18" s="108" t="s">
        <v>26</v>
      </c>
      <c r="AZ18" s="153"/>
      <c r="BA18" s="174">
        <v>4561809156.5</v>
      </c>
      <c r="BC18" s="116"/>
      <c r="BD18" s="116"/>
      <c r="BE18" s="116"/>
      <c r="BF18" s="116"/>
      <c r="BG18" s="108" t="s">
        <v>26</v>
      </c>
      <c r="BH18" s="153"/>
      <c r="BI18" s="121">
        <v>665826334</v>
      </c>
      <c r="BK18" s="116"/>
      <c r="BL18" s="116"/>
      <c r="BM18" s="116"/>
      <c r="BO18" s="108" t="s">
        <v>26</v>
      </c>
      <c r="BP18" s="153"/>
      <c r="BQ18" s="121">
        <v>37452931</v>
      </c>
      <c r="BS18" s="116"/>
      <c r="BT18" s="116"/>
      <c r="BU18" s="116"/>
      <c r="BV18" s="116"/>
      <c r="BW18" s="108" t="s">
        <v>26</v>
      </c>
      <c r="BX18" s="153"/>
      <c r="BY18" s="121">
        <v>48205765</v>
      </c>
      <c r="CA18" s="116"/>
      <c r="CB18" s="116"/>
      <c r="CC18" s="116"/>
      <c r="CD18" s="116"/>
      <c r="CE18" s="108" t="s">
        <v>26</v>
      </c>
      <c r="CF18" s="153"/>
      <c r="CG18" s="121">
        <v>1243560165</v>
      </c>
      <c r="CI18" s="116"/>
      <c r="CJ18" s="116"/>
      <c r="CK18" s="116"/>
      <c r="CM18" s="108" t="s">
        <v>26</v>
      </c>
      <c r="CN18" s="153"/>
      <c r="CO18" s="174">
        <v>256671158</v>
      </c>
      <c r="CQ18" s="116"/>
      <c r="CR18" s="116"/>
      <c r="CS18" s="116"/>
      <c r="CT18" s="116"/>
      <c r="CU18" s="108" t="s">
        <v>26</v>
      </c>
      <c r="CV18" s="153"/>
      <c r="CW18" s="121">
        <v>395166300</v>
      </c>
      <c r="CY18" s="116"/>
      <c r="CZ18" s="116"/>
      <c r="DA18" s="116"/>
      <c r="DB18" s="116"/>
      <c r="DC18" s="108" t="s">
        <v>26</v>
      </c>
      <c r="DD18" s="153"/>
      <c r="DE18" s="121">
        <v>1262483080</v>
      </c>
      <c r="DG18" s="116"/>
      <c r="DH18" s="116"/>
      <c r="DI18" s="116"/>
      <c r="DK18" s="108" t="s">
        <v>26</v>
      </c>
      <c r="DL18" s="153"/>
      <c r="DM18" s="121">
        <v>132824569</v>
      </c>
      <c r="DO18" s="116"/>
      <c r="DP18" s="116"/>
      <c r="DQ18" s="116"/>
      <c r="DR18" s="116"/>
      <c r="DS18" s="108" t="s">
        <v>26</v>
      </c>
      <c r="DT18" s="153"/>
      <c r="DU18" s="121">
        <v>1107935000</v>
      </c>
      <c r="DW18" s="116"/>
      <c r="DX18" s="116"/>
      <c r="DY18" s="116"/>
      <c r="DZ18" s="116"/>
      <c r="EA18" s="108" t="s">
        <v>26</v>
      </c>
      <c r="EB18" s="153"/>
      <c r="EC18" s="121">
        <v>7551493000</v>
      </c>
      <c r="EE18" s="116"/>
      <c r="EF18" s="116"/>
      <c r="EG18" s="116"/>
      <c r="EI18" s="108" t="s">
        <v>26</v>
      </c>
      <c r="EJ18" s="153"/>
      <c r="EK18" s="121">
        <v>594575428</v>
      </c>
      <c r="EM18" s="116"/>
      <c r="EN18" s="116"/>
      <c r="EO18" s="116"/>
      <c r="EP18" s="116"/>
      <c r="EQ18" s="108" t="s">
        <v>26</v>
      </c>
      <c r="ER18" s="153"/>
      <c r="ES18" s="121">
        <v>916307213</v>
      </c>
      <c r="EU18" s="116"/>
      <c r="EV18" s="116"/>
      <c r="EW18" s="116"/>
      <c r="EY18" s="108" t="s">
        <v>26</v>
      </c>
      <c r="EZ18" s="153"/>
      <c r="FA18" s="121">
        <v>1825907130</v>
      </c>
      <c r="FC18" s="116"/>
      <c r="FD18" s="116"/>
      <c r="FE18" s="116"/>
      <c r="FF18" s="116"/>
    </row>
    <row r="19" spans="1:162" ht="21.75" customHeight="1" thickBot="1">
      <c r="A19" s="167" t="s">
        <v>47</v>
      </c>
      <c r="D19" s="105" t="s">
        <v>30</v>
      </c>
      <c r="E19" s="104"/>
      <c r="F19" s="129"/>
      <c r="H19" s="113"/>
      <c r="I19" s="113"/>
      <c r="J19" s="113"/>
      <c r="L19" s="108" t="s">
        <v>30</v>
      </c>
      <c r="M19" s="153"/>
      <c r="N19" s="121">
        <v>196614413</v>
      </c>
      <c r="P19" s="116"/>
      <c r="Q19" s="116"/>
      <c r="R19" s="116"/>
      <c r="T19" s="108" t="s">
        <v>30</v>
      </c>
      <c r="U19" s="153"/>
      <c r="V19" s="121">
        <v>187957905</v>
      </c>
      <c r="X19" s="116"/>
      <c r="Y19" s="116"/>
      <c r="Z19" s="116"/>
      <c r="AB19" s="108" t="s">
        <v>30</v>
      </c>
      <c r="AC19" s="104"/>
      <c r="AD19" s="121">
        <v>0</v>
      </c>
      <c r="AF19" s="116"/>
      <c r="AG19" s="116"/>
      <c r="AH19" s="116"/>
      <c r="AI19" s="108" t="s">
        <v>30</v>
      </c>
      <c r="AJ19" s="153"/>
      <c r="AK19" s="121">
        <v>385604303</v>
      </c>
      <c r="AM19" s="116"/>
      <c r="AN19" s="116"/>
      <c r="AO19" s="116"/>
      <c r="AQ19" s="108" t="s">
        <v>30</v>
      </c>
      <c r="AR19" s="153"/>
      <c r="AS19" s="121">
        <v>365333898</v>
      </c>
      <c r="AU19" s="116"/>
      <c r="AV19" s="116"/>
      <c r="AW19" s="116"/>
      <c r="AY19" s="108" t="s">
        <v>30</v>
      </c>
      <c r="AZ19" s="153"/>
      <c r="BA19" s="174">
        <v>6356679213.43</v>
      </c>
      <c r="BC19" s="116"/>
      <c r="BD19" s="116"/>
      <c r="BE19" s="116"/>
      <c r="BF19" s="116"/>
      <c r="BG19" s="108" t="s">
        <v>30</v>
      </c>
      <c r="BH19" s="153"/>
      <c r="BI19" s="121">
        <v>665826334</v>
      </c>
      <c r="BK19" s="116"/>
      <c r="BL19" s="116"/>
      <c r="BM19" s="116"/>
      <c r="BO19" s="108" t="s">
        <v>30</v>
      </c>
      <c r="BP19" s="153"/>
      <c r="BQ19" s="121">
        <v>191452354</v>
      </c>
      <c r="BS19" s="116"/>
      <c r="BT19" s="116"/>
      <c r="BU19" s="116"/>
      <c r="BV19" s="116"/>
      <c r="BW19" s="108" t="s">
        <v>30</v>
      </c>
      <c r="BX19" s="153"/>
      <c r="BY19" s="121">
        <v>161193463</v>
      </c>
      <c r="CA19" s="116"/>
      <c r="CB19" s="116"/>
      <c r="CC19" s="116"/>
      <c r="CD19" s="116"/>
      <c r="CE19" s="108" t="s">
        <v>30</v>
      </c>
      <c r="CF19" s="153"/>
      <c r="CG19" s="121">
        <v>3405834175</v>
      </c>
      <c r="CI19" s="116"/>
      <c r="CJ19" s="116"/>
      <c r="CK19" s="116"/>
      <c r="CM19" s="108" t="s">
        <v>30</v>
      </c>
      <c r="CN19" s="153"/>
      <c r="CO19" s="174">
        <v>256671158</v>
      </c>
      <c r="CQ19" s="116"/>
      <c r="CR19" s="116"/>
      <c r="CS19" s="116"/>
      <c r="CT19" s="116"/>
      <c r="CU19" s="108" t="s">
        <v>30</v>
      </c>
      <c r="CV19" s="153"/>
      <c r="CW19" s="121">
        <v>1041508300</v>
      </c>
      <c r="CY19" s="116"/>
      <c r="CZ19" s="116"/>
      <c r="DA19" s="116"/>
      <c r="DB19" s="116"/>
      <c r="DC19" s="108" t="s">
        <v>30</v>
      </c>
      <c r="DD19" s="153"/>
      <c r="DE19" s="121">
        <v>2753387892</v>
      </c>
      <c r="DG19" s="116"/>
      <c r="DH19" s="116"/>
      <c r="DI19" s="116"/>
      <c r="DK19" s="108" t="s">
        <v>30</v>
      </c>
      <c r="DL19" s="153"/>
      <c r="DM19" s="121">
        <v>348824569</v>
      </c>
      <c r="DO19" s="116"/>
      <c r="DP19" s="116"/>
      <c r="DQ19" s="116"/>
      <c r="DR19" s="116"/>
      <c r="DS19" s="108" t="s">
        <v>30</v>
      </c>
      <c r="DT19" s="153"/>
      <c r="DU19" s="121">
        <v>2242821000</v>
      </c>
      <c r="DW19" s="116"/>
      <c r="DX19" s="116"/>
      <c r="DY19" s="116"/>
      <c r="DZ19" s="116"/>
      <c r="EA19" s="108" t="s">
        <v>30</v>
      </c>
      <c r="EB19" s="153"/>
      <c r="EC19" s="121">
        <v>11059543000</v>
      </c>
      <c r="EE19" s="116"/>
      <c r="EF19" s="116"/>
      <c r="EG19" s="116"/>
      <c r="EI19" s="108" t="s">
        <v>30</v>
      </c>
      <c r="EJ19" s="153"/>
      <c r="EK19" s="121">
        <v>594575428</v>
      </c>
      <c r="EM19" s="116"/>
      <c r="EN19" s="116"/>
      <c r="EO19" s="116"/>
      <c r="EP19" s="116"/>
      <c r="EQ19" s="108" t="s">
        <v>30</v>
      </c>
      <c r="ER19" s="153"/>
      <c r="ES19" s="121">
        <v>1725800487</v>
      </c>
      <c r="EU19" s="116"/>
      <c r="EV19" s="116"/>
      <c r="EW19" s="116"/>
      <c r="EY19" s="108" t="s">
        <v>30</v>
      </c>
      <c r="EZ19" s="153"/>
      <c r="FA19" s="121">
        <v>2387907130</v>
      </c>
      <c r="FC19" s="116"/>
      <c r="FD19" s="116"/>
      <c r="FE19" s="116"/>
      <c r="FF19" s="116"/>
    </row>
    <row r="20" spans="1:162" ht="21.75" customHeight="1" thickBot="1">
      <c r="A20" s="163"/>
      <c r="B20" s="50"/>
      <c r="C20" s="177" t="s">
        <v>75</v>
      </c>
      <c r="D20" s="120" t="s">
        <v>62</v>
      </c>
      <c r="E20" s="111"/>
      <c r="F20" s="130">
        <f>+F17-F19</f>
        <v>0</v>
      </c>
      <c r="H20" s="113" t="s">
        <v>58</v>
      </c>
      <c r="I20" s="114">
        <v>41</v>
      </c>
      <c r="J20" s="115">
        <v>6027652000</v>
      </c>
      <c r="L20" s="122" t="s">
        <v>57</v>
      </c>
      <c r="M20" s="156"/>
      <c r="N20" s="123">
        <f>+N17-N19</f>
        <v>301907070</v>
      </c>
      <c r="P20" s="116" t="s">
        <v>58</v>
      </c>
      <c r="Q20" s="114">
        <v>41</v>
      </c>
      <c r="R20" s="115">
        <v>5170178000</v>
      </c>
      <c r="T20" s="122" t="s">
        <v>57</v>
      </c>
      <c r="U20" s="156"/>
      <c r="V20" s="123">
        <f>+V17-V19</f>
        <v>408332195</v>
      </c>
      <c r="X20" s="116" t="s">
        <v>58</v>
      </c>
      <c r="Y20" s="114">
        <v>41</v>
      </c>
      <c r="Z20" s="115">
        <v>2396589000</v>
      </c>
      <c r="AB20" s="122" t="s">
        <v>57</v>
      </c>
      <c r="AC20" s="111"/>
      <c r="AD20" s="123">
        <f>+AD17-AD19</f>
        <v>0</v>
      </c>
      <c r="AF20" s="116" t="s">
        <v>58</v>
      </c>
      <c r="AG20" s="114">
        <v>41</v>
      </c>
      <c r="AH20" s="115">
        <v>2396589000</v>
      </c>
      <c r="AI20" s="122" t="s">
        <v>57</v>
      </c>
      <c r="AJ20" s="156"/>
      <c r="AK20" s="123">
        <f>+AK17-AK19</f>
        <v>190709480</v>
      </c>
      <c r="AM20" s="116" t="s">
        <v>58</v>
      </c>
      <c r="AN20" s="114">
        <v>41</v>
      </c>
      <c r="AO20" s="115">
        <v>2396589000</v>
      </c>
      <c r="AQ20" s="122" t="s">
        <v>57</v>
      </c>
      <c r="AR20" s="156"/>
      <c r="AS20" s="123">
        <f>+AS17-AS19</f>
        <v>383331010</v>
      </c>
      <c r="AU20" s="116" t="s">
        <v>58</v>
      </c>
      <c r="AV20" s="114">
        <v>41</v>
      </c>
      <c r="AW20" s="115">
        <v>5170178000</v>
      </c>
      <c r="AY20" s="122" t="s">
        <v>57</v>
      </c>
      <c r="AZ20" s="156"/>
      <c r="BA20" s="123">
        <f>+BA17-BA19</f>
        <v>17224138733.07</v>
      </c>
      <c r="BC20" s="116" t="s">
        <v>58</v>
      </c>
      <c r="BD20" s="114">
        <v>41</v>
      </c>
      <c r="BE20" s="115">
        <v>2396589000</v>
      </c>
      <c r="BF20" s="115"/>
      <c r="BG20" s="122" t="s">
        <v>57</v>
      </c>
      <c r="BH20" s="156"/>
      <c r="BI20" s="123">
        <f>+BI17-BI19</f>
        <v>1471600017</v>
      </c>
      <c r="BK20" s="116" t="s">
        <v>58</v>
      </c>
      <c r="BL20" s="114">
        <v>41</v>
      </c>
      <c r="BM20" s="115">
        <v>5170178000</v>
      </c>
      <c r="BO20" s="122" t="s">
        <v>57</v>
      </c>
      <c r="BP20" s="156"/>
      <c r="BQ20" s="123">
        <f>+BQ17-BQ19</f>
        <v>1054201678</v>
      </c>
      <c r="BS20" s="116" t="s">
        <v>58</v>
      </c>
      <c r="BT20" s="114">
        <v>41</v>
      </c>
      <c r="BU20" s="115">
        <v>2396589000</v>
      </c>
      <c r="BV20" s="115"/>
      <c r="BW20" s="122" t="s">
        <v>57</v>
      </c>
      <c r="BX20" s="156"/>
      <c r="BY20" s="123">
        <f>+BY17-BY19</f>
        <v>951125664</v>
      </c>
      <c r="CA20" s="116" t="s">
        <v>58</v>
      </c>
      <c r="CB20" s="114">
        <v>41</v>
      </c>
      <c r="CC20" s="115">
        <v>2396589000</v>
      </c>
      <c r="CD20" s="115"/>
      <c r="CE20" s="122" t="s">
        <v>57</v>
      </c>
      <c r="CF20" s="156"/>
      <c r="CG20" s="123">
        <f>+CG17-CG19</f>
        <v>4202468349</v>
      </c>
      <c r="CI20" s="116" t="s">
        <v>58</v>
      </c>
      <c r="CJ20" s="114">
        <v>41</v>
      </c>
      <c r="CK20" s="115">
        <v>5170178000</v>
      </c>
      <c r="CM20" s="122" t="s">
        <v>57</v>
      </c>
      <c r="CN20" s="156"/>
      <c r="CO20" s="123">
        <f>+CO17-CO19</f>
        <v>322463697.58000004</v>
      </c>
      <c r="CQ20" s="116" t="s">
        <v>58</v>
      </c>
      <c r="CR20" s="114">
        <v>41</v>
      </c>
      <c r="CS20" s="115">
        <v>2396589000</v>
      </c>
      <c r="CT20" s="115"/>
      <c r="CU20" s="122" t="s">
        <v>57</v>
      </c>
      <c r="CV20" s="156"/>
      <c r="CW20" s="123">
        <f>+CW17-CW19</f>
        <v>763967100</v>
      </c>
      <c r="CY20" s="116" t="s">
        <v>58</v>
      </c>
      <c r="CZ20" s="114">
        <v>41</v>
      </c>
      <c r="DA20" s="115">
        <v>2396589000</v>
      </c>
      <c r="DB20" s="115"/>
      <c r="DC20" s="122" t="s">
        <v>57</v>
      </c>
      <c r="DD20" s="156"/>
      <c r="DE20" s="123">
        <f>+DE17-DE19</f>
        <v>5471502906</v>
      </c>
      <c r="DG20" s="116" t="s">
        <v>58</v>
      </c>
      <c r="DH20" s="114">
        <v>41</v>
      </c>
      <c r="DI20" s="115">
        <v>5170178000</v>
      </c>
      <c r="DK20" s="122" t="s">
        <v>57</v>
      </c>
      <c r="DL20" s="156"/>
      <c r="DM20" s="123">
        <f>+DM17-DM19</f>
        <v>634815431</v>
      </c>
      <c r="DO20" s="116" t="s">
        <v>58</v>
      </c>
      <c r="DP20" s="114">
        <v>41</v>
      </c>
      <c r="DQ20" s="115">
        <v>2396589000</v>
      </c>
      <c r="DR20" s="115"/>
      <c r="DS20" s="122" t="s">
        <v>57</v>
      </c>
      <c r="DT20" s="156"/>
      <c r="DU20" s="123">
        <f>+DU17-DU19</f>
        <v>1952956000</v>
      </c>
      <c r="DW20" s="116" t="s">
        <v>58</v>
      </c>
      <c r="DX20" s="114">
        <v>41</v>
      </c>
      <c r="DY20" s="115">
        <v>2396589000</v>
      </c>
      <c r="DZ20" s="115"/>
      <c r="EA20" s="122" t="s">
        <v>57</v>
      </c>
      <c r="EB20" s="156"/>
      <c r="EC20" s="123">
        <f>+EC17-EC19</f>
        <v>11456818000</v>
      </c>
      <c r="EE20" s="116" t="s">
        <v>58</v>
      </c>
      <c r="EF20" s="114">
        <v>41</v>
      </c>
      <c r="EG20" s="115">
        <v>5170178000</v>
      </c>
      <c r="EI20" s="122" t="s">
        <v>57</v>
      </c>
      <c r="EJ20" s="156"/>
      <c r="EK20" s="123">
        <f>+EK17-EK19</f>
        <v>850404460</v>
      </c>
      <c r="EM20" s="116" t="s">
        <v>58</v>
      </c>
      <c r="EN20" s="114">
        <v>41</v>
      </c>
      <c r="EO20" s="115">
        <v>2396589000</v>
      </c>
      <c r="EP20" s="115"/>
      <c r="EQ20" s="122" t="s">
        <v>57</v>
      </c>
      <c r="ER20" s="156"/>
      <c r="ES20" s="123">
        <f>+ES17-ES19</f>
        <v>4818008672</v>
      </c>
      <c r="EU20" s="116" t="s">
        <v>58</v>
      </c>
      <c r="EV20" s="114">
        <v>41</v>
      </c>
      <c r="EW20" s="115">
        <v>5170178000</v>
      </c>
      <c r="EY20" s="122" t="s">
        <v>57</v>
      </c>
      <c r="EZ20" s="156"/>
      <c r="FA20" s="123">
        <f>+FA17-FA19</f>
        <v>1615777118</v>
      </c>
      <c r="FC20" s="116" t="s">
        <v>58</v>
      </c>
      <c r="FD20" s="114">
        <v>41</v>
      </c>
      <c r="FE20" s="115">
        <v>2396589000</v>
      </c>
      <c r="FF20" s="115"/>
    </row>
    <row r="21" spans="3:162" ht="21.75" customHeight="1" thickBot="1">
      <c r="C21" s="178" t="s">
        <v>75</v>
      </c>
      <c r="D21" s="106" t="s">
        <v>45</v>
      </c>
      <c r="E21" s="111"/>
      <c r="F21" s="107">
        <v>0</v>
      </c>
      <c r="H21" s="113"/>
      <c r="I21" s="113"/>
      <c r="J21" s="113"/>
      <c r="L21" s="65" t="s">
        <v>45</v>
      </c>
      <c r="N21" s="70">
        <v>0</v>
      </c>
      <c r="P21" s="116"/>
      <c r="Q21" s="116"/>
      <c r="R21" s="116"/>
      <c r="T21" s="65" t="s">
        <v>45</v>
      </c>
      <c r="V21" s="70">
        <v>0</v>
      </c>
      <c r="X21" s="116"/>
      <c r="Y21" s="116"/>
      <c r="Z21" s="116"/>
      <c r="AB21" s="65" t="s">
        <v>45</v>
      </c>
      <c r="AD21" s="70">
        <v>0</v>
      </c>
      <c r="AF21" s="116"/>
      <c r="AG21" s="116"/>
      <c r="AH21" s="116"/>
      <c r="AI21" s="65" t="s">
        <v>45</v>
      </c>
      <c r="AJ21" s="100"/>
      <c r="AK21" s="70">
        <v>0</v>
      </c>
      <c r="AM21" s="116"/>
      <c r="AN21" s="116"/>
      <c r="AO21" s="116"/>
      <c r="AQ21" s="65" t="s">
        <v>45</v>
      </c>
      <c r="AS21" s="70">
        <v>0</v>
      </c>
      <c r="AU21" s="116"/>
      <c r="AV21" s="116"/>
      <c r="AW21" s="116"/>
      <c r="AY21" s="65" t="s">
        <v>45</v>
      </c>
      <c r="BA21" s="140">
        <v>0</v>
      </c>
      <c r="BC21" s="116"/>
      <c r="BD21" s="116"/>
      <c r="BE21" s="116"/>
      <c r="BF21" s="116"/>
      <c r="BG21" s="65" t="s">
        <v>45</v>
      </c>
      <c r="BH21" s="100"/>
      <c r="BI21" s="70">
        <v>0</v>
      </c>
      <c r="BK21" s="116"/>
      <c r="BL21" s="116"/>
      <c r="BM21" s="116"/>
      <c r="BO21" s="65" t="s">
        <v>45</v>
      </c>
      <c r="BP21" s="100"/>
      <c r="BQ21" s="140">
        <v>0</v>
      </c>
      <c r="BS21" s="116"/>
      <c r="BT21" s="116"/>
      <c r="BU21" s="116"/>
      <c r="BV21" s="116"/>
      <c r="BW21" s="65" t="s">
        <v>45</v>
      </c>
      <c r="BX21" s="100"/>
      <c r="BY21" s="140">
        <v>0</v>
      </c>
      <c r="CA21" s="116"/>
      <c r="CB21" s="116"/>
      <c r="CC21" s="116"/>
      <c r="CD21" s="116"/>
      <c r="CE21" s="65" t="s">
        <v>45</v>
      </c>
      <c r="CF21" s="100"/>
      <c r="CG21" s="70">
        <v>0</v>
      </c>
      <c r="CI21" s="116"/>
      <c r="CJ21" s="116"/>
      <c r="CK21" s="116"/>
      <c r="CM21" s="65" t="s">
        <v>45</v>
      </c>
      <c r="CN21" s="100"/>
      <c r="CO21" s="140">
        <v>0</v>
      </c>
      <c r="CQ21" s="116"/>
      <c r="CR21" s="116"/>
      <c r="CS21" s="116"/>
      <c r="CT21" s="116"/>
      <c r="CU21" s="65" t="s">
        <v>45</v>
      </c>
      <c r="CV21" s="100"/>
      <c r="CW21" s="140">
        <v>0</v>
      </c>
      <c r="CY21" s="116"/>
      <c r="CZ21" s="116"/>
      <c r="DA21" s="116"/>
      <c r="DB21" s="116"/>
      <c r="DC21" s="65" t="s">
        <v>45</v>
      </c>
      <c r="DD21" s="100"/>
      <c r="DE21" s="70">
        <v>0</v>
      </c>
      <c r="DG21" s="116"/>
      <c r="DH21" s="116"/>
      <c r="DI21" s="116"/>
      <c r="DK21" s="65" t="s">
        <v>45</v>
      </c>
      <c r="DL21" s="100"/>
      <c r="DM21" s="140">
        <v>0</v>
      </c>
      <c r="DO21" s="116"/>
      <c r="DP21" s="116"/>
      <c r="DQ21" s="116"/>
      <c r="DR21" s="116"/>
      <c r="DS21" s="65" t="s">
        <v>45</v>
      </c>
      <c r="DT21" s="100"/>
      <c r="DU21" s="140">
        <v>0</v>
      </c>
      <c r="DW21" s="116"/>
      <c r="DX21" s="116"/>
      <c r="DY21" s="116"/>
      <c r="DZ21" s="116"/>
      <c r="EA21" s="65" t="s">
        <v>45</v>
      </c>
      <c r="EB21" s="100"/>
      <c r="EC21" s="70">
        <v>0</v>
      </c>
      <c r="EE21" s="116"/>
      <c r="EF21" s="116"/>
      <c r="EG21" s="116"/>
      <c r="EI21" s="65" t="s">
        <v>45</v>
      </c>
      <c r="EJ21" s="100"/>
      <c r="EK21" s="140">
        <v>0</v>
      </c>
      <c r="EM21" s="116"/>
      <c r="EN21" s="116"/>
      <c r="EO21" s="116"/>
      <c r="EP21" s="116"/>
      <c r="EQ21" s="65" t="s">
        <v>45</v>
      </c>
      <c r="ER21" s="100"/>
      <c r="ES21" s="70">
        <v>0</v>
      </c>
      <c r="EU21" s="116"/>
      <c r="EV21" s="116"/>
      <c r="EW21" s="116"/>
      <c r="EY21" s="65" t="s">
        <v>45</v>
      </c>
      <c r="EZ21" s="100"/>
      <c r="FA21" s="140">
        <v>0</v>
      </c>
      <c r="FC21" s="116"/>
      <c r="FD21" s="116"/>
      <c r="FE21" s="116"/>
      <c r="FF21" s="116"/>
    </row>
    <row r="22" spans="4:162" ht="12.75">
      <c r="D22" s="71"/>
      <c r="F22" s="84"/>
      <c r="L22" s="71"/>
      <c r="N22" s="84"/>
      <c r="P22" s="116"/>
      <c r="Q22" s="116"/>
      <c r="R22" s="116"/>
      <c r="T22" s="71"/>
      <c r="V22" s="84"/>
      <c r="X22" s="116"/>
      <c r="Y22" s="116"/>
      <c r="Z22" s="116"/>
      <c r="AB22" s="71"/>
      <c r="AD22" s="84"/>
      <c r="AF22" s="116"/>
      <c r="AG22" s="116"/>
      <c r="AH22" s="116"/>
      <c r="AI22" s="71"/>
      <c r="AJ22" s="100"/>
      <c r="AK22" s="84"/>
      <c r="AM22" s="116"/>
      <c r="AN22" s="116"/>
      <c r="AO22" s="116"/>
      <c r="AQ22" s="71"/>
      <c r="AS22" s="84"/>
      <c r="AU22" s="116"/>
      <c r="AV22" s="116"/>
      <c r="AW22" s="116"/>
      <c r="AY22" s="71"/>
      <c r="BA22" s="84"/>
      <c r="BC22" s="116"/>
      <c r="BD22" s="116"/>
      <c r="BE22" s="116"/>
      <c r="BF22" s="116"/>
      <c r="BG22" s="71"/>
      <c r="BH22" s="100"/>
      <c r="BI22" s="84"/>
      <c r="BK22" s="116"/>
      <c r="BL22" s="116"/>
      <c r="BM22" s="116"/>
      <c r="BO22" s="71"/>
      <c r="BP22" s="100"/>
      <c r="BQ22" s="84"/>
      <c r="BS22" s="116"/>
      <c r="BT22" s="116"/>
      <c r="BU22" s="116"/>
      <c r="BV22" s="116"/>
      <c r="BW22" s="71"/>
      <c r="BX22" s="100"/>
      <c r="BY22" s="84"/>
      <c r="CA22" s="116"/>
      <c r="CB22" s="116"/>
      <c r="CC22" s="116"/>
      <c r="CD22" s="116"/>
      <c r="CE22" s="71"/>
      <c r="CF22" s="100"/>
      <c r="CG22" s="84"/>
      <c r="CI22" s="116"/>
      <c r="CJ22" s="116"/>
      <c r="CK22" s="116"/>
      <c r="CM22" s="71"/>
      <c r="CN22" s="100"/>
      <c r="CO22" s="84"/>
      <c r="CQ22" s="116"/>
      <c r="CR22" s="116"/>
      <c r="CS22" s="116"/>
      <c r="CT22" s="116"/>
      <c r="CU22" s="71"/>
      <c r="CV22" s="100"/>
      <c r="CW22" s="84"/>
      <c r="CY22" s="116"/>
      <c r="CZ22" s="116"/>
      <c r="DA22" s="116"/>
      <c r="DB22" s="116"/>
      <c r="DC22" s="71"/>
      <c r="DD22" s="100"/>
      <c r="DE22" s="84"/>
      <c r="DG22" s="116"/>
      <c r="DH22" s="116"/>
      <c r="DI22" s="116"/>
      <c r="DK22" s="71"/>
      <c r="DL22" s="100"/>
      <c r="DM22" s="84"/>
      <c r="DO22" s="116"/>
      <c r="DP22" s="116"/>
      <c r="DQ22" s="116"/>
      <c r="DR22" s="116"/>
      <c r="DS22" s="71"/>
      <c r="DT22" s="100"/>
      <c r="DU22" s="84"/>
      <c r="DW22" s="116"/>
      <c r="DX22" s="116"/>
      <c r="DY22" s="116"/>
      <c r="DZ22" s="116"/>
      <c r="EA22" s="71"/>
      <c r="EB22" s="100"/>
      <c r="EC22" s="84"/>
      <c r="EE22" s="116"/>
      <c r="EF22" s="116"/>
      <c r="EG22" s="116"/>
      <c r="EI22" s="71"/>
      <c r="EJ22" s="100"/>
      <c r="EK22" s="84"/>
      <c r="EM22" s="116"/>
      <c r="EN22" s="116"/>
      <c r="EO22" s="116"/>
      <c r="EP22" s="116"/>
      <c r="EQ22" s="71"/>
      <c r="ER22" s="100"/>
      <c r="ES22" s="84"/>
      <c r="EU22" s="116"/>
      <c r="EV22" s="116"/>
      <c r="EW22" s="116"/>
      <c r="EY22" s="71"/>
      <c r="EZ22" s="100"/>
      <c r="FA22" s="84"/>
      <c r="FC22" s="116"/>
      <c r="FD22" s="116"/>
      <c r="FE22" s="116"/>
      <c r="FF22" s="116"/>
    </row>
    <row r="23" spans="4:162" ht="12.75">
      <c r="D23" s="71"/>
      <c r="F23" s="84"/>
      <c r="L23" s="71"/>
      <c r="N23" s="84"/>
      <c r="T23" s="71"/>
      <c r="V23" s="84"/>
      <c r="X23" s="116"/>
      <c r="Y23" s="116"/>
      <c r="Z23" s="116"/>
      <c r="AB23" s="71"/>
      <c r="AD23" s="84"/>
      <c r="AF23" s="116"/>
      <c r="AG23" s="116"/>
      <c r="AH23" s="116"/>
      <c r="AI23" s="71"/>
      <c r="AJ23" s="100"/>
      <c r="AK23" s="84"/>
      <c r="AM23" s="116"/>
      <c r="AN23" s="116"/>
      <c r="AO23" s="116"/>
      <c r="AQ23" s="71"/>
      <c r="AS23" s="84"/>
      <c r="AY23" s="71"/>
      <c r="BA23" s="84"/>
      <c r="BC23" s="116"/>
      <c r="BD23" s="116"/>
      <c r="BE23" s="116"/>
      <c r="BF23" s="116"/>
      <c r="BG23" s="71"/>
      <c r="BH23" s="100"/>
      <c r="BI23" s="84"/>
      <c r="BO23" s="71"/>
      <c r="BP23" s="100"/>
      <c r="BQ23" s="84"/>
      <c r="BS23" s="116"/>
      <c r="BT23" s="116"/>
      <c r="BU23" s="116"/>
      <c r="BV23" s="116"/>
      <c r="BW23" s="71"/>
      <c r="BX23" s="100"/>
      <c r="BY23" s="84"/>
      <c r="CA23" s="116"/>
      <c r="CB23" s="116"/>
      <c r="CC23" s="116"/>
      <c r="CD23" s="116"/>
      <c r="CE23" s="71"/>
      <c r="CF23" s="100"/>
      <c r="CG23" s="84"/>
      <c r="CM23" s="71"/>
      <c r="CN23" s="100"/>
      <c r="CO23" s="84"/>
      <c r="CQ23" s="116"/>
      <c r="CR23" s="116"/>
      <c r="CS23" s="116"/>
      <c r="CT23" s="116"/>
      <c r="CU23" s="71"/>
      <c r="CV23" s="100"/>
      <c r="CW23" s="84"/>
      <c r="CY23" s="116"/>
      <c r="CZ23" s="116"/>
      <c r="DA23" s="116"/>
      <c r="DB23" s="116"/>
      <c r="DC23" s="71"/>
      <c r="DD23" s="100"/>
      <c r="DE23" s="84"/>
      <c r="DK23" s="71"/>
      <c r="DL23" s="100"/>
      <c r="DM23" s="84"/>
      <c r="DO23" s="116"/>
      <c r="DP23" s="116"/>
      <c r="DQ23" s="116"/>
      <c r="DR23" s="116"/>
      <c r="DS23" s="71"/>
      <c r="DT23" s="100"/>
      <c r="DU23" s="84"/>
      <c r="DW23" s="116"/>
      <c r="DX23" s="116"/>
      <c r="DY23" s="116"/>
      <c r="DZ23" s="116"/>
      <c r="EA23" s="71"/>
      <c r="EB23" s="100"/>
      <c r="EC23" s="84"/>
      <c r="EI23" s="71"/>
      <c r="EJ23" s="100"/>
      <c r="EK23" s="84"/>
      <c r="EM23" s="116"/>
      <c r="EN23" s="116"/>
      <c r="EO23" s="116"/>
      <c r="EP23" s="116"/>
      <c r="EQ23" s="71"/>
      <c r="ER23" s="100"/>
      <c r="ES23" s="84"/>
      <c r="EY23" s="71"/>
      <c r="EZ23" s="100"/>
      <c r="FA23" s="84"/>
      <c r="FC23" s="116"/>
      <c r="FD23" s="116"/>
      <c r="FE23" s="116"/>
      <c r="FF23" s="116"/>
    </row>
    <row r="24" spans="1:157" ht="13.5" thickBot="1">
      <c r="A24" s="50"/>
      <c r="B24" s="50"/>
      <c r="C24" s="50"/>
      <c r="D24" s="71" t="s">
        <v>44</v>
      </c>
      <c r="F24" s="84"/>
      <c r="L24" s="71"/>
      <c r="N24" s="84"/>
      <c r="T24" s="71"/>
      <c r="V24" s="84"/>
      <c r="AB24" s="71"/>
      <c r="AD24" s="84"/>
      <c r="AI24" s="71"/>
      <c r="AJ24" s="100"/>
      <c r="AK24" s="84"/>
      <c r="AQ24" s="71"/>
      <c r="AS24" s="84"/>
      <c r="AY24" s="71"/>
      <c r="BA24" s="84"/>
      <c r="BG24" s="71"/>
      <c r="BH24" s="100"/>
      <c r="BI24" s="84"/>
      <c r="BO24" s="71"/>
      <c r="BP24" s="100"/>
      <c r="BQ24" s="84"/>
      <c r="BW24" s="71"/>
      <c r="BX24" s="100"/>
      <c r="BY24" s="84"/>
      <c r="CE24" s="71"/>
      <c r="CF24" s="100"/>
      <c r="CG24" s="84"/>
      <c r="CM24" s="71"/>
      <c r="CN24" s="100"/>
      <c r="CO24" s="84"/>
      <c r="CU24" s="71"/>
      <c r="CV24" s="100"/>
      <c r="CW24" s="84"/>
      <c r="DC24" s="71"/>
      <c r="DD24" s="100"/>
      <c r="DE24" s="84"/>
      <c r="DK24" s="71"/>
      <c r="DL24" s="100"/>
      <c r="DM24" s="84"/>
      <c r="DS24" s="71"/>
      <c r="DT24" s="100"/>
      <c r="DU24" s="84"/>
      <c r="EA24" s="71"/>
      <c r="EB24" s="100"/>
      <c r="EC24" s="84"/>
      <c r="EI24" s="71"/>
      <c r="EJ24" s="100"/>
      <c r="EK24" s="84"/>
      <c r="EQ24" s="71"/>
      <c r="ER24" s="100"/>
      <c r="ES24" s="84"/>
      <c r="EY24" s="71"/>
      <c r="EZ24" s="100"/>
      <c r="FA24" s="84"/>
    </row>
    <row r="25" spans="1:162" ht="21.75" customHeight="1" thickBot="1">
      <c r="A25" s="50"/>
      <c r="B25" s="50"/>
      <c r="C25" s="139"/>
      <c r="D25" s="134">
        <f>+D5</f>
        <v>0</v>
      </c>
      <c r="E25" s="134"/>
      <c r="F25" s="134"/>
      <c r="G25" s="134"/>
      <c r="H25" s="134"/>
      <c r="I25" s="134"/>
      <c r="J25" s="135"/>
      <c r="L25" s="194" t="str">
        <f>+L5</f>
        <v>JAIME ANDRES VILLABONA VALENCIA</v>
      </c>
      <c r="M25" s="195"/>
      <c r="N25" s="195"/>
      <c r="O25" s="195"/>
      <c r="P25" s="195"/>
      <c r="Q25" s="195"/>
      <c r="R25" s="196"/>
      <c r="S25" s="85"/>
      <c r="T25" s="194" t="str">
        <f>+T5</f>
        <v>JAVIER LEONARDO ALVAREZ CASTRO</v>
      </c>
      <c r="U25" s="195"/>
      <c r="V25" s="195"/>
      <c r="W25" s="195"/>
      <c r="X25" s="195"/>
      <c r="Y25" s="195"/>
      <c r="Z25" s="196"/>
      <c r="AB25" s="194" t="str">
        <f>+AB5</f>
        <v> </v>
      </c>
      <c r="AC25" s="195"/>
      <c r="AD25" s="195"/>
      <c r="AE25" s="195"/>
      <c r="AF25" s="195"/>
      <c r="AG25" s="195"/>
      <c r="AH25" s="196"/>
      <c r="AI25" s="194" t="str">
        <f>+AI5</f>
        <v>GRUPO INDUSTRIAL REWELL LTDA</v>
      </c>
      <c r="AJ25" s="195"/>
      <c r="AK25" s="195"/>
      <c r="AL25" s="195"/>
      <c r="AM25" s="195"/>
      <c r="AN25" s="195"/>
      <c r="AO25" s="196"/>
      <c r="AQ25" s="194" t="str">
        <f>+AQ5</f>
        <v>ALCALA ARQUITECTURA Y COMUNICACIONES LTDA</v>
      </c>
      <c r="AR25" s="195"/>
      <c r="AS25" s="195"/>
      <c r="AT25" s="195"/>
      <c r="AU25" s="195"/>
      <c r="AV25" s="195"/>
      <c r="AW25" s="196"/>
      <c r="AX25" s="85"/>
      <c r="AY25" s="194" t="str">
        <f>+AY5</f>
        <v>FAMOC DE PANEL S.A.</v>
      </c>
      <c r="AZ25" s="195"/>
      <c r="BA25" s="195"/>
      <c r="BB25" s="195"/>
      <c r="BC25" s="195"/>
      <c r="BD25" s="195"/>
      <c r="BE25" s="196"/>
      <c r="BF25" s="169"/>
      <c r="BG25" s="194" t="str">
        <f>+BG5</f>
        <v>MAURICIO VEGA MERCHAN</v>
      </c>
      <c r="BH25" s="195"/>
      <c r="BI25" s="195"/>
      <c r="BJ25" s="195"/>
      <c r="BK25" s="195"/>
      <c r="BL25" s="195"/>
      <c r="BM25" s="196"/>
      <c r="BN25" s="85"/>
      <c r="BO25" s="194" t="str">
        <f>+BO5</f>
        <v>JAIME OMAR GOMEZ MANRIQUE</v>
      </c>
      <c r="BP25" s="195"/>
      <c r="BQ25" s="195"/>
      <c r="BR25" s="195"/>
      <c r="BS25" s="195"/>
      <c r="BT25" s="195"/>
      <c r="BU25" s="196"/>
      <c r="BV25" s="169"/>
      <c r="BW25" s="194" t="str">
        <f>+BW5</f>
        <v>GERMAN ALBERTO SERRANO GUTIERREZ</v>
      </c>
      <c r="BX25" s="195"/>
      <c r="BY25" s="195"/>
      <c r="BZ25" s="195"/>
      <c r="CA25" s="195"/>
      <c r="CB25" s="195"/>
      <c r="CC25" s="196"/>
      <c r="CD25" s="169"/>
      <c r="CE25" s="194" t="str">
        <f>+CE5</f>
        <v>INMEMA LTDA</v>
      </c>
      <c r="CF25" s="195"/>
      <c r="CG25" s="195"/>
      <c r="CH25" s="195"/>
      <c r="CI25" s="195"/>
      <c r="CJ25" s="195"/>
      <c r="CK25" s="196"/>
      <c r="CL25" s="85"/>
      <c r="CM25" s="194" t="str">
        <f>+CM5</f>
        <v>ING LTDA</v>
      </c>
      <c r="CN25" s="195"/>
      <c r="CO25" s="195"/>
      <c r="CP25" s="195"/>
      <c r="CQ25" s="195"/>
      <c r="CR25" s="195"/>
      <c r="CS25" s="196"/>
      <c r="CT25" s="169"/>
      <c r="CU25" s="194" t="str">
        <f>+CU5</f>
        <v>HACER DE COLOMBIA LTDA</v>
      </c>
      <c r="CV25" s="195"/>
      <c r="CW25" s="195"/>
      <c r="CX25" s="195"/>
      <c r="CY25" s="195"/>
      <c r="CZ25" s="195"/>
      <c r="DA25" s="196"/>
      <c r="DB25" s="169"/>
      <c r="DC25" s="194" t="str">
        <f>+DC5</f>
        <v>INVERISONES GUERFOR S.A.</v>
      </c>
      <c r="DD25" s="195"/>
      <c r="DE25" s="195"/>
      <c r="DF25" s="195"/>
      <c r="DG25" s="195"/>
      <c r="DH25" s="195"/>
      <c r="DI25" s="196"/>
      <c r="DJ25" s="85"/>
      <c r="DK25" s="194" t="str">
        <f>+DK5</f>
        <v>R Y R INGENIEROS LTDA</v>
      </c>
      <c r="DL25" s="195"/>
      <c r="DM25" s="195"/>
      <c r="DN25" s="195"/>
      <c r="DO25" s="195"/>
      <c r="DP25" s="195"/>
      <c r="DQ25" s="196"/>
      <c r="DR25" s="169"/>
      <c r="DS25" s="194" t="str">
        <f>+DS5</f>
        <v>INDUMUEBLES HERNANDEZ LTDA</v>
      </c>
      <c r="DT25" s="195"/>
      <c r="DU25" s="195"/>
      <c r="DV25" s="195"/>
      <c r="DW25" s="195"/>
      <c r="DX25" s="195"/>
      <c r="DY25" s="196"/>
      <c r="DZ25" s="169"/>
      <c r="EA25" s="194" t="str">
        <f>+EA5</f>
        <v>SOLINOFF CORP. S.A.</v>
      </c>
      <c r="EB25" s="195"/>
      <c r="EC25" s="195"/>
      <c r="ED25" s="195"/>
      <c r="EE25" s="195"/>
      <c r="EF25" s="195"/>
      <c r="EG25" s="196"/>
      <c r="EH25" s="85"/>
      <c r="EI25" s="194" t="str">
        <f>+EI5</f>
        <v>IT CORPORATION S.A.S.</v>
      </c>
      <c r="EJ25" s="195"/>
      <c r="EK25" s="195"/>
      <c r="EL25" s="195"/>
      <c r="EM25" s="195"/>
      <c r="EN25" s="195"/>
      <c r="EO25" s="196"/>
      <c r="EP25" s="169"/>
      <c r="EQ25" s="194" t="str">
        <f>+EQ5</f>
        <v>AMPLEX DE COLOMBIA LTDA</v>
      </c>
      <c r="ER25" s="195"/>
      <c r="ES25" s="195"/>
      <c r="ET25" s="195"/>
      <c r="EU25" s="195"/>
      <c r="EV25" s="195"/>
      <c r="EW25" s="196"/>
      <c r="EX25" s="85"/>
      <c r="EY25" s="194" t="str">
        <f>+EY5</f>
        <v>SAVERA LTDA</v>
      </c>
      <c r="EZ25" s="195"/>
      <c r="FA25" s="195"/>
      <c r="FB25" s="195"/>
      <c r="FC25" s="195"/>
      <c r="FD25" s="195"/>
      <c r="FE25" s="196"/>
      <c r="FF25" s="169"/>
    </row>
    <row r="26" spans="1:162" ht="13.5" thickBot="1">
      <c r="A26" s="50"/>
      <c r="B26" s="50"/>
      <c r="C26" s="50"/>
      <c r="D26" s="95"/>
      <c r="E26" s="95"/>
      <c r="F26" s="95"/>
      <c r="G26" s="95"/>
      <c r="H26" s="95"/>
      <c r="I26" s="95"/>
      <c r="J26" s="96"/>
      <c r="L26" s="72"/>
      <c r="M26" s="157"/>
      <c r="N26" s="95"/>
      <c r="O26" s="95"/>
      <c r="P26" s="95"/>
      <c r="Q26" s="95"/>
      <c r="R26" s="96"/>
      <c r="T26" s="72"/>
      <c r="U26" s="157"/>
      <c r="V26" s="95"/>
      <c r="W26" s="95"/>
      <c r="X26" s="95"/>
      <c r="Y26" s="95"/>
      <c r="Z26" s="96"/>
      <c r="AB26" s="72"/>
      <c r="AC26" s="95"/>
      <c r="AD26" s="95"/>
      <c r="AE26" s="95"/>
      <c r="AF26" s="95"/>
      <c r="AG26" s="95"/>
      <c r="AH26" s="96"/>
      <c r="AI26" s="72"/>
      <c r="AJ26" s="157"/>
      <c r="AK26" s="95"/>
      <c r="AL26" s="95"/>
      <c r="AM26" s="95"/>
      <c r="AN26" s="95"/>
      <c r="AO26" s="96"/>
      <c r="AQ26" s="72"/>
      <c r="AR26" s="157"/>
      <c r="AS26" s="95"/>
      <c r="AT26" s="95"/>
      <c r="AU26" s="95"/>
      <c r="AV26" s="95"/>
      <c r="AW26" s="96"/>
      <c r="AY26" s="72"/>
      <c r="AZ26" s="157"/>
      <c r="BA26" s="95"/>
      <c r="BB26" s="95"/>
      <c r="BC26" s="95"/>
      <c r="BD26" s="95"/>
      <c r="BE26" s="96"/>
      <c r="BF26" s="50"/>
      <c r="BG26" s="72"/>
      <c r="BH26" s="157"/>
      <c r="BI26" s="95"/>
      <c r="BJ26" s="95"/>
      <c r="BK26" s="95"/>
      <c r="BL26" s="95"/>
      <c r="BM26" s="96"/>
      <c r="BO26" s="72"/>
      <c r="BP26" s="157"/>
      <c r="BQ26" s="95"/>
      <c r="BR26" s="95"/>
      <c r="BS26" s="95"/>
      <c r="BT26" s="95"/>
      <c r="BU26" s="96"/>
      <c r="BV26" s="50"/>
      <c r="BW26" s="72"/>
      <c r="BX26" s="157"/>
      <c r="BY26" s="95"/>
      <c r="BZ26" s="95"/>
      <c r="CA26" s="95"/>
      <c r="CB26" s="95"/>
      <c r="CC26" s="96"/>
      <c r="CD26" s="50"/>
      <c r="CE26" s="72"/>
      <c r="CF26" s="157"/>
      <c r="CG26" s="95"/>
      <c r="CH26" s="95"/>
      <c r="CI26" s="95"/>
      <c r="CJ26" s="95"/>
      <c r="CK26" s="96"/>
      <c r="CM26" s="72"/>
      <c r="CN26" s="157"/>
      <c r="CO26" s="95"/>
      <c r="CP26" s="95"/>
      <c r="CQ26" s="95"/>
      <c r="CR26" s="95"/>
      <c r="CS26" s="96"/>
      <c r="CT26" s="50"/>
      <c r="CU26" s="72"/>
      <c r="CV26" s="157"/>
      <c r="CW26" s="95"/>
      <c r="CX26" s="95"/>
      <c r="CY26" s="95"/>
      <c r="CZ26" s="95"/>
      <c r="DA26" s="96"/>
      <c r="DB26" s="50"/>
      <c r="DC26" s="72"/>
      <c r="DD26" s="157"/>
      <c r="DE26" s="95"/>
      <c r="DF26" s="95"/>
      <c r="DG26" s="95"/>
      <c r="DH26" s="95"/>
      <c r="DI26" s="96"/>
      <c r="DK26" s="72"/>
      <c r="DL26" s="157"/>
      <c r="DM26" s="95"/>
      <c r="DN26" s="95"/>
      <c r="DO26" s="95"/>
      <c r="DP26" s="95"/>
      <c r="DQ26" s="96"/>
      <c r="DR26" s="50"/>
      <c r="DS26" s="72"/>
      <c r="DT26" s="157"/>
      <c r="DU26" s="95"/>
      <c r="DV26" s="95"/>
      <c r="DW26" s="95"/>
      <c r="DX26" s="95"/>
      <c r="DY26" s="96"/>
      <c r="DZ26" s="50"/>
      <c r="EA26" s="72"/>
      <c r="EB26" s="157"/>
      <c r="EC26" s="95"/>
      <c r="ED26" s="95"/>
      <c r="EE26" s="95"/>
      <c r="EF26" s="95"/>
      <c r="EG26" s="96"/>
      <c r="EI26" s="72"/>
      <c r="EJ26" s="157"/>
      <c r="EK26" s="95"/>
      <c r="EL26" s="95"/>
      <c r="EM26" s="95"/>
      <c r="EN26" s="95"/>
      <c r="EO26" s="96"/>
      <c r="EP26" s="50"/>
      <c r="EQ26" s="72"/>
      <c r="ER26" s="157"/>
      <c r="ES26" s="95"/>
      <c r="ET26" s="95"/>
      <c r="EU26" s="95"/>
      <c r="EV26" s="95"/>
      <c r="EW26" s="96"/>
      <c r="EY26" s="72"/>
      <c r="EZ26" s="157"/>
      <c r="FA26" s="95"/>
      <c r="FB26" s="95"/>
      <c r="FC26" s="95"/>
      <c r="FD26" s="95"/>
      <c r="FE26" s="96"/>
      <c r="FF26" s="50"/>
    </row>
    <row r="27" spans="1:162" ht="12.75" customHeight="1">
      <c r="A27" s="220">
        <v>1.5</v>
      </c>
      <c r="B27" s="218" t="s">
        <v>27</v>
      </c>
      <c r="C27" s="237" t="str">
        <f>CONCATENATE(C277,"  ",A27)</f>
        <v>Activo corriente / Pasivo corriente &gt;=   1,5</v>
      </c>
      <c r="D27" s="57" t="s">
        <v>25</v>
      </c>
      <c r="E27" s="50"/>
      <c r="F27" s="56">
        <f>+F16</f>
        <v>0</v>
      </c>
      <c r="G27" s="50"/>
      <c r="H27" s="205" t="e">
        <f>+F27/F28</f>
        <v>#DIV/0!</v>
      </c>
      <c r="I27" s="50"/>
      <c r="J27" s="183" t="e">
        <f>IF(F27="","",IF(H27&gt;=A27,"CUMPLE","NO CUMPLE"))</f>
        <v>#DIV/0!</v>
      </c>
      <c r="L27" s="57" t="s">
        <v>25</v>
      </c>
      <c r="M27" s="155"/>
      <c r="N27" s="56">
        <f>+N16</f>
        <v>387064283</v>
      </c>
      <c r="O27" s="50"/>
      <c r="P27" s="197">
        <f>+N27/N28</f>
        <v>4.904146361340033</v>
      </c>
      <c r="Q27" s="50"/>
      <c r="R27" s="186" t="str">
        <f>IF(N27="","",IF(P27&gt;=A27,"CUMPLE","NO CUMPLE"))</f>
        <v>CUMPLE</v>
      </c>
      <c r="T27" s="57" t="s">
        <v>25</v>
      </c>
      <c r="U27" s="155"/>
      <c r="V27" s="56">
        <f>+V16</f>
        <v>531790100</v>
      </c>
      <c r="W27" s="50"/>
      <c r="X27" s="197">
        <f>+V27/V28</f>
        <v>8.687777880718118</v>
      </c>
      <c r="Y27" s="50"/>
      <c r="Z27" s="186" t="str">
        <f>IF(V27="","",IF(X27&gt;=A27,"CUMPLE","NO CUMPLE"))</f>
        <v>CUMPLE</v>
      </c>
      <c r="AB27" s="57" t="s">
        <v>25</v>
      </c>
      <c r="AC27" s="50"/>
      <c r="AD27" s="56">
        <f>+AD16</f>
        <v>0</v>
      </c>
      <c r="AE27" s="50"/>
      <c r="AF27" s="205" t="e">
        <f>+AD27/AD28</f>
        <v>#DIV/0!</v>
      </c>
      <c r="AG27" s="50"/>
      <c r="AH27" s="183" t="e">
        <f>IF(AD27="","",IF(AF27&gt;=A27,"CUMPLE","NO CUMPLE"))</f>
        <v>#DIV/0!</v>
      </c>
      <c r="AI27" s="57" t="s">
        <v>25</v>
      </c>
      <c r="AJ27" s="155"/>
      <c r="AK27" s="56">
        <f>+AK16</f>
        <v>467593902</v>
      </c>
      <c r="AL27" s="50"/>
      <c r="AM27" s="197">
        <f>+AK27/AK28</f>
        <v>3.910478365456264</v>
      </c>
      <c r="AN27" s="50"/>
      <c r="AO27" s="204" t="str">
        <f>IF(AK27="","",IF(AM27&gt;=A27,"CUMPLE","NO CUMPLE"))</f>
        <v>CUMPLE</v>
      </c>
      <c r="AQ27" s="57" t="s">
        <v>25</v>
      </c>
      <c r="AR27" s="155"/>
      <c r="AS27" s="56">
        <f>+AS16</f>
        <v>607632672</v>
      </c>
      <c r="AT27" s="50"/>
      <c r="AU27" s="197">
        <f>+AS27/AS28</f>
        <v>3.5311174763500346</v>
      </c>
      <c r="AV27" s="50"/>
      <c r="AW27" s="186" t="str">
        <f>IF(AS27="","",IF(AU27&gt;=A27,"CUMPLE","NO CUMPLE"))</f>
        <v>CUMPLE</v>
      </c>
      <c r="AY27" s="57" t="s">
        <v>25</v>
      </c>
      <c r="AZ27" s="155"/>
      <c r="BA27" s="56">
        <f>+BA16</f>
        <v>13401191507.25</v>
      </c>
      <c r="BB27" s="50"/>
      <c r="BC27" s="197">
        <f>+BA27/BA28</f>
        <v>2.937692272407977</v>
      </c>
      <c r="BD27" s="50"/>
      <c r="BE27" s="186" t="str">
        <f>IF(BA27="","",IF(BC27&gt;=A27,"CUMPLE","NO CUMPLE"))</f>
        <v>CUMPLE</v>
      </c>
      <c r="BF27" s="170"/>
      <c r="BG27" s="57" t="s">
        <v>25</v>
      </c>
      <c r="BH27" s="155"/>
      <c r="BI27" s="56">
        <f>+BI16</f>
        <v>1706369155</v>
      </c>
      <c r="BJ27" s="50"/>
      <c r="BK27" s="197">
        <f>+BI27/BI28</f>
        <v>2.5627841193196184</v>
      </c>
      <c r="BL27" s="50"/>
      <c r="BM27" s="186" t="str">
        <f>IF(BI27="","",IF(BK27&gt;=Q27,"CUMPLE","NO CUMPLE"))</f>
        <v>CUMPLE</v>
      </c>
      <c r="BO27" s="57" t="s">
        <v>25</v>
      </c>
      <c r="BP27" s="155"/>
      <c r="BQ27" s="56">
        <f>+BQ16</f>
        <v>721966165</v>
      </c>
      <c r="BR27" s="50"/>
      <c r="BS27" s="197">
        <f>+BQ27/BQ28</f>
        <v>19.276626574299353</v>
      </c>
      <c r="BT27" s="50"/>
      <c r="BU27" s="186" t="str">
        <f>IF(BQ27="","",IF(BS27&gt;=Q27,"CUMPLE","NO CUMPLE"))</f>
        <v>CUMPLE</v>
      </c>
      <c r="BV27" s="170"/>
      <c r="BW27" s="57" t="s">
        <v>25</v>
      </c>
      <c r="BX27" s="155"/>
      <c r="BY27" s="56">
        <f>+BY16</f>
        <v>499828627</v>
      </c>
      <c r="BZ27" s="50"/>
      <c r="CA27" s="197">
        <f>+BY27/BY28</f>
        <v>10.368648376392326</v>
      </c>
      <c r="CB27" s="50"/>
      <c r="CC27" s="186" t="str">
        <f>IF(BY27="","",IF(CA27&gt;=Y27,"CUMPLE","NO CUMPLE"))</f>
        <v>CUMPLE</v>
      </c>
      <c r="CD27" s="170"/>
      <c r="CE27" s="57" t="s">
        <v>25</v>
      </c>
      <c r="CF27" s="155"/>
      <c r="CG27" s="56">
        <f>+CG16</f>
        <v>3075801969</v>
      </c>
      <c r="CH27" s="50"/>
      <c r="CI27" s="197">
        <f>+CG27/CG28</f>
        <v>2.473384123718694</v>
      </c>
      <c r="CJ27" s="50"/>
      <c r="CK27" s="186" t="str">
        <f>IF(CG27="","",IF(CI27&gt;=AG27,"CUMPLE","NO CUMPLE"))</f>
        <v>CUMPLE</v>
      </c>
      <c r="CM27" s="57" t="s">
        <v>25</v>
      </c>
      <c r="CN27" s="155"/>
      <c r="CO27" s="56">
        <f>+CO16</f>
        <v>535649515.58</v>
      </c>
      <c r="CP27" s="50"/>
      <c r="CQ27" s="197">
        <f>+CO27/CO28</f>
        <v>2.086909646388863</v>
      </c>
      <c r="CR27" s="50"/>
      <c r="CS27" s="186" t="str">
        <f>IF(CO27="","",IF(CQ27&gt;=AG27,"CUMPLE","NO CUMPLE"))</f>
        <v>CUMPLE</v>
      </c>
      <c r="CT27" s="170"/>
      <c r="CU27" s="57" t="s">
        <v>25</v>
      </c>
      <c r="CV27" s="155"/>
      <c r="CW27" s="56">
        <f>+CW16</f>
        <v>1527579000</v>
      </c>
      <c r="CX27" s="50"/>
      <c r="CY27" s="197">
        <f>+CW27/CW28</f>
        <v>3.8656611153329625</v>
      </c>
      <c r="CZ27" s="50"/>
      <c r="DA27" s="186" t="str">
        <f>IF(CW27="","",IF(CY27&gt;=A27,"CUMPLE","NO CUMPLE"))</f>
        <v>CUMPLE</v>
      </c>
      <c r="DB27" s="170"/>
      <c r="DC27" s="57" t="s">
        <v>25</v>
      </c>
      <c r="DD27" s="155"/>
      <c r="DE27" s="56">
        <f>+DE16</f>
        <v>4718073522</v>
      </c>
      <c r="DF27" s="50"/>
      <c r="DG27" s="197">
        <f>+DE27/DE28</f>
        <v>3.737138023267607</v>
      </c>
      <c r="DH27" s="50"/>
      <c r="DI27" s="186" t="str">
        <f>IF(DE27="","",IF(DG27&gt;=BD27,"CUMPLE","NO CUMPLE"))</f>
        <v>CUMPLE</v>
      </c>
      <c r="DK27" s="57" t="s">
        <v>25</v>
      </c>
      <c r="DL27" s="155"/>
      <c r="DM27" s="56">
        <f>+DM16</f>
        <v>605000000</v>
      </c>
      <c r="DN27" s="50"/>
      <c r="DO27" s="197">
        <f>+DM27/DM28</f>
        <v>4.554880204429649</v>
      </c>
      <c r="DP27" s="50"/>
      <c r="DQ27" s="186" t="str">
        <f>IF(DM27="","",IF(DO27&gt;=BD27,"CUMPLE","NO CUMPLE"))</f>
        <v>CUMPLE</v>
      </c>
      <c r="DR27" s="170"/>
      <c r="DS27" s="57" t="s">
        <v>25</v>
      </c>
      <c r="DT27" s="155"/>
      <c r="DU27" s="56">
        <f>+DU16</f>
        <v>1695183000</v>
      </c>
      <c r="DV27" s="50"/>
      <c r="DW27" s="197">
        <f>+DU27/DU28</f>
        <v>1.5300383145220613</v>
      </c>
      <c r="DX27" s="50"/>
      <c r="DY27" s="186" t="str">
        <f>IF(DU27="","",IF(DW27&gt;=BL27,"CUMPLE","NO CUMPLE"))</f>
        <v>CUMPLE</v>
      </c>
      <c r="DZ27" s="170"/>
      <c r="EA27" s="57" t="s">
        <v>25</v>
      </c>
      <c r="EB27" s="155"/>
      <c r="EC27" s="56">
        <f>+EC16</f>
        <v>15165749000</v>
      </c>
      <c r="ED27" s="50"/>
      <c r="EE27" s="197">
        <f>+EC27/EC28</f>
        <v>2.008311336579402</v>
      </c>
      <c r="EF27" s="50"/>
      <c r="EG27" s="186" t="str">
        <f>IF(EC27="","",IF(EE27&gt;=BT27,"CUMPLE","NO CUMPLE"))</f>
        <v>CUMPLE</v>
      </c>
      <c r="EI27" s="57" t="s">
        <v>25</v>
      </c>
      <c r="EJ27" s="155"/>
      <c r="EK27" s="56">
        <f>+EK16</f>
        <v>1213168136</v>
      </c>
      <c r="EL27" s="50"/>
      <c r="EM27" s="197">
        <f>+EK27/EK28</f>
        <v>2.0403940002714003</v>
      </c>
      <c r="EN27" s="50"/>
      <c r="EO27" s="186" t="str">
        <f>IF(EK27="","",IF(EM27&gt;=BT27,"CUMPLE","NO CUMPLE"))</f>
        <v>CUMPLE</v>
      </c>
      <c r="EP27" s="170"/>
      <c r="EQ27" s="57" t="s">
        <v>25</v>
      </c>
      <c r="ER27" s="155"/>
      <c r="ES27" s="56">
        <f>+ES16</f>
        <v>2700069042</v>
      </c>
      <c r="ET27" s="50"/>
      <c r="EU27" s="197">
        <f>+ES27/ES28</f>
        <v>2.9466853514772016</v>
      </c>
      <c r="EV27" s="50"/>
      <c r="EW27" s="186" t="str">
        <f>IF(ES27="","",IF(EU27&gt;=CR27,"CUMPLE","NO CUMPLE"))</f>
        <v>CUMPLE</v>
      </c>
      <c r="EY27" s="57" t="s">
        <v>25</v>
      </c>
      <c r="EZ27" s="155"/>
      <c r="FA27" s="56">
        <f>+FA16</f>
        <v>3884587108</v>
      </c>
      <c r="FB27" s="50"/>
      <c r="FC27" s="197">
        <f>+FA27/FA28</f>
        <v>2.1274833994432125</v>
      </c>
      <c r="FD27" s="50"/>
      <c r="FE27" s="186" t="str">
        <f>IF(FA27="","",IF(FC27&gt;=CR27,"CUMPLE","NO CUMPLE"))</f>
        <v>CUMPLE</v>
      </c>
      <c r="FF27" s="170"/>
    </row>
    <row r="28" spans="1:162" ht="13.5" thickBot="1">
      <c r="A28" s="221" t="str">
        <f>VLOOKUP($A$14,COMBINACIONES!$B$4:$I$20,3,0)</f>
        <v>Adecuación y Remodelación</v>
      </c>
      <c r="B28" s="219"/>
      <c r="C28" s="238"/>
      <c r="D28" s="58" t="s">
        <v>26</v>
      </c>
      <c r="E28" s="50"/>
      <c r="F28" s="69">
        <f>+F18</f>
        <v>0</v>
      </c>
      <c r="G28" s="50"/>
      <c r="H28" s="206"/>
      <c r="I28" s="50"/>
      <c r="J28" s="184"/>
      <c r="L28" s="58" t="s">
        <v>26</v>
      </c>
      <c r="M28" s="155"/>
      <c r="N28" s="69">
        <f>+N18</f>
        <v>78925924</v>
      </c>
      <c r="O28" s="50"/>
      <c r="P28" s="197"/>
      <c r="Q28" s="50"/>
      <c r="R28" s="186"/>
      <c r="T28" s="58" t="s">
        <v>26</v>
      </c>
      <c r="U28" s="155"/>
      <c r="V28" s="69">
        <f>+V18</f>
        <v>61211291</v>
      </c>
      <c r="W28" s="50"/>
      <c r="X28" s="197"/>
      <c r="Y28" s="50"/>
      <c r="Z28" s="186"/>
      <c r="AB28" s="58" t="s">
        <v>26</v>
      </c>
      <c r="AC28" s="50"/>
      <c r="AD28" s="69">
        <f>+AD18</f>
        <v>0</v>
      </c>
      <c r="AE28" s="50"/>
      <c r="AF28" s="206"/>
      <c r="AG28" s="50"/>
      <c r="AH28" s="184"/>
      <c r="AI28" s="58" t="s">
        <v>26</v>
      </c>
      <c r="AJ28" s="155"/>
      <c r="AK28" s="69">
        <f>+AK18</f>
        <v>119574604</v>
      </c>
      <c r="AL28" s="50"/>
      <c r="AM28" s="197"/>
      <c r="AN28" s="50"/>
      <c r="AO28" s="204"/>
      <c r="AQ28" s="58" t="s">
        <v>26</v>
      </c>
      <c r="AR28" s="155"/>
      <c r="AS28" s="69">
        <f>+AS18</f>
        <v>172079427</v>
      </c>
      <c r="AT28" s="50"/>
      <c r="AU28" s="197"/>
      <c r="AV28" s="50"/>
      <c r="AW28" s="186"/>
      <c r="AY28" s="58" t="s">
        <v>26</v>
      </c>
      <c r="AZ28" s="155"/>
      <c r="BA28" s="69">
        <f>+BA18</f>
        <v>4561809156.5</v>
      </c>
      <c r="BB28" s="50"/>
      <c r="BC28" s="197"/>
      <c r="BD28" s="50"/>
      <c r="BE28" s="186"/>
      <c r="BF28" s="170"/>
      <c r="BG28" s="58" t="s">
        <v>26</v>
      </c>
      <c r="BH28" s="155"/>
      <c r="BI28" s="69">
        <f>+BI18</f>
        <v>665826334</v>
      </c>
      <c r="BJ28" s="50"/>
      <c r="BK28" s="197"/>
      <c r="BL28" s="50"/>
      <c r="BM28" s="186"/>
      <c r="BO28" s="58" t="s">
        <v>26</v>
      </c>
      <c r="BP28" s="155"/>
      <c r="BQ28" s="69">
        <f>+BQ18</f>
        <v>37452931</v>
      </c>
      <c r="BR28" s="50"/>
      <c r="BS28" s="197"/>
      <c r="BT28" s="50"/>
      <c r="BU28" s="186"/>
      <c r="BV28" s="170"/>
      <c r="BW28" s="58" t="s">
        <v>26</v>
      </c>
      <c r="BX28" s="155"/>
      <c r="BY28" s="69">
        <f>+BY18</f>
        <v>48205765</v>
      </c>
      <c r="BZ28" s="50"/>
      <c r="CA28" s="197"/>
      <c r="CB28" s="50"/>
      <c r="CC28" s="186"/>
      <c r="CD28" s="170"/>
      <c r="CE28" s="58" t="s">
        <v>26</v>
      </c>
      <c r="CF28" s="155"/>
      <c r="CG28" s="69">
        <f>+CG18</f>
        <v>1243560165</v>
      </c>
      <c r="CH28" s="50"/>
      <c r="CI28" s="197"/>
      <c r="CJ28" s="50"/>
      <c r="CK28" s="186"/>
      <c r="CM28" s="58" t="s">
        <v>26</v>
      </c>
      <c r="CN28" s="155"/>
      <c r="CO28" s="69">
        <f>+CO18</f>
        <v>256671158</v>
      </c>
      <c r="CP28" s="50"/>
      <c r="CQ28" s="197"/>
      <c r="CR28" s="50"/>
      <c r="CS28" s="186"/>
      <c r="CT28" s="170"/>
      <c r="CU28" s="58" t="s">
        <v>26</v>
      </c>
      <c r="CV28" s="155"/>
      <c r="CW28" s="69">
        <f>+CW18</f>
        <v>395166300</v>
      </c>
      <c r="CX28" s="50"/>
      <c r="CY28" s="197"/>
      <c r="CZ28" s="50"/>
      <c r="DA28" s="186"/>
      <c r="DB28" s="170"/>
      <c r="DC28" s="58" t="s">
        <v>26</v>
      </c>
      <c r="DD28" s="155"/>
      <c r="DE28" s="69">
        <f>+DE18</f>
        <v>1262483080</v>
      </c>
      <c r="DF28" s="50"/>
      <c r="DG28" s="197"/>
      <c r="DH28" s="50"/>
      <c r="DI28" s="186"/>
      <c r="DK28" s="58" t="s">
        <v>26</v>
      </c>
      <c r="DL28" s="155"/>
      <c r="DM28" s="69">
        <f>+DM18</f>
        <v>132824569</v>
      </c>
      <c r="DN28" s="50"/>
      <c r="DO28" s="197"/>
      <c r="DP28" s="50"/>
      <c r="DQ28" s="186"/>
      <c r="DR28" s="170"/>
      <c r="DS28" s="58" t="s">
        <v>26</v>
      </c>
      <c r="DT28" s="155"/>
      <c r="DU28" s="69">
        <f>+DU18</f>
        <v>1107935000</v>
      </c>
      <c r="DV28" s="50"/>
      <c r="DW28" s="197"/>
      <c r="DX28" s="50"/>
      <c r="DY28" s="186"/>
      <c r="DZ28" s="170"/>
      <c r="EA28" s="58" t="s">
        <v>26</v>
      </c>
      <c r="EB28" s="155"/>
      <c r="EC28" s="69">
        <f>+EC18</f>
        <v>7551493000</v>
      </c>
      <c r="ED28" s="50"/>
      <c r="EE28" s="197"/>
      <c r="EF28" s="50"/>
      <c r="EG28" s="186"/>
      <c r="EI28" s="58" t="s">
        <v>26</v>
      </c>
      <c r="EJ28" s="155"/>
      <c r="EK28" s="69">
        <f>+EK18</f>
        <v>594575428</v>
      </c>
      <c r="EL28" s="50"/>
      <c r="EM28" s="197"/>
      <c r="EN28" s="50"/>
      <c r="EO28" s="186"/>
      <c r="EP28" s="170"/>
      <c r="EQ28" s="58" t="s">
        <v>26</v>
      </c>
      <c r="ER28" s="155"/>
      <c r="ES28" s="69">
        <f>+ES18</f>
        <v>916307213</v>
      </c>
      <c r="ET28" s="50"/>
      <c r="EU28" s="197"/>
      <c r="EV28" s="50"/>
      <c r="EW28" s="186"/>
      <c r="EY28" s="58" t="s">
        <v>26</v>
      </c>
      <c r="EZ28" s="155"/>
      <c r="FA28" s="69">
        <f>+FA18</f>
        <v>1825907130</v>
      </c>
      <c r="FB28" s="50"/>
      <c r="FC28" s="197"/>
      <c r="FD28" s="50"/>
      <c r="FE28" s="186"/>
      <c r="FF28" s="170"/>
    </row>
    <row r="29" spans="1:162" ht="13.5" thickBot="1">
      <c r="A29" s="150"/>
      <c r="B29" s="50"/>
      <c r="C29" s="74"/>
      <c r="D29" s="73"/>
      <c r="E29" s="50"/>
      <c r="F29" s="50"/>
      <c r="G29" s="50"/>
      <c r="H29" s="50"/>
      <c r="I29" s="50"/>
      <c r="J29" s="75"/>
      <c r="L29" s="73"/>
      <c r="M29" s="155"/>
      <c r="N29" s="50"/>
      <c r="O29" s="50"/>
      <c r="P29" s="50"/>
      <c r="Q29" s="50"/>
      <c r="R29" s="75"/>
      <c r="T29" s="73"/>
      <c r="U29" s="155"/>
      <c r="V29" s="50"/>
      <c r="W29" s="50"/>
      <c r="X29" s="50"/>
      <c r="Y29" s="50"/>
      <c r="Z29" s="75"/>
      <c r="AB29" s="73"/>
      <c r="AC29" s="50"/>
      <c r="AD29" s="50"/>
      <c r="AE29" s="50"/>
      <c r="AF29" s="50"/>
      <c r="AG29" s="50"/>
      <c r="AH29" s="75"/>
      <c r="AI29" s="73"/>
      <c r="AJ29" s="155"/>
      <c r="AK29" s="50"/>
      <c r="AL29" s="50"/>
      <c r="AM29" s="50"/>
      <c r="AN29" s="50"/>
      <c r="AO29" s="179"/>
      <c r="AQ29" s="73"/>
      <c r="AR29" s="155"/>
      <c r="AS29" s="50"/>
      <c r="AT29" s="50"/>
      <c r="AU29" s="50"/>
      <c r="AV29" s="50"/>
      <c r="AW29" s="75"/>
      <c r="AY29" s="73"/>
      <c r="AZ29" s="155"/>
      <c r="BA29" s="50"/>
      <c r="BB29" s="50"/>
      <c r="BC29" s="50"/>
      <c r="BD29" s="50"/>
      <c r="BE29" s="75"/>
      <c r="BF29" s="171"/>
      <c r="BG29" s="73"/>
      <c r="BH29" s="155"/>
      <c r="BI29" s="50"/>
      <c r="BJ29" s="50"/>
      <c r="BK29" s="50"/>
      <c r="BL29" s="50"/>
      <c r="BM29" s="75"/>
      <c r="BO29" s="73"/>
      <c r="BP29" s="155"/>
      <c r="BQ29" s="50"/>
      <c r="BR29" s="50"/>
      <c r="BS29" s="50"/>
      <c r="BT29" s="50"/>
      <c r="BU29" s="75"/>
      <c r="BV29" s="171"/>
      <c r="BW29" s="73"/>
      <c r="BX29" s="155"/>
      <c r="BY29" s="50"/>
      <c r="BZ29" s="50"/>
      <c r="CA29" s="50"/>
      <c r="CB29" s="50"/>
      <c r="CC29" s="75"/>
      <c r="CD29" s="171"/>
      <c r="CE29" s="73"/>
      <c r="CF29" s="155"/>
      <c r="CG29" s="50"/>
      <c r="CH29" s="50"/>
      <c r="CI29" s="50"/>
      <c r="CJ29" s="50"/>
      <c r="CK29" s="75"/>
      <c r="CM29" s="73"/>
      <c r="CN29" s="155"/>
      <c r="CO29" s="50"/>
      <c r="CP29" s="50"/>
      <c r="CQ29" s="50"/>
      <c r="CR29" s="50"/>
      <c r="CS29" s="75"/>
      <c r="CT29" s="171"/>
      <c r="CU29" s="73"/>
      <c r="CV29" s="155"/>
      <c r="CW29" s="50"/>
      <c r="CX29" s="50"/>
      <c r="CY29" s="50"/>
      <c r="CZ29" s="50"/>
      <c r="DA29" s="75"/>
      <c r="DB29" s="171"/>
      <c r="DC29" s="73"/>
      <c r="DD29" s="155"/>
      <c r="DE29" s="50"/>
      <c r="DF29" s="50"/>
      <c r="DG29" s="50"/>
      <c r="DH29" s="50"/>
      <c r="DI29" s="75"/>
      <c r="DK29" s="73"/>
      <c r="DL29" s="155"/>
      <c r="DM29" s="50"/>
      <c r="DN29" s="50"/>
      <c r="DO29" s="50"/>
      <c r="DP29" s="50"/>
      <c r="DQ29" s="75"/>
      <c r="DR29" s="171"/>
      <c r="DS29" s="73"/>
      <c r="DT29" s="155"/>
      <c r="DU29" s="50"/>
      <c r="DV29" s="50"/>
      <c r="DW29" s="50"/>
      <c r="DX29" s="50"/>
      <c r="DY29" s="75"/>
      <c r="DZ29" s="171"/>
      <c r="EA29" s="73"/>
      <c r="EB29" s="155"/>
      <c r="EC29" s="50"/>
      <c r="ED29" s="50"/>
      <c r="EE29" s="50"/>
      <c r="EF29" s="50"/>
      <c r="EG29" s="75"/>
      <c r="EI29" s="73"/>
      <c r="EJ29" s="155"/>
      <c r="EK29" s="50"/>
      <c r="EL29" s="50"/>
      <c r="EM29" s="50"/>
      <c r="EN29" s="50"/>
      <c r="EO29" s="75"/>
      <c r="EP29" s="171"/>
      <c r="EQ29" s="73"/>
      <c r="ER29" s="155"/>
      <c r="ES29" s="50"/>
      <c r="ET29" s="50"/>
      <c r="EU29" s="50"/>
      <c r="EV29" s="50"/>
      <c r="EW29" s="75"/>
      <c r="EY29" s="73"/>
      <c r="EZ29" s="155"/>
      <c r="FA29" s="50"/>
      <c r="FB29" s="50"/>
      <c r="FC29" s="50"/>
      <c r="FD29" s="50"/>
      <c r="FE29" s="75"/>
      <c r="FF29" s="171"/>
    </row>
    <row r="30" spans="1:162" ht="12.75" customHeight="1">
      <c r="A30" s="254">
        <v>0.6</v>
      </c>
      <c r="B30" s="218" t="s">
        <v>28</v>
      </c>
      <c r="C30" s="237" t="str">
        <f>CONCATENATE(C278,"  ",A30)</f>
        <v>Pasivo total / Activo total  &lt;=   0,6</v>
      </c>
      <c r="D30" s="57" t="s">
        <v>30</v>
      </c>
      <c r="E30" s="50"/>
      <c r="F30" s="56">
        <f>+F19</f>
        <v>0</v>
      </c>
      <c r="G30" s="50"/>
      <c r="H30" s="210" t="e">
        <f>+F30/F31</f>
        <v>#DIV/0!</v>
      </c>
      <c r="I30" s="50"/>
      <c r="J30" s="183" t="e">
        <f>IF(F30="","",IF(H30&lt;=A30,"CUMPLE","NO CUMPLE"))</f>
        <v>#DIV/0!</v>
      </c>
      <c r="L30" s="57" t="s">
        <v>30</v>
      </c>
      <c r="M30" s="155"/>
      <c r="N30" s="56">
        <f>+N19</f>
        <v>196614413</v>
      </c>
      <c r="O30" s="50"/>
      <c r="P30" s="185">
        <f>+N30/N31</f>
        <v>0.39439506561846605</v>
      </c>
      <c r="Q30" s="50"/>
      <c r="R30" s="186" t="str">
        <f>IF(N30="","",IF(P30&lt;=$A$30,"CUMPLE","NO CUMPLE"))</f>
        <v>CUMPLE</v>
      </c>
      <c r="T30" s="57" t="s">
        <v>30</v>
      </c>
      <c r="U30" s="155"/>
      <c r="V30" s="56">
        <f>+V19</f>
        <v>187957905</v>
      </c>
      <c r="W30" s="50"/>
      <c r="X30" s="185">
        <f>+V30/V31</f>
        <v>0.31521218447195415</v>
      </c>
      <c r="Y30" s="50"/>
      <c r="Z30" s="186" t="str">
        <f>IF(V30="","",IF(X30&lt;=$A$30,"CUMPLE","NO CUMPLE"))</f>
        <v>CUMPLE</v>
      </c>
      <c r="AB30" s="57" t="s">
        <v>30</v>
      </c>
      <c r="AC30" s="50"/>
      <c r="AD30" s="56">
        <f>+AD19</f>
        <v>0</v>
      </c>
      <c r="AE30" s="50"/>
      <c r="AF30" s="210" t="e">
        <f>+AD30/AD31</f>
        <v>#DIV/0!</v>
      </c>
      <c r="AG30" s="50"/>
      <c r="AH30" s="183" t="e">
        <f>IF(AD30="","",IF(AF30&lt;=A30,"CUMPLE","NO CUMPLE"))</f>
        <v>#DIV/0!</v>
      </c>
      <c r="AI30" s="57" t="s">
        <v>30</v>
      </c>
      <c r="AJ30" s="155"/>
      <c r="AK30" s="56">
        <f>+AK19</f>
        <v>385604303</v>
      </c>
      <c r="AL30" s="50"/>
      <c r="AM30" s="185">
        <f>+AK30/AK31</f>
        <v>0.6690874214264627</v>
      </c>
      <c r="AN30" s="50"/>
      <c r="AO30" s="204" t="str">
        <f>IF(AK30="","",IF(AM30&lt;=$A$30,"CUMPLE","NO CUMPLE"))</f>
        <v>NO CUMPLE</v>
      </c>
      <c r="AQ30" s="57" t="s">
        <v>30</v>
      </c>
      <c r="AR30" s="155"/>
      <c r="AS30" s="56">
        <f>+AS19</f>
        <v>365333898</v>
      </c>
      <c r="AT30" s="50"/>
      <c r="AU30" s="185">
        <f>+AS30/AS31</f>
        <v>0.48798052920092255</v>
      </c>
      <c r="AV30" s="50"/>
      <c r="AW30" s="186" t="str">
        <f>IF(AS30="","",IF(AU30&lt;=$A$30,"CUMPLE","NO CUMPLE"))</f>
        <v>CUMPLE</v>
      </c>
      <c r="AY30" s="57" t="s">
        <v>30</v>
      </c>
      <c r="AZ30" s="155"/>
      <c r="BA30" s="56">
        <f>+BA19</f>
        <v>6356679213.43</v>
      </c>
      <c r="BB30" s="50"/>
      <c r="BC30" s="185">
        <f>+BA30/BA31</f>
        <v>0.2695699202568796</v>
      </c>
      <c r="BD30" s="50"/>
      <c r="BE30" s="186" t="str">
        <f>IF(BA30="","",IF(BC30&lt;=$A$30,"CUMPLE","NO CUMPLE"))</f>
        <v>CUMPLE</v>
      </c>
      <c r="BF30" s="170"/>
      <c r="BG30" s="57" t="s">
        <v>30</v>
      </c>
      <c r="BH30" s="155"/>
      <c r="BI30" s="56">
        <f>+BI19</f>
        <v>665826334</v>
      </c>
      <c r="BJ30" s="50"/>
      <c r="BK30" s="185">
        <f>+BI30/BI31</f>
        <v>0.3115084333495241</v>
      </c>
      <c r="BL30" s="50"/>
      <c r="BM30" s="186" t="str">
        <f>IF(BI30="","",IF(BK30&lt;=$A$30,"CUMPLE","NO CUMPLE"))</f>
        <v>CUMPLE</v>
      </c>
      <c r="BO30" s="57" t="s">
        <v>30</v>
      </c>
      <c r="BP30" s="155"/>
      <c r="BQ30" s="56">
        <f>+BQ19</f>
        <v>191452354</v>
      </c>
      <c r="BR30" s="50"/>
      <c r="BS30" s="185">
        <f>+BQ30/BQ31</f>
        <v>0.15369625038872753</v>
      </c>
      <c r="BT30" s="50"/>
      <c r="BU30" s="186" t="str">
        <f>IF(BQ30="","",IF(BS30&lt;=$A$30,"CUMPLE","NO CUMPLE"))</f>
        <v>CUMPLE</v>
      </c>
      <c r="BV30" s="170"/>
      <c r="BW30" s="57" t="s">
        <v>30</v>
      </c>
      <c r="BX30" s="155"/>
      <c r="BY30" s="56">
        <f>+BY19</f>
        <v>161193463</v>
      </c>
      <c r="BZ30" s="50"/>
      <c r="CA30" s="185">
        <f>+BY30/BY31</f>
        <v>0.14491656134220193</v>
      </c>
      <c r="CB30" s="50"/>
      <c r="CC30" s="186" t="str">
        <f>IF(BY30="","",IF(CA30&lt;=$A$30,"CUMPLE","NO CUMPLE"))</f>
        <v>CUMPLE</v>
      </c>
      <c r="CD30" s="170"/>
      <c r="CE30" s="57" t="s">
        <v>30</v>
      </c>
      <c r="CF30" s="155"/>
      <c r="CG30" s="56">
        <f>+CG19</f>
        <v>3405834175</v>
      </c>
      <c r="CH30" s="50"/>
      <c r="CI30" s="185">
        <f>+CG30/CG31</f>
        <v>0.4476470492933832</v>
      </c>
      <c r="CJ30" s="50"/>
      <c r="CK30" s="186" t="str">
        <f>IF(CG30="","",IF(CI30&lt;=$A$30,"CUMPLE","NO CUMPLE"))</f>
        <v>CUMPLE</v>
      </c>
      <c r="CM30" s="57" t="s">
        <v>30</v>
      </c>
      <c r="CN30" s="155"/>
      <c r="CO30" s="56">
        <f>+CO19</f>
        <v>256671158</v>
      </c>
      <c r="CP30" s="50"/>
      <c r="CQ30" s="185">
        <f>+CO30/CO31</f>
        <v>0.4431975653458906</v>
      </c>
      <c r="CR30" s="50"/>
      <c r="CS30" s="186" t="str">
        <f>IF(CO30="","",IF(CQ30&lt;=$A$30,"CUMPLE","NO CUMPLE"))</f>
        <v>CUMPLE</v>
      </c>
      <c r="CT30" s="170"/>
      <c r="CU30" s="57" t="s">
        <v>30</v>
      </c>
      <c r="CV30" s="155"/>
      <c r="CW30" s="56">
        <f>+CW19</f>
        <v>1041508300</v>
      </c>
      <c r="CX30" s="50"/>
      <c r="CY30" s="185">
        <f>+CW30/CW31</f>
        <v>0.5768609752312327</v>
      </c>
      <c r="CZ30" s="50"/>
      <c r="DA30" s="186" t="str">
        <f>IF(CW30="","",IF(CY30&lt;=$A$30,"CUMPLE","NO CUMPLE"))</f>
        <v>CUMPLE</v>
      </c>
      <c r="DB30" s="170"/>
      <c r="DC30" s="57" t="s">
        <v>30</v>
      </c>
      <c r="DD30" s="155"/>
      <c r="DE30" s="56">
        <f>+DE19</f>
        <v>2753387892</v>
      </c>
      <c r="DF30" s="50"/>
      <c r="DG30" s="185">
        <f>+DE30/DE31</f>
        <v>0.3347628509146317</v>
      </c>
      <c r="DH30" s="50"/>
      <c r="DI30" s="186" t="str">
        <f>IF(DE30="","",IF(DG30&lt;=$A$30,"CUMPLE","NO CUMPLE"))</f>
        <v>CUMPLE</v>
      </c>
      <c r="DK30" s="57" t="s">
        <v>30</v>
      </c>
      <c r="DL30" s="155"/>
      <c r="DM30" s="56">
        <f>+DM19</f>
        <v>348824569</v>
      </c>
      <c r="DN30" s="50"/>
      <c r="DO30" s="185">
        <f>+DM30/DM31</f>
        <v>0.35462625452401286</v>
      </c>
      <c r="DP30" s="50"/>
      <c r="DQ30" s="186" t="str">
        <f>IF(DM30="","",IF(DO30&lt;=$A$30,"CUMPLE","NO CUMPLE"))</f>
        <v>CUMPLE</v>
      </c>
      <c r="DR30" s="170"/>
      <c r="DS30" s="57" t="s">
        <v>30</v>
      </c>
      <c r="DT30" s="155"/>
      <c r="DU30" s="56">
        <f>+DU19</f>
        <v>2242821000</v>
      </c>
      <c r="DV30" s="50"/>
      <c r="DW30" s="185">
        <f>+DU30/DU31</f>
        <v>0.534542469726108</v>
      </c>
      <c r="DX30" s="50"/>
      <c r="DY30" s="186" t="str">
        <f>IF(DU30="","",IF(DW30&lt;=$A$30,"CUMPLE","NO CUMPLE"))</f>
        <v>CUMPLE</v>
      </c>
      <c r="DZ30" s="170"/>
      <c r="EA30" s="57" t="s">
        <v>30</v>
      </c>
      <c r="EB30" s="155"/>
      <c r="EC30" s="56">
        <f>+EC19</f>
        <v>11059543000</v>
      </c>
      <c r="ED30" s="50"/>
      <c r="EE30" s="185">
        <f>+EC30/EC31</f>
        <v>0.49117808157366105</v>
      </c>
      <c r="EF30" s="50"/>
      <c r="EG30" s="186" t="str">
        <f>IF(EC30="","",IF(EE30&lt;=$A$30,"CUMPLE","NO CUMPLE"))</f>
        <v>CUMPLE</v>
      </c>
      <c r="EI30" s="57" t="s">
        <v>30</v>
      </c>
      <c r="EJ30" s="155"/>
      <c r="EK30" s="56">
        <f>+EK19</f>
        <v>594575428</v>
      </c>
      <c r="EL30" s="50"/>
      <c r="EM30" s="185">
        <f>+EK30/EK31</f>
        <v>0.4114766115000765</v>
      </c>
      <c r="EN30" s="50"/>
      <c r="EO30" s="186" t="str">
        <f>IF(EK30="","",IF(EM30&lt;=$A$30,"CUMPLE","NO CUMPLE"))</f>
        <v>CUMPLE</v>
      </c>
      <c r="EP30" s="170"/>
      <c r="EQ30" s="57" t="s">
        <v>30</v>
      </c>
      <c r="ER30" s="155"/>
      <c r="ES30" s="56">
        <f>+ES19</f>
        <v>1725800487</v>
      </c>
      <c r="ET30" s="50"/>
      <c r="EU30" s="185">
        <f>+ES30/ES31</f>
        <v>0.2637302594050176</v>
      </c>
      <c r="EV30" s="50"/>
      <c r="EW30" s="186" t="str">
        <f>IF(ES30="","",IF(EU30&lt;=$A$30,"CUMPLE","NO CUMPLE"))</f>
        <v>CUMPLE</v>
      </c>
      <c r="EY30" s="57" t="s">
        <v>30</v>
      </c>
      <c r="EZ30" s="155"/>
      <c r="FA30" s="56">
        <f>+FA19</f>
        <v>2387907130</v>
      </c>
      <c r="FB30" s="50"/>
      <c r="FC30" s="185">
        <f>+FA30/FA31</f>
        <v>0.5964274358530783</v>
      </c>
      <c r="FD30" s="50"/>
      <c r="FE30" s="186" t="str">
        <f>IF(FA30="","",IF(FC30&lt;=$A$30,"CUMPLE","NO CUMPLE"))</f>
        <v>CUMPLE</v>
      </c>
      <c r="FF30" s="170"/>
    </row>
    <row r="31" spans="1:162" ht="13.5" thickBot="1">
      <c r="A31" s="255" t="str">
        <f>VLOOKUP($A$14,COMBINACIONES!$B$4:$I$20,3,0)</f>
        <v>Adecuación y Remodelación</v>
      </c>
      <c r="B31" s="219"/>
      <c r="C31" s="238"/>
      <c r="D31" s="58" t="s">
        <v>29</v>
      </c>
      <c r="E31" s="50"/>
      <c r="F31" s="69">
        <f>+F17</f>
        <v>0</v>
      </c>
      <c r="G31" s="50"/>
      <c r="H31" s="211"/>
      <c r="I31" s="50"/>
      <c r="J31" s="184"/>
      <c r="L31" s="58" t="s">
        <v>29</v>
      </c>
      <c r="M31" s="155"/>
      <c r="N31" s="69">
        <f>+N17</f>
        <v>498521483</v>
      </c>
      <c r="O31" s="50"/>
      <c r="P31" s="185"/>
      <c r="Q31" s="50"/>
      <c r="R31" s="186"/>
      <c r="T31" s="58" t="s">
        <v>29</v>
      </c>
      <c r="U31" s="155"/>
      <c r="V31" s="69">
        <f>+V17</f>
        <v>596290100</v>
      </c>
      <c r="W31" s="50"/>
      <c r="X31" s="185"/>
      <c r="Y31" s="50"/>
      <c r="Z31" s="186"/>
      <c r="AB31" s="58" t="s">
        <v>29</v>
      </c>
      <c r="AC31" s="50"/>
      <c r="AD31" s="69">
        <f>+AD17</f>
        <v>0</v>
      </c>
      <c r="AE31" s="50"/>
      <c r="AF31" s="211"/>
      <c r="AG31" s="50"/>
      <c r="AH31" s="184"/>
      <c r="AI31" s="58" t="s">
        <v>29</v>
      </c>
      <c r="AJ31" s="155"/>
      <c r="AK31" s="69">
        <f>+AK17</f>
        <v>576313783</v>
      </c>
      <c r="AL31" s="50"/>
      <c r="AM31" s="185"/>
      <c r="AN31" s="50"/>
      <c r="AO31" s="204"/>
      <c r="AQ31" s="58" t="s">
        <v>29</v>
      </c>
      <c r="AR31" s="155"/>
      <c r="AS31" s="69">
        <f>+AS17</f>
        <v>748664908</v>
      </c>
      <c r="AT31" s="50"/>
      <c r="AU31" s="185"/>
      <c r="AV31" s="50"/>
      <c r="AW31" s="186"/>
      <c r="AY31" s="58" t="s">
        <v>29</v>
      </c>
      <c r="AZ31" s="155"/>
      <c r="BA31" s="69">
        <f>+BA17</f>
        <v>23580817946.5</v>
      </c>
      <c r="BB31" s="50"/>
      <c r="BC31" s="185"/>
      <c r="BD31" s="50"/>
      <c r="BE31" s="186"/>
      <c r="BF31" s="170"/>
      <c r="BG31" s="58" t="s">
        <v>29</v>
      </c>
      <c r="BH31" s="155"/>
      <c r="BI31" s="69">
        <f>+BI17</f>
        <v>2137426351</v>
      </c>
      <c r="BJ31" s="50"/>
      <c r="BK31" s="185"/>
      <c r="BL31" s="50"/>
      <c r="BM31" s="186"/>
      <c r="BO31" s="58" t="s">
        <v>29</v>
      </c>
      <c r="BP31" s="155"/>
      <c r="BQ31" s="69">
        <f>+BQ17</f>
        <v>1245654032</v>
      </c>
      <c r="BR31" s="50"/>
      <c r="BS31" s="185"/>
      <c r="BT31" s="50"/>
      <c r="BU31" s="186"/>
      <c r="BV31" s="170"/>
      <c r="BW31" s="58" t="s">
        <v>29</v>
      </c>
      <c r="BX31" s="155"/>
      <c r="BY31" s="69">
        <f>+BY17</f>
        <v>1112319127</v>
      </c>
      <c r="BZ31" s="50"/>
      <c r="CA31" s="185"/>
      <c r="CB31" s="50"/>
      <c r="CC31" s="186"/>
      <c r="CD31" s="170"/>
      <c r="CE31" s="58" t="s">
        <v>29</v>
      </c>
      <c r="CF31" s="155"/>
      <c r="CG31" s="69">
        <f>+CG17</f>
        <v>7608302524</v>
      </c>
      <c r="CH31" s="50"/>
      <c r="CI31" s="185"/>
      <c r="CJ31" s="50"/>
      <c r="CK31" s="186"/>
      <c r="CM31" s="58" t="s">
        <v>29</v>
      </c>
      <c r="CN31" s="155"/>
      <c r="CO31" s="69">
        <f>+CO17</f>
        <v>579134855.58</v>
      </c>
      <c r="CP31" s="50"/>
      <c r="CQ31" s="185"/>
      <c r="CR31" s="50"/>
      <c r="CS31" s="186"/>
      <c r="CT31" s="170"/>
      <c r="CU31" s="58" t="s">
        <v>29</v>
      </c>
      <c r="CV31" s="155"/>
      <c r="CW31" s="69">
        <f>+CW17</f>
        <v>1805475400</v>
      </c>
      <c r="CX31" s="50"/>
      <c r="CY31" s="185"/>
      <c r="CZ31" s="50"/>
      <c r="DA31" s="186"/>
      <c r="DB31" s="170"/>
      <c r="DC31" s="58" t="s">
        <v>29</v>
      </c>
      <c r="DD31" s="155"/>
      <c r="DE31" s="69">
        <f>+DE17</f>
        <v>8224890798</v>
      </c>
      <c r="DF31" s="50"/>
      <c r="DG31" s="185"/>
      <c r="DH31" s="50"/>
      <c r="DI31" s="186"/>
      <c r="DK31" s="58" t="s">
        <v>29</v>
      </c>
      <c r="DL31" s="155"/>
      <c r="DM31" s="69">
        <f>+DM17</f>
        <v>983640000</v>
      </c>
      <c r="DN31" s="50"/>
      <c r="DO31" s="185"/>
      <c r="DP31" s="50"/>
      <c r="DQ31" s="186"/>
      <c r="DR31" s="170"/>
      <c r="DS31" s="58" t="s">
        <v>29</v>
      </c>
      <c r="DT31" s="155"/>
      <c r="DU31" s="69">
        <f>+DU17</f>
        <v>4195777000</v>
      </c>
      <c r="DV31" s="50"/>
      <c r="DW31" s="185"/>
      <c r="DX31" s="50"/>
      <c r="DY31" s="186"/>
      <c r="DZ31" s="170"/>
      <c r="EA31" s="58" t="s">
        <v>29</v>
      </c>
      <c r="EB31" s="155"/>
      <c r="EC31" s="69">
        <f>+EC17</f>
        <v>22516361000</v>
      </c>
      <c r="ED31" s="50"/>
      <c r="EE31" s="185"/>
      <c r="EF31" s="50"/>
      <c r="EG31" s="186"/>
      <c r="EI31" s="58" t="s">
        <v>29</v>
      </c>
      <c r="EJ31" s="155"/>
      <c r="EK31" s="69">
        <f>+EK17</f>
        <v>1444979888</v>
      </c>
      <c r="EL31" s="50"/>
      <c r="EM31" s="185"/>
      <c r="EN31" s="50"/>
      <c r="EO31" s="186"/>
      <c r="EP31" s="170"/>
      <c r="EQ31" s="58" t="s">
        <v>29</v>
      </c>
      <c r="ER31" s="155"/>
      <c r="ES31" s="69">
        <f>+ES17</f>
        <v>6543809159</v>
      </c>
      <c r="ET31" s="50"/>
      <c r="EU31" s="185"/>
      <c r="EV31" s="50"/>
      <c r="EW31" s="186"/>
      <c r="EY31" s="58" t="s">
        <v>29</v>
      </c>
      <c r="EZ31" s="155"/>
      <c r="FA31" s="69">
        <f>+FA17</f>
        <v>4003684248</v>
      </c>
      <c r="FB31" s="50"/>
      <c r="FC31" s="185"/>
      <c r="FD31" s="50"/>
      <c r="FE31" s="186"/>
      <c r="FF31" s="170"/>
    </row>
    <row r="32" spans="1:162" ht="13.5" thickBot="1">
      <c r="A32" s="150"/>
      <c r="B32" s="50"/>
      <c r="C32" s="74"/>
      <c r="D32" s="73"/>
      <c r="E32" s="50"/>
      <c r="F32" s="50"/>
      <c r="G32" s="50"/>
      <c r="H32" s="50"/>
      <c r="I32" s="50"/>
      <c r="J32" s="75"/>
      <c r="L32" s="73"/>
      <c r="M32" s="155"/>
      <c r="N32" s="50"/>
      <c r="O32" s="50"/>
      <c r="P32" s="50"/>
      <c r="Q32" s="50"/>
      <c r="R32" s="75"/>
      <c r="T32" s="73"/>
      <c r="U32" s="155"/>
      <c r="V32" s="50"/>
      <c r="W32" s="50"/>
      <c r="X32" s="50"/>
      <c r="Y32" s="50"/>
      <c r="Z32" s="75"/>
      <c r="AB32" s="73"/>
      <c r="AC32" s="50"/>
      <c r="AD32" s="50"/>
      <c r="AE32" s="50"/>
      <c r="AF32" s="50"/>
      <c r="AG32" s="50"/>
      <c r="AH32" s="75"/>
      <c r="AI32" s="73"/>
      <c r="AJ32" s="155"/>
      <c r="AK32" s="50"/>
      <c r="AL32" s="50"/>
      <c r="AM32" s="50"/>
      <c r="AN32" s="50"/>
      <c r="AO32" s="179"/>
      <c r="AQ32" s="73"/>
      <c r="AR32" s="155"/>
      <c r="AS32" s="50"/>
      <c r="AT32" s="50"/>
      <c r="AU32" s="50"/>
      <c r="AV32" s="50"/>
      <c r="AW32" s="75"/>
      <c r="AY32" s="73"/>
      <c r="AZ32" s="155"/>
      <c r="BA32" s="50"/>
      <c r="BB32" s="50"/>
      <c r="BC32" s="50"/>
      <c r="BD32" s="50"/>
      <c r="BE32" s="75"/>
      <c r="BF32" s="171"/>
      <c r="BG32" s="73"/>
      <c r="BH32" s="155"/>
      <c r="BI32" s="50"/>
      <c r="BJ32" s="50"/>
      <c r="BK32" s="50"/>
      <c r="BL32" s="50"/>
      <c r="BM32" s="75"/>
      <c r="BO32" s="73"/>
      <c r="BP32" s="155"/>
      <c r="BQ32" s="50"/>
      <c r="BR32" s="50"/>
      <c r="BS32" s="50"/>
      <c r="BT32" s="50"/>
      <c r="BU32" s="75"/>
      <c r="BV32" s="171"/>
      <c r="BW32" s="73"/>
      <c r="BX32" s="155"/>
      <c r="BY32" s="50"/>
      <c r="BZ32" s="50"/>
      <c r="CA32" s="50"/>
      <c r="CB32" s="50"/>
      <c r="CC32" s="75"/>
      <c r="CD32" s="171"/>
      <c r="CE32" s="73"/>
      <c r="CF32" s="155"/>
      <c r="CG32" s="50"/>
      <c r="CH32" s="50"/>
      <c r="CI32" s="50"/>
      <c r="CJ32" s="50"/>
      <c r="CK32" s="75"/>
      <c r="CM32" s="73"/>
      <c r="CN32" s="155"/>
      <c r="CO32" s="50"/>
      <c r="CP32" s="50"/>
      <c r="CQ32" s="50"/>
      <c r="CR32" s="50"/>
      <c r="CS32" s="75"/>
      <c r="CT32" s="171"/>
      <c r="CU32" s="73"/>
      <c r="CV32" s="155"/>
      <c r="CW32" s="50"/>
      <c r="CX32" s="50"/>
      <c r="CY32" s="50"/>
      <c r="CZ32" s="50"/>
      <c r="DA32" s="75"/>
      <c r="DB32" s="171"/>
      <c r="DC32" s="73"/>
      <c r="DD32" s="155"/>
      <c r="DE32" s="50"/>
      <c r="DF32" s="50"/>
      <c r="DG32" s="50"/>
      <c r="DH32" s="50"/>
      <c r="DI32" s="75"/>
      <c r="DK32" s="73"/>
      <c r="DL32" s="155"/>
      <c r="DM32" s="50"/>
      <c r="DN32" s="50"/>
      <c r="DO32" s="50"/>
      <c r="DP32" s="50"/>
      <c r="DQ32" s="75"/>
      <c r="DR32" s="171"/>
      <c r="DS32" s="73"/>
      <c r="DT32" s="155"/>
      <c r="DU32" s="50"/>
      <c r="DV32" s="50"/>
      <c r="DW32" s="50"/>
      <c r="DX32" s="50"/>
      <c r="DY32" s="75"/>
      <c r="DZ32" s="171"/>
      <c r="EA32" s="73"/>
      <c r="EB32" s="155"/>
      <c r="EC32" s="50"/>
      <c r="ED32" s="50"/>
      <c r="EE32" s="50"/>
      <c r="EF32" s="50"/>
      <c r="EG32" s="75"/>
      <c r="EI32" s="73"/>
      <c r="EJ32" s="155"/>
      <c r="EK32" s="50"/>
      <c r="EL32" s="50"/>
      <c r="EM32" s="50"/>
      <c r="EN32" s="50"/>
      <c r="EO32" s="75"/>
      <c r="EP32" s="171"/>
      <c r="EQ32" s="73"/>
      <c r="ER32" s="155"/>
      <c r="ES32" s="50"/>
      <c r="ET32" s="50"/>
      <c r="EU32" s="50"/>
      <c r="EV32" s="50"/>
      <c r="EW32" s="75"/>
      <c r="EY32" s="73"/>
      <c r="EZ32" s="155"/>
      <c r="FA32" s="50"/>
      <c r="FB32" s="50"/>
      <c r="FC32" s="50"/>
      <c r="FD32" s="50"/>
      <c r="FE32" s="75"/>
      <c r="FF32" s="171"/>
    </row>
    <row r="33" spans="1:162" ht="12.75" customHeight="1">
      <c r="A33" s="242">
        <v>0.5</v>
      </c>
      <c r="B33" s="245" t="s">
        <v>35</v>
      </c>
      <c r="C33" s="251" t="str">
        <f>CONCATENATE(C279," ",A33," ",D279,F279,H279)</f>
        <v>(Activo corriente - Pasivo corriente) - (   0,5  * Presupuesto Oficial) = SCT</v>
      </c>
      <c r="D33" s="59" t="s">
        <v>37</v>
      </c>
      <c r="E33" s="50"/>
      <c r="F33" s="56">
        <f>+F27-F28</f>
        <v>0</v>
      </c>
      <c r="G33" s="50"/>
      <c r="H33" s="187">
        <f>+(F33)-(F35*F34)</f>
        <v>-615385904.5</v>
      </c>
      <c r="I33" s="50"/>
      <c r="J33" s="183" t="str">
        <f>IF(H33&gt;=0,"CUMPLE","NO CUMPLE")</f>
        <v>NO CUMPLE</v>
      </c>
      <c r="L33" s="59" t="s">
        <v>37</v>
      </c>
      <c r="M33" s="155"/>
      <c r="N33" s="56">
        <f>+N27-N28</f>
        <v>308138359</v>
      </c>
      <c r="O33" s="50"/>
      <c r="P33" s="187">
        <f>+(N33)-(N35*N34)</f>
        <v>-307247545.5</v>
      </c>
      <c r="Q33" s="50"/>
      <c r="R33" s="183" t="str">
        <f>IF(P33&gt;=0,"CUMPLE","NO CUMPLE")</f>
        <v>NO CUMPLE</v>
      </c>
      <c r="T33" s="59" t="s">
        <v>37</v>
      </c>
      <c r="U33" s="155"/>
      <c r="V33" s="56">
        <f>+V27-V28</f>
        <v>470578809</v>
      </c>
      <c r="W33" s="50"/>
      <c r="X33" s="187">
        <f>+(V33)-(V35*V34)</f>
        <v>-144807095.5</v>
      </c>
      <c r="Y33" s="50"/>
      <c r="Z33" s="183" t="str">
        <f>IF(X33&gt;=0,"CUMPLE","NO CUMPLE")</f>
        <v>NO CUMPLE</v>
      </c>
      <c r="AB33" s="59" t="s">
        <v>37</v>
      </c>
      <c r="AC33" s="50"/>
      <c r="AD33" s="56">
        <f>+AD27-AD28</f>
        <v>0</v>
      </c>
      <c r="AE33" s="50"/>
      <c r="AF33" s="187">
        <f>+(AD33)-(AD35*AD34)</f>
        <v>-615385904.5</v>
      </c>
      <c r="AG33" s="50"/>
      <c r="AH33" s="183" t="str">
        <f>IF(AF33&gt;=0,"CUMPLE","NO CUMPLE")</f>
        <v>NO CUMPLE</v>
      </c>
      <c r="AI33" s="59" t="s">
        <v>37</v>
      </c>
      <c r="AJ33" s="155"/>
      <c r="AK33" s="56">
        <f>+AK27-AK28</f>
        <v>348019298</v>
      </c>
      <c r="AL33" s="50"/>
      <c r="AM33" s="187">
        <f>+(AK33)-(AK35*AK34)</f>
        <v>-267366606.5</v>
      </c>
      <c r="AN33" s="50"/>
      <c r="AO33" s="198" t="str">
        <f>IF(AM33&gt;=0,"CUMPLE","NO CUMPLE")</f>
        <v>NO CUMPLE</v>
      </c>
      <c r="AQ33" s="59" t="s">
        <v>37</v>
      </c>
      <c r="AR33" s="155"/>
      <c r="AS33" s="56">
        <f>+AS27-AS28</f>
        <v>435553245</v>
      </c>
      <c r="AT33" s="50"/>
      <c r="AU33" s="187">
        <f>+(AS33)-(AS35*AS34)</f>
        <v>-179832659.5</v>
      </c>
      <c r="AV33" s="50"/>
      <c r="AW33" s="183" t="str">
        <f>IF(AU33&gt;=0,"CUMPLE","NO CUMPLE")</f>
        <v>NO CUMPLE</v>
      </c>
      <c r="AY33" s="59" t="s">
        <v>37</v>
      </c>
      <c r="AZ33" s="155"/>
      <c r="BA33" s="56">
        <f>+BA27-BA28</f>
        <v>8839382350.75</v>
      </c>
      <c r="BB33" s="50"/>
      <c r="BC33" s="187">
        <f>+(BA33)-(BA35*BA34)</f>
        <v>8223996446.25</v>
      </c>
      <c r="BD33" s="50"/>
      <c r="BE33" s="183" t="str">
        <f>IF(BC33&gt;=0,"CUMPLE","NO CUMPLE")</f>
        <v>CUMPLE</v>
      </c>
      <c r="BF33" s="170"/>
      <c r="BG33" s="59" t="s">
        <v>37</v>
      </c>
      <c r="BH33" s="155"/>
      <c r="BI33" s="56">
        <f>+BI27-BI28</f>
        <v>1040542821</v>
      </c>
      <c r="BJ33" s="50"/>
      <c r="BK33" s="187">
        <f>+(BI33)-(BI35*BI34)</f>
        <v>425156916.5</v>
      </c>
      <c r="BL33" s="50"/>
      <c r="BM33" s="183" t="str">
        <f>IF(BK33&gt;=0,"CUMPLE","NO CUMPLE")</f>
        <v>CUMPLE</v>
      </c>
      <c r="BO33" s="59" t="s">
        <v>37</v>
      </c>
      <c r="BP33" s="155"/>
      <c r="BQ33" s="56">
        <f>+BQ27-BQ28</f>
        <v>684513234</v>
      </c>
      <c r="BR33" s="50"/>
      <c r="BS33" s="187">
        <f>+(BQ33)-(BQ35*BQ34)</f>
        <v>69127329.5</v>
      </c>
      <c r="BT33" s="50"/>
      <c r="BU33" s="183" t="str">
        <f>IF(BS33&gt;=0,"CUMPLE","NO CUMPLE")</f>
        <v>CUMPLE</v>
      </c>
      <c r="BV33" s="170"/>
      <c r="BW33" s="59" t="s">
        <v>37</v>
      </c>
      <c r="BX33" s="155"/>
      <c r="BY33" s="56">
        <f>+BY27-BY28</f>
        <v>451622862</v>
      </c>
      <c r="BZ33" s="50"/>
      <c r="CA33" s="187">
        <f>+(BY33)-(BY35*BY34)</f>
        <v>-163763042.5</v>
      </c>
      <c r="CB33" s="50"/>
      <c r="CC33" s="183" t="str">
        <f>IF(CA33&gt;=0,"CUMPLE","NO CUMPLE")</f>
        <v>NO CUMPLE</v>
      </c>
      <c r="CD33" s="170"/>
      <c r="CE33" s="59" t="s">
        <v>37</v>
      </c>
      <c r="CF33" s="155"/>
      <c r="CG33" s="56">
        <f>+CG27-CG28</f>
        <v>1832241804</v>
      </c>
      <c r="CH33" s="50"/>
      <c r="CI33" s="187">
        <f>+(CG33)-(CG35*CG34)</f>
        <v>1216855899.5</v>
      </c>
      <c r="CJ33" s="50"/>
      <c r="CK33" s="183" t="str">
        <f>IF(CI33&gt;=0,"CUMPLE","NO CUMPLE")</f>
        <v>CUMPLE</v>
      </c>
      <c r="CM33" s="59" t="s">
        <v>37</v>
      </c>
      <c r="CN33" s="155"/>
      <c r="CO33" s="56">
        <f>+CO27-CO28</f>
        <v>278978357.58</v>
      </c>
      <c r="CP33" s="50"/>
      <c r="CQ33" s="187">
        <f>+(CO33)-(CO35*CO34)</f>
        <v>-336407546.92</v>
      </c>
      <c r="CR33" s="50"/>
      <c r="CS33" s="183" t="str">
        <f>IF(CQ33&gt;=0,"CUMPLE","NO CUMPLE")</f>
        <v>NO CUMPLE</v>
      </c>
      <c r="CT33" s="170"/>
      <c r="CU33" s="59" t="s">
        <v>37</v>
      </c>
      <c r="CV33" s="155"/>
      <c r="CW33" s="56">
        <f>+CW27-CW28</f>
        <v>1132412700</v>
      </c>
      <c r="CX33" s="50"/>
      <c r="CY33" s="187">
        <f>+(CW33)-(CW35*CW34)</f>
        <v>517026795.5</v>
      </c>
      <c r="CZ33" s="50"/>
      <c r="DA33" s="183" t="str">
        <f>IF(CY33&gt;=0,"CUMPLE","NO CUMPLE")</f>
        <v>CUMPLE</v>
      </c>
      <c r="DB33" s="170"/>
      <c r="DC33" s="59" t="s">
        <v>37</v>
      </c>
      <c r="DD33" s="155"/>
      <c r="DE33" s="56">
        <f>+DE27-DE28</f>
        <v>3455590442</v>
      </c>
      <c r="DF33" s="50"/>
      <c r="DG33" s="187">
        <f>+(DE33)-(DE35*DE34)</f>
        <v>2840204537.5</v>
      </c>
      <c r="DH33" s="50"/>
      <c r="DI33" s="183" t="str">
        <f>IF(DG33&gt;=0,"CUMPLE","NO CUMPLE")</f>
        <v>CUMPLE</v>
      </c>
      <c r="DK33" s="59" t="s">
        <v>37</v>
      </c>
      <c r="DL33" s="155"/>
      <c r="DM33" s="56">
        <f>+DM27-DM28</f>
        <v>472175431</v>
      </c>
      <c r="DN33" s="50"/>
      <c r="DO33" s="187">
        <f>+(DM33)-(DM35*DM34)</f>
        <v>-143210473.5</v>
      </c>
      <c r="DP33" s="50"/>
      <c r="DQ33" s="183" t="str">
        <f>IF(DO33&gt;=0,"CUMPLE","NO CUMPLE")</f>
        <v>NO CUMPLE</v>
      </c>
      <c r="DR33" s="170"/>
      <c r="DS33" s="59" t="s">
        <v>37</v>
      </c>
      <c r="DT33" s="155"/>
      <c r="DU33" s="56">
        <f>+DU27-DU28</f>
        <v>587248000</v>
      </c>
      <c r="DV33" s="50"/>
      <c r="DW33" s="187">
        <f>+(DU33)-(DU35*DU34)</f>
        <v>-28137904.5</v>
      </c>
      <c r="DX33" s="50"/>
      <c r="DY33" s="183" t="str">
        <f>IF(DW33&gt;=0,"CUMPLE","NO CUMPLE")</f>
        <v>NO CUMPLE</v>
      </c>
      <c r="DZ33" s="170"/>
      <c r="EA33" s="59" t="s">
        <v>37</v>
      </c>
      <c r="EB33" s="155"/>
      <c r="EC33" s="56">
        <f>+EC27-EC28</f>
        <v>7614256000</v>
      </c>
      <c r="ED33" s="50"/>
      <c r="EE33" s="187">
        <f>+(EC33)-(EC35*EC34)</f>
        <v>6998870095.5</v>
      </c>
      <c r="EF33" s="50"/>
      <c r="EG33" s="183" t="str">
        <f>IF(EE33&gt;=0,"CUMPLE","NO CUMPLE")</f>
        <v>CUMPLE</v>
      </c>
      <c r="EI33" s="59" t="s">
        <v>37</v>
      </c>
      <c r="EJ33" s="155"/>
      <c r="EK33" s="56">
        <f>+EK27-EK28</f>
        <v>618592708</v>
      </c>
      <c r="EL33" s="50"/>
      <c r="EM33" s="187">
        <f>+(EK33)-(EK35*EK34)</f>
        <v>3206803.5</v>
      </c>
      <c r="EN33" s="50"/>
      <c r="EO33" s="183" t="str">
        <f>IF(EM33&gt;=0,"CUMPLE","NO CUMPLE")</f>
        <v>CUMPLE</v>
      </c>
      <c r="EP33" s="170"/>
      <c r="EQ33" s="59" t="s">
        <v>37</v>
      </c>
      <c r="ER33" s="155"/>
      <c r="ES33" s="56">
        <f>+ES27-ES28</f>
        <v>1783761829</v>
      </c>
      <c r="ET33" s="50"/>
      <c r="EU33" s="187">
        <f>+(ES33)-(ES35*ES34)</f>
        <v>1168375924.5</v>
      </c>
      <c r="EV33" s="50"/>
      <c r="EW33" s="183" t="str">
        <f>IF(EU33&gt;=0,"CUMPLE","NO CUMPLE")</f>
        <v>CUMPLE</v>
      </c>
      <c r="EY33" s="59" t="s">
        <v>37</v>
      </c>
      <c r="EZ33" s="155"/>
      <c r="FA33" s="56">
        <f>+FA27-FA28</f>
        <v>2058679978</v>
      </c>
      <c r="FB33" s="50"/>
      <c r="FC33" s="187">
        <f>+(FA33)-(FA35*FA34)</f>
        <v>1443294073.5</v>
      </c>
      <c r="FD33" s="50"/>
      <c r="FE33" s="183" t="str">
        <f>IF(FC33&gt;=0,"CUMPLE","NO CUMPLE")</f>
        <v>CUMPLE</v>
      </c>
      <c r="FF33" s="170"/>
    </row>
    <row r="34" spans="1:162" ht="12.75">
      <c r="A34" s="243"/>
      <c r="B34" s="246"/>
      <c r="C34" s="252"/>
      <c r="D34" s="79" t="str">
        <f>+$B$17</f>
        <v>Presupuesto Oficial</v>
      </c>
      <c r="E34" s="50"/>
      <c r="F34" s="80">
        <f>IF($B17="Presupuesto",$C$17,J3)</f>
        <v>1230771809</v>
      </c>
      <c r="G34" s="50"/>
      <c r="H34" s="188"/>
      <c r="I34" s="50"/>
      <c r="J34" s="176"/>
      <c r="L34" s="79" t="str">
        <f>+$B$17</f>
        <v>Presupuesto Oficial</v>
      </c>
      <c r="M34" s="155"/>
      <c r="N34" s="80">
        <f>IF($B17="Presupuesto",$C$17,R3)</f>
        <v>1230771809</v>
      </c>
      <c r="O34" s="50"/>
      <c r="P34" s="188"/>
      <c r="Q34" s="50"/>
      <c r="R34" s="176"/>
      <c r="T34" s="79" t="str">
        <f>+$B$17</f>
        <v>Presupuesto Oficial</v>
      </c>
      <c r="U34" s="155"/>
      <c r="V34" s="80">
        <f>IF($B17="Presupuesto",$C$17,Z3)</f>
        <v>1230771809</v>
      </c>
      <c r="W34" s="50"/>
      <c r="X34" s="188"/>
      <c r="Y34" s="50"/>
      <c r="Z34" s="176"/>
      <c r="AB34" s="79" t="str">
        <f>+$B$17</f>
        <v>Presupuesto Oficial</v>
      </c>
      <c r="AC34" s="50"/>
      <c r="AD34" s="80">
        <f>IF($B17="Presupuesto",$C$17,AH3)</f>
        <v>1230771809</v>
      </c>
      <c r="AE34" s="50"/>
      <c r="AF34" s="188"/>
      <c r="AG34" s="50"/>
      <c r="AH34" s="176"/>
      <c r="AI34" s="79" t="str">
        <f>+$B$17</f>
        <v>Presupuesto Oficial</v>
      </c>
      <c r="AJ34" s="155"/>
      <c r="AK34" s="80">
        <f>IF($B17="Presupuesto",$C$17,AO3)</f>
        <v>1230771809</v>
      </c>
      <c r="AL34" s="50"/>
      <c r="AM34" s="188"/>
      <c r="AN34" s="50"/>
      <c r="AO34" s="199"/>
      <c r="AQ34" s="79" t="str">
        <f>+$B$17</f>
        <v>Presupuesto Oficial</v>
      </c>
      <c r="AR34" s="155"/>
      <c r="AS34" s="80">
        <f>IF($B17="Presupuesto",$C$17,AW3)</f>
        <v>1230771809</v>
      </c>
      <c r="AT34" s="50"/>
      <c r="AU34" s="188"/>
      <c r="AV34" s="50"/>
      <c r="AW34" s="176"/>
      <c r="AY34" s="79" t="str">
        <f>+$B$17</f>
        <v>Presupuesto Oficial</v>
      </c>
      <c r="AZ34" s="155"/>
      <c r="BA34" s="80">
        <f>IF($B17="Presupuesto",$C$17,BE3)</f>
        <v>1230771809</v>
      </c>
      <c r="BB34" s="50"/>
      <c r="BC34" s="188"/>
      <c r="BD34" s="50"/>
      <c r="BE34" s="176"/>
      <c r="BF34" s="170"/>
      <c r="BG34" s="79" t="str">
        <f>+$B$17</f>
        <v>Presupuesto Oficial</v>
      </c>
      <c r="BH34" s="155"/>
      <c r="BI34" s="80">
        <f>IF($B17="Presupuesto",$C$17,BM3)</f>
        <v>1230771809</v>
      </c>
      <c r="BJ34" s="50"/>
      <c r="BK34" s="188"/>
      <c r="BL34" s="50"/>
      <c r="BM34" s="176"/>
      <c r="BO34" s="79" t="str">
        <f>+$B$17</f>
        <v>Presupuesto Oficial</v>
      </c>
      <c r="BP34" s="155"/>
      <c r="BQ34" s="80">
        <f>IF($B17="Presupuesto",$C$17,BU3)</f>
        <v>1230771809</v>
      </c>
      <c r="BR34" s="50"/>
      <c r="BS34" s="188"/>
      <c r="BT34" s="50"/>
      <c r="BU34" s="176"/>
      <c r="BV34" s="170"/>
      <c r="BW34" s="79" t="str">
        <f>+$B$17</f>
        <v>Presupuesto Oficial</v>
      </c>
      <c r="BX34" s="155"/>
      <c r="BY34" s="80">
        <f>IF($B17="Presupuesto",$C$17,CC3)</f>
        <v>1230771809</v>
      </c>
      <c r="BZ34" s="50"/>
      <c r="CA34" s="188"/>
      <c r="CB34" s="50"/>
      <c r="CC34" s="176"/>
      <c r="CD34" s="170"/>
      <c r="CE34" s="79" t="str">
        <f>+$B$17</f>
        <v>Presupuesto Oficial</v>
      </c>
      <c r="CF34" s="155"/>
      <c r="CG34" s="80">
        <f>IF($B17="Presupuesto",$C$17,CK3)</f>
        <v>1230771809</v>
      </c>
      <c r="CH34" s="50"/>
      <c r="CI34" s="188"/>
      <c r="CJ34" s="50"/>
      <c r="CK34" s="176"/>
      <c r="CM34" s="79" t="str">
        <f>+$B$17</f>
        <v>Presupuesto Oficial</v>
      </c>
      <c r="CN34" s="155"/>
      <c r="CO34" s="80">
        <f>IF($B17="Presupuesto",$C$17,CS3)</f>
        <v>1230771809</v>
      </c>
      <c r="CP34" s="50"/>
      <c r="CQ34" s="188"/>
      <c r="CR34" s="50"/>
      <c r="CS34" s="176"/>
      <c r="CT34" s="170"/>
      <c r="CU34" s="79" t="str">
        <f>+$B$17</f>
        <v>Presupuesto Oficial</v>
      </c>
      <c r="CV34" s="155"/>
      <c r="CW34" s="80">
        <f>IF($B17="Presupuesto",$C$17,DA3)</f>
        <v>1230771809</v>
      </c>
      <c r="CX34" s="50"/>
      <c r="CY34" s="188"/>
      <c r="CZ34" s="50"/>
      <c r="DA34" s="176"/>
      <c r="DB34" s="170"/>
      <c r="DC34" s="79" t="str">
        <f>+$B$17</f>
        <v>Presupuesto Oficial</v>
      </c>
      <c r="DD34" s="155"/>
      <c r="DE34" s="80">
        <f>IF($B17="Presupuesto",$C$17,DI3)</f>
        <v>1230771809</v>
      </c>
      <c r="DF34" s="50"/>
      <c r="DG34" s="188"/>
      <c r="DH34" s="50"/>
      <c r="DI34" s="176"/>
      <c r="DK34" s="79" t="str">
        <f>+$B$17</f>
        <v>Presupuesto Oficial</v>
      </c>
      <c r="DL34" s="155"/>
      <c r="DM34" s="80">
        <f>IF($B17="Presupuesto",$C$17,DQ3)</f>
        <v>1230771809</v>
      </c>
      <c r="DN34" s="50"/>
      <c r="DO34" s="188"/>
      <c r="DP34" s="50"/>
      <c r="DQ34" s="176"/>
      <c r="DR34" s="170"/>
      <c r="DS34" s="79" t="str">
        <f>+$B$17</f>
        <v>Presupuesto Oficial</v>
      </c>
      <c r="DT34" s="155"/>
      <c r="DU34" s="80">
        <f>IF($B17="Presupuesto",$C$17,DY3)</f>
        <v>1230771809</v>
      </c>
      <c r="DV34" s="50"/>
      <c r="DW34" s="188"/>
      <c r="DX34" s="50"/>
      <c r="DY34" s="176"/>
      <c r="DZ34" s="170"/>
      <c r="EA34" s="79" t="str">
        <f>+$B$17</f>
        <v>Presupuesto Oficial</v>
      </c>
      <c r="EB34" s="155"/>
      <c r="EC34" s="80">
        <f>IF($B17="Presupuesto",$C$17,EG3)</f>
        <v>1230771809</v>
      </c>
      <c r="ED34" s="50"/>
      <c r="EE34" s="188"/>
      <c r="EF34" s="50"/>
      <c r="EG34" s="176"/>
      <c r="EI34" s="79" t="str">
        <f>+$B$17</f>
        <v>Presupuesto Oficial</v>
      </c>
      <c r="EJ34" s="155"/>
      <c r="EK34" s="80">
        <f>IF($B17="Presupuesto",$C$17,EO3)</f>
        <v>1230771809</v>
      </c>
      <c r="EL34" s="50"/>
      <c r="EM34" s="188"/>
      <c r="EN34" s="50"/>
      <c r="EO34" s="176"/>
      <c r="EP34" s="170"/>
      <c r="EQ34" s="79" t="str">
        <f>+$B$17</f>
        <v>Presupuesto Oficial</v>
      </c>
      <c r="ER34" s="155"/>
      <c r="ES34" s="80">
        <f>IF($B17="Presupuesto",$C$17,EW3)</f>
        <v>1230771809</v>
      </c>
      <c r="ET34" s="50"/>
      <c r="EU34" s="188"/>
      <c r="EV34" s="50"/>
      <c r="EW34" s="176"/>
      <c r="EY34" s="79" t="str">
        <f>+$B$17</f>
        <v>Presupuesto Oficial</v>
      </c>
      <c r="EZ34" s="155"/>
      <c r="FA34" s="80">
        <f>IF($B17="Presupuesto",$C$17,FE3)</f>
        <v>1230771809</v>
      </c>
      <c r="FB34" s="50"/>
      <c r="FC34" s="188"/>
      <c r="FD34" s="50"/>
      <c r="FE34" s="176"/>
      <c r="FF34" s="170"/>
    </row>
    <row r="35" spans="1:162" ht="13.5" thickBot="1">
      <c r="A35" s="244"/>
      <c r="B35" s="247"/>
      <c r="C35" s="253"/>
      <c r="D35" s="93" t="s">
        <v>40</v>
      </c>
      <c r="E35" s="50"/>
      <c r="F35" s="94">
        <f>+$A$33</f>
        <v>0.5</v>
      </c>
      <c r="G35" s="50"/>
      <c r="H35" s="189"/>
      <c r="I35" s="50"/>
      <c r="J35" s="184"/>
      <c r="L35" s="93" t="s">
        <v>40</v>
      </c>
      <c r="M35" s="155"/>
      <c r="N35" s="94">
        <f>+$A$33</f>
        <v>0.5</v>
      </c>
      <c r="O35" s="50"/>
      <c r="P35" s="189"/>
      <c r="Q35" s="50"/>
      <c r="R35" s="184"/>
      <c r="T35" s="93" t="s">
        <v>40</v>
      </c>
      <c r="U35" s="155"/>
      <c r="V35" s="94">
        <f>+$A$33</f>
        <v>0.5</v>
      </c>
      <c r="W35" s="50"/>
      <c r="X35" s="189"/>
      <c r="Y35" s="50"/>
      <c r="Z35" s="184"/>
      <c r="AB35" s="93" t="s">
        <v>40</v>
      </c>
      <c r="AC35" s="50"/>
      <c r="AD35" s="94">
        <f>+$A$33</f>
        <v>0.5</v>
      </c>
      <c r="AE35" s="50"/>
      <c r="AF35" s="189"/>
      <c r="AG35" s="50"/>
      <c r="AH35" s="184"/>
      <c r="AI35" s="93" t="s">
        <v>40</v>
      </c>
      <c r="AJ35" s="155"/>
      <c r="AK35" s="94">
        <f>+$A$33</f>
        <v>0.5</v>
      </c>
      <c r="AL35" s="50"/>
      <c r="AM35" s="189"/>
      <c r="AN35" s="50"/>
      <c r="AO35" s="200"/>
      <c r="AQ35" s="93" t="s">
        <v>40</v>
      </c>
      <c r="AR35" s="155"/>
      <c r="AS35" s="94">
        <f>+$A$33</f>
        <v>0.5</v>
      </c>
      <c r="AT35" s="50"/>
      <c r="AU35" s="189"/>
      <c r="AV35" s="50"/>
      <c r="AW35" s="184"/>
      <c r="AY35" s="93" t="s">
        <v>40</v>
      </c>
      <c r="AZ35" s="155"/>
      <c r="BA35" s="94">
        <f>+$A$33</f>
        <v>0.5</v>
      </c>
      <c r="BB35" s="50"/>
      <c r="BC35" s="189"/>
      <c r="BD35" s="50"/>
      <c r="BE35" s="184"/>
      <c r="BF35" s="170"/>
      <c r="BG35" s="93" t="s">
        <v>40</v>
      </c>
      <c r="BH35" s="155"/>
      <c r="BI35" s="94">
        <f>+$A$33</f>
        <v>0.5</v>
      </c>
      <c r="BJ35" s="50"/>
      <c r="BK35" s="189"/>
      <c r="BL35" s="50"/>
      <c r="BM35" s="184"/>
      <c r="BO35" s="93" t="s">
        <v>40</v>
      </c>
      <c r="BP35" s="155"/>
      <c r="BQ35" s="94">
        <f>+$A$33</f>
        <v>0.5</v>
      </c>
      <c r="BR35" s="50"/>
      <c r="BS35" s="189"/>
      <c r="BT35" s="50"/>
      <c r="BU35" s="184"/>
      <c r="BV35" s="170"/>
      <c r="BW35" s="93" t="s">
        <v>40</v>
      </c>
      <c r="BX35" s="155"/>
      <c r="BY35" s="94">
        <f>+$A$33</f>
        <v>0.5</v>
      </c>
      <c r="BZ35" s="50"/>
      <c r="CA35" s="189"/>
      <c r="CB35" s="50"/>
      <c r="CC35" s="184"/>
      <c r="CD35" s="170"/>
      <c r="CE35" s="93" t="s">
        <v>40</v>
      </c>
      <c r="CF35" s="155"/>
      <c r="CG35" s="94">
        <f>+$A$33</f>
        <v>0.5</v>
      </c>
      <c r="CH35" s="50"/>
      <c r="CI35" s="189"/>
      <c r="CJ35" s="50"/>
      <c r="CK35" s="184"/>
      <c r="CM35" s="93" t="s">
        <v>40</v>
      </c>
      <c r="CN35" s="155"/>
      <c r="CO35" s="94">
        <f>+$A$33</f>
        <v>0.5</v>
      </c>
      <c r="CP35" s="50"/>
      <c r="CQ35" s="189"/>
      <c r="CR35" s="50"/>
      <c r="CS35" s="184"/>
      <c r="CT35" s="170"/>
      <c r="CU35" s="93" t="s">
        <v>40</v>
      </c>
      <c r="CV35" s="155"/>
      <c r="CW35" s="94">
        <f>+$A$33</f>
        <v>0.5</v>
      </c>
      <c r="CX35" s="50"/>
      <c r="CY35" s="189"/>
      <c r="CZ35" s="50"/>
      <c r="DA35" s="184"/>
      <c r="DB35" s="170"/>
      <c r="DC35" s="93" t="s">
        <v>40</v>
      </c>
      <c r="DD35" s="155"/>
      <c r="DE35" s="94">
        <f>+$A$33</f>
        <v>0.5</v>
      </c>
      <c r="DF35" s="50"/>
      <c r="DG35" s="189"/>
      <c r="DH35" s="50"/>
      <c r="DI35" s="184"/>
      <c r="DK35" s="93" t="s">
        <v>40</v>
      </c>
      <c r="DL35" s="155"/>
      <c r="DM35" s="94">
        <f>+$A$33</f>
        <v>0.5</v>
      </c>
      <c r="DN35" s="50"/>
      <c r="DO35" s="189"/>
      <c r="DP35" s="50"/>
      <c r="DQ35" s="184"/>
      <c r="DR35" s="170"/>
      <c r="DS35" s="93" t="s">
        <v>40</v>
      </c>
      <c r="DT35" s="155"/>
      <c r="DU35" s="94">
        <f>+$A$33</f>
        <v>0.5</v>
      </c>
      <c r="DV35" s="50"/>
      <c r="DW35" s="189"/>
      <c r="DX35" s="50"/>
      <c r="DY35" s="184"/>
      <c r="DZ35" s="170"/>
      <c r="EA35" s="93" t="s">
        <v>40</v>
      </c>
      <c r="EB35" s="155"/>
      <c r="EC35" s="94">
        <f>+$A$33</f>
        <v>0.5</v>
      </c>
      <c r="ED35" s="50"/>
      <c r="EE35" s="189"/>
      <c r="EF35" s="50"/>
      <c r="EG35" s="184"/>
      <c r="EI35" s="93" t="s">
        <v>40</v>
      </c>
      <c r="EJ35" s="155"/>
      <c r="EK35" s="94">
        <f>+$A$33</f>
        <v>0.5</v>
      </c>
      <c r="EL35" s="50"/>
      <c r="EM35" s="189"/>
      <c r="EN35" s="50"/>
      <c r="EO35" s="184"/>
      <c r="EP35" s="170"/>
      <c r="EQ35" s="93" t="s">
        <v>40</v>
      </c>
      <c r="ER35" s="155"/>
      <c r="ES35" s="94">
        <f>+$A$33</f>
        <v>0.5</v>
      </c>
      <c r="ET35" s="50"/>
      <c r="EU35" s="189"/>
      <c r="EV35" s="50"/>
      <c r="EW35" s="184"/>
      <c r="EY35" s="93" t="s">
        <v>40</v>
      </c>
      <c r="EZ35" s="155"/>
      <c r="FA35" s="94">
        <f>+$A$33</f>
        <v>0.5</v>
      </c>
      <c r="FB35" s="50"/>
      <c r="FC35" s="189"/>
      <c r="FD35" s="50"/>
      <c r="FE35" s="184"/>
      <c r="FF35" s="170"/>
    </row>
    <row r="36" spans="1:162" ht="12.75">
      <c r="A36" s="150"/>
      <c r="B36" s="138"/>
      <c r="C36" s="99"/>
      <c r="D36" s="73"/>
      <c r="E36" s="50"/>
      <c r="F36" s="63"/>
      <c r="G36" s="50"/>
      <c r="H36" s="62"/>
      <c r="I36" s="50"/>
      <c r="J36" s="76"/>
      <c r="L36" s="73"/>
      <c r="M36" s="155"/>
      <c r="N36" s="63"/>
      <c r="O36" s="50"/>
      <c r="P36" s="62"/>
      <c r="Q36" s="50"/>
      <c r="R36" s="76"/>
      <c r="T36" s="73"/>
      <c r="U36" s="155"/>
      <c r="V36" s="63"/>
      <c r="W36" s="50"/>
      <c r="X36" s="62"/>
      <c r="Y36" s="50"/>
      <c r="Z36" s="76"/>
      <c r="AB36" s="73"/>
      <c r="AC36" s="50"/>
      <c r="AD36" s="63"/>
      <c r="AE36" s="50"/>
      <c r="AF36" s="62"/>
      <c r="AG36" s="50"/>
      <c r="AH36" s="76"/>
      <c r="AI36" s="73"/>
      <c r="AJ36" s="155"/>
      <c r="AK36" s="63"/>
      <c r="AL36" s="50"/>
      <c r="AM36" s="62"/>
      <c r="AN36" s="50"/>
      <c r="AO36" s="180"/>
      <c r="AQ36" s="73"/>
      <c r="AR36" s="155"/>
      <c r="AS36" s="63"/>
      <c r="AT36" s="50"/>
      <c r="AU36" s="62"/>
      <c r="AV36" s="50"/>
      <c r="AW36" s="76"/>
      <c r="AY36" s="73"/>
      <c r="AZ36" s="155"/>
      <c r="BA36" s="63"/>
      <c r="BB36" s="50"/>
      <c r="BC36" s="62"/>
      <c r="BD36" s="50"/>
      <c r="BE36" s="76"/>
      <c r="BF36" s="170"/>
      <c r="BG36" s="73"/>
      <c r="BH36" s="155"/>
      <c r="BI36" s="63"/>
      <c r="BJ36" s="50"/>
      <c r="BK36" s="62"/>
      <c r="BL36" s="50"/>
      <c r="BM36" s="76"/>
      <c r="BO36" s="73"/>
      <c r="BP36" s="155"/>
      <c r="BQ36" s="63"/>
      <c r="BR36" s="50"/>
      <c r="BS36" s="62"/>
      <c r="BT36" s="50"/>
      <c r="BU36" s="76"/>
      <c r="BV36" s="170"/>
      <c r="BW36" s="73"/>
      <c r="BX36" s="155"/>
      <c r="BY36" s="63"/>
      <c r="BZ36" s="50"/>
      <c r="CA36" s="62"/>
      <c r="CB36" s="50"/>
      <c r="CC36" s="76"/>
      <c r="CD36" s="170"/>
      <c r="CE36" s="73"/>
      <c r="CF36" s="155"/>
      <c r="CG36" s="63"/>
      <c r="CH36" s="50"/>
      <c r="CI36" s="62"/>
      <c r="CJ36" s="50"/>
      <c r="CK36" s="76"/>
      <c r="CM36" s="73"/>
      <c r="CN36" s="155"/>
      <c r="CO36" s="63"/>
      <c r="CP36" s="50"/>
      <c r="CQ36" s="62"/>
      <c r="CR36" s="50"/>
      <c r="CS36" s="76"/>
      <c r="CT36" s="170"/>
      <c r="CU36" s="73"/>
      <c r="CV36" s="155"/>
      <c r="CW36" s="63"/>
      <c r="CX36" s="50"/>
      <c r="CY36" s="62"/>
      <c r="CZ36" s="50"/>
      <c r="DA36" s="76"/>
      <c r="DB36" s="170"/>
      <c r="DC36" s="73"/>
      <c r="DD36" s="155"/>
      <c r="DE36" s="63"/>
      <c r="DF36" s="50"/>
      <c r="DG36" s="62"/>
      <c r="DH36" s="50"/>
      <c r="DI36" s="76"/>
      <c r="DK36" s="73"/>
      <c r="DL36" s="155"/>
      <c r="DM36" s="63"/>
      <c r="DN36" s="50"/>
      <c r="DO36" s="62"/>
      <c r="DP36" s="50"/>
      <c r="DQ36" s="76"/>
      <c r="DR36" s="170"/>
      <c r="DS36" s="73"/>
      <c r="DT36" s="155"/>
      <c r="DU36" s="63"/>
      <c r="DV36" s="50"/>
      <c r="DW36" s="62"/>
      <c r="DX36" s="50"/>
      <c r="DY36" s="76"/>
      <c r="DZ36" s="170"/>
      <c r="EA36" s="73"/>
      <c r="EB36" s="155"/>
      <c r="EC36" s="63"/>
      <c r="ED36" s="50"/>
      <c r="EE36" s="62"/>
      <c r="EF36" s="50"/>
      <c r="EG36" s="76"/>
      <c r="EI36" s="73"/>
      <c r="EJ36" s="155"/>
      <c r="EK36" s="63"/>
      <c r="EL36" s="50"/>
      <c r="EM36" s="62"/>
      <c r="EN36" s="50"/>
      <c r="EO36" s="76"/>
      <c r="EP36" s="170"/>
      <c r="EQ36" s="73"/>
      <c r="ER36" s="155"/>
      <c r="ES36" s="63"/>
      <c r="ET36" s="50"/>
      <c r="EU36" s="62"/>
      <c r="EV36" s="50"/>
      <c r="EW36" s="76"/>
      <c r="EY36" s="73"/>
      <c r="EZ36" s="155"/>
      <c r="FA36" s="63"/>
      <c r="FB36" s="50"/>
      <c r="FC36" s="62"/>
      <c r="FD36" s="50"/>
      <c r="FE36" s="76"/>
      <c r="FF36" s="170"/>
    </row>
    <row r="37" spans="1:162" ht="13.5" thickBot="1">
      <c r="A37" s="150"/>
      <c r="B37" s="50"/>
      <c r="C37" s="74"/>
      <c r="D37" s="73"/>
      <c r="E37" s="50"/>
      <c r="F37" s="50"/>
      <c r="G37" s="50"/>
      <c r="H37" s="50"/>
      <c r="I37" s="50"/>
      <c r="J37" s="74"/>
      <c r="L37" s="73"/>
      <c r="M37" s="155"/>
      <c r="N37" s="50"/>
      <c r="O37" s="50"/>
      <c r="P37" s="50"/>
      <c r="Q37" s="50"/>
      <c r="R37" s="74"/>
      <c r="T37" s="73"/>
      <c r="U37" s="155"/>
      <c r="V37" s="50"/>
      <c r="W37" s="50"/>
      <c r="X37" s="50"/>
      <c r="Y37" s="50"/>
      <c r="Z37" s="74"/>
      <c r="AB37" s="73"/>
      <c r="AC37" s="50"/>
      <c r="AD37" s="50"/>
      <c r="AE37" s="50"/>
      <c r="AF37" s="50"/>
      <c r="AG37" s="50"/>
      <c r="AH37" s="74"/>
      <c r="AI37" s="73"/>
      <c r="AJ37" s="155"/>
      <c r="AK37" s="50"/>
      <c r="AL37" s="50"/>
      <c r="AM37" s="50"/>
      <c r="AN37" s="50"/>
      <c r="AO37" s="181"/>
      <c r="AQ37" s="73"/>
      <c r="AR37" s="155"/>
      <c r="AS37" s="50"/>
      <c r="AT37" s="50"/>
      <c r="AU37" s="50"/>
      <c r="AV37" s="50"/>
      <c r="AW37" s="74"/>
      <c r="AY37" s="73"/>
      <c r="AZ37" s="155"/>
      <c r="BA37" s="50"/>
      <c r="BB37" s="50"/>
      <c r="BC37" s="50"/>
      <c r="BD37" s="50"/>
      <c r="BE37" s="74"/>
      <c r="BF37" s="50"/>
      <c r="BG37" s="73"/>
      <c r="BH37" s="155"/>
      <c r="BI37" s="50"/>
      <c r="BJ37" s="50"/>
      <c r="BK37" s="50"/>
      <c r="BL37" s="50"/>
      <c r="BM37" s="74"/>
      <c r="BO37" s="73"/>
      <c r="BP37" s="155"/>
      <c r="BQ37" s="50"/>
      <c r="BR37" s="50"/>
      <c r="BS37" s="50"/>
      <c r="BT37" s="50"/>
      <c r="BU37" s="74"/>
      <c r="BV37" s="50"/>
      <c r="BW37" s="73"/>
      <c r="BX37" s="155"/>
      <c r="BY37" s="50"/>
      <c r="BZ37" s="50"/>
      <c r="CA37" s="50"/>
      <c r="CB37" s="50"/>
      <c r="CC37" s="74"/>
      <c r="CD37" s="50"/>
      <c r="CE37" s="73"/>
      <c r="CF37" s="155"/>
      <c r="CG37" s="50"/>
      <c r="CH37" s="50"/>
      <c r="CI37" s="50"/>
      <c r="CJ37" s="50"/>
      <c r="CK37" s="74"/>
      <c r="CM37" s="73"/>
      <c r="CN37" s="155"/>
      <c r="CO37" s="50"/>
      <c r="CP37" s="50"/>
      <c r="CQ37" s="50"/>
      <c r="CR37" s="50"/>
      <c r="CS37" s="74"/>
      <c r="CT37" s="50"/>
      <c r="CU37" s="73"/>
      <c r="CV37" s="155"/>
      <c r="CW37" s="50"/>
      <c r="CX37" s="50"/>
      <c r="CY37" s="50"/>
      <c r="CZ37" s="50"/>
      <c r="DA37" s="74"/>
      <c r="DB37" s="50"/>
      <c r="DC37" s="73"/>
      <c r="DD37" s="155"/>
      <c r="DE37" s="50"/>
      <c r="DF37" s="50"/>
      <c r="DG37" s="50"/>
      <c r="DH37" s="50"/>
      <c r="DI37" s="74"/>
      <c r="DK37" s="73"/>
      <c r="DL37" s="155"/>
      <c r="DM37" s="50"/>
      <c r="DN37" s="50"/>
      <c r="DO37" s="50"/>
      <c r="DP37" s="50"/>
      <c r="DQ37" s="74"/>
      <c r="DR37" s="50"/>
      <c r="DS37" s="73"/>
      <c r="DT37" s="155"/>
      <c r="DU37" s="50"/>
      <c r="DV37" s="50"/>
      <c r="DW37" s="50"/>
      <c r="DX37" s="50"/>
      <c r="DY37" s="74"/>
      <c r="DZ37" s="50"/>
      <c r="EA37" s="73"/>
      <c r="EB37" s="155"/>
      <c r="EC37" s="50"/>
      <c r="ED37" s="50"/>
      <c r="EE37" s="50"/>
      <c r="EF37" s="50"/>
      <c r="EG37" s="74"/>
      <c r="EI37" s="73"/>
      <c r="EJ37" s="155"/>
      <c r="EK37" s="50"/>
      <c r="EL37" s="50"/>
      <c r="EM37" s="50"/>
      <c r="EN37" s="50"/>
      <c r="EO37" s="74"/>
      <c r="EP37" s="50"/>
      <c r="EQ37" s="73"/>
      <c r="ER37" s="155"/>
      <c r="ES37" s="50"/>
      <c r="ET37" s="50"/>
      <c r="EU37" s="50"/>
      <c r="EV37" s="50"/>
      <c r="EW37" s="74"/>
      <c r="EY37" s="73"/>
      <c r="EZ37" s="155"/>
      <c r="FA37" s="50"/>
      <c r="FB37" s="50"/>
      <c r="FC37" s="50"/>
      <c r="FD37" s="50"/>
      <c r="FE37" s="74"/>
      <c r="FF37" s="50"/>
    </row>
    <row r="38" spans="1:162" ht="15" customHeight="1">
      <c r="A38" s="242">
        <v>0.7</v>
      </c>
      <c r="B38" s="245" t="s">
        <v>36</v>
      </c>
      <c r="C38" s="248" t="str">
        <f>CONCATENATE("(",A38,C280,D280,F280)</f>
        <v>(0,7XPresupuesto Oficial)  = &lt; RP</v>
      </c>
      <c r="D38" s="51" t="s">
        <v>40</v>
      </c>
      <c r="E38" s="50"/>
      <c r="F38" s="127">
        <f>+$A38</f>
        <v>0.7</v>
      </c>
      <c r="G38" s="50"/>
      <c r="H38" s="239">
        <f>F42-(F40*F38)</f>
        <v>-861540266.3</v>
      </c>
      <c r="I38" s="50"/>
      <c r="J38" s="183" t="str">
        <f>IF(H38&gt;=0,"CUMPLE","NO CUMPLE")</f>
        <v>NO CUMPLE</v>
      </c>
      <c r="L38" s="51" t="s">
        <v>40</v>
      </c>
      <c r="M38" s="155"/>
      <c r="N38" s="127">
        <f>+$A38</f>
        <v>0.7</v>
      </c>
      <c r="O38" s="50"/>
      <c r="P38" s="182">
        <f>N42-(N40*N38)</f>
        <v>-559633196.3</v>
      </c>
      <c r="Q38" s="50"/>
      <c r="R38" s="183" t="str">
        <f>IF(P38&gt;=0,"CUMPLE","NO CUMPLE")</f>
        <v>NO CUMPLE</v>
      </c>
      <c r="T38" s="51" t="s">
        <v>40</v>
      </c>
      <c r="U38" s="155"/>
      <c r="V38" s="127">
        <f>+$A38</f>
        <v>0.7</v>
      </c>
      <c r="W38" s="50"/>
      <c r="X38" s="182">
        <f>V42-(V40*V38)</f>
        <v>-453208071.29999995</v>
      </c>
      <c r="Y38" s="50"/>
      <c r="Z38" s="183" t="str">
        <f>IF(X38&gt;=0,"CUMPLE","NO CUMPLE")</f>
        <v>NO CUMPLE</v>
      </c>
      <c r="AB38" s="51" t="s">
        <v>40</v>
      </c>
      <c r="AC38" s="50"/>
      <c r="AD38" s="127">
        <f>+$A38</f>
        <v>0.7</v>
      </c>
      <c r="AE38" s="50"/>
      <c r="AF38" s="231">
        <f>AD42-(AD40*AD38)</f>
        <v>-861540266.3</v>
      </c>
      <c r="AG38" s="50"/>
      <c r="AH38" s="183" t="str">
        <f>IF(AF38&gt;=0,"CUMPLE","NO CUMPLE")</f>
        <v>NO CUMPLE</v>
      </c>
      <c r="AI38" s="51" t="s">
        <v>40</v>
      </c>
      <c r="AJ38" s="155"/>
      <c r="AK38" s="127">
        <f>+$A38</f>
        <v>0.7</v>
      </c>
      <c r="AL38" s="50"/>
      <c r="AM38" s="182">
        <f>AK42-(AK40*AK38)</f>
        <v>-670830786.3</v>
      </c>
      <c r="AN38" s="50"/>
      <c r="AO38" s="198" t="str">
        <f>IF(AM38&gt;=0,"CUMPLE","NO CUMPLE")</f>
        <v>NO CUMPLE</v>
      </c>
      <c r="AQ38" s="51" t="s">
        <v>40</v>
      </c>
      <c r="AR38" s="155"/>
      <c r="AS38" s="127">
        <f>+$A38</f>
        <v>0.7</v>
      </c>
      <c r="AT38" s="50"/>
      <c r="AU38" s="182">
        <f>AS42-(AS40*AS38)</f>
        <v>-478209256.29999995</v>
      </c>
      <c r="AV38" s="50"/>
      <c r="AW38" s="183" t="str">
        <f>IF(AU38&gt;=0,"CUMPLE","NO CUMPLE")</f>
        <v>NO CUMPLE</v>
      </c>
      <c r="AY38" s="51" t="s">
        <v>40</v>
      </c>
      <c r="AZ38" s="155"/>
      <c r="BA38" s="127">
        <f>+$A38</f>
        <v>0.7</v>
      </c>
      <c r="BB38" s="50"/>
      <c r="BC38" s="182">
        <f>BA42-(BA40*BA38)</f>
        <v>16362598466.77</v>
      </c>
      <c r="BD38" s="50"/>
      <c r="BE38" s="183" t="str">
        <f>IF(BC38&gt;=0,"CUMPLE","NO CUMPLE")</f>
        <v>CUMPLE</v>
      </c>
      <c r="BF38" s="170"/>
      <c r="BG38" s="51" t="s">
        <v>40</v>
      </c>
      <c r="BH38" s="155"/>
      <c r="BI38" s="127">
        <f>+$A38</f>
        <v>0.7</v>
      </c>
      <c r="BJ38" s="50"/>
      <c r="BK38" s="182">
        <f>BI42-(BI40*BI38)</f>
        <v>610059750.7</v>
      </c>
      <c r="BL38" s="50"/>
      <c r="BM38" s="183" t="str">
        <f>IF(BK38&gt;=0,"CUMPLE","NO CUMPLE")</f>
        <v>CUMPLE</v>
      </c>
      <c r="BO38" s="51" t="s">
        <v>40</v>
      </c>
      <c r="BP38" s="155"/>
      <c r="BQ38" s="127">
        <f>+$A38</f>
        <v>0.7</v>
      </c>
      <c r="BR38" s="50"/>
      <c r="BS38" s="182">
        <f>BQ42-(BQ40*BQ38)</f>
        <v>192661411.70000005</v>
      </c>
      <c r="BT38" s="50"/>
      <c r="BU38" s="183" t="str">
        <f>IF(BS38&gt;=0,"CUMPLE","NO CUMPLE")</f>
        <v>CUMPLE</v>
      </c>
      <c r="BV38" s="170"/>
      <c r="BW38" s="51" t="s">
        <v>40</v>
      </c>
      <c r="BX38" s="155"/>
      <c r="BY38" s="127">
        <f>+$A38</f>
        <v>0.7</v>
      </c>
      <c r="BZ38" s="50"/>
      <c r="CA38" s="182">
        <f>BY42-(BY40*BY38)</f>
        <v>89585397.70000005</v>
      </c>
      <c r="CB38" s="50"/>
      <c r="CC38" s="183" t="str">
        <f>IF(CA38&gt;=0,"CUMPLE","NO CUMPLE")</f>
        <v>CUMPLE</v>
      </c>
      <c r="CD38" s="170"/>
      <c r="CE38" s="51" t="s">
        <v>40</v>
      </c>
      <c r="CF38" s="155"/>
      <c r="CG38" s="127">
        <f>+$A38</f>
        <v>0.7</v>
      </c>
      <c r="CH38" s="50"/>
      <c r="CI38" s="182">
        <f>CG42-(CG40*CG38)</f>
        <v>3340928082.7</v>
      </c>
      <c r="CJ38" s="50"/>
      <c r="CK38" s="183" t="str">
        <f>IF(CI38&gt;=0,"CUMPLE","NO CUMPLE")</f>
        <v>CUMPLE</v>
      </c>
      <c r="CM38" s="51" t="s">
        <v>40</v>
      </c>
      <c r="CN38" s="155"/>
      <c r="CO38" s="127">
        <f>+$A38</f>
        <v>0.7</v>
      </c>
      <c r="CP38" s="50"/>
      <c r="CQ38" s="182">
        <f>CO42-(CO40*CO38)</f>
        <v>-539076568.7199999</v>
      </c>
      <c r="CR38" s="50"/>
      <c r="CS38" s="183" t="str">
        <f>IF(CQ38&gt;=0,"CUMPLE","NO CUMPLE")</f>
        <v>NO CUMPLE</v>
      </c>
      <c r="CT38" s="170"/>
      <c r="CU38" s="51" t="s">
        <v>40</v>
      </c>
      <c r="CV38" s="155"/>
      <c r="CW38" s="127">
        <f>+$A38</f>
        <v>0.7</v>
      </c>
      <c r="CX38" s="50"/>
      <c r="CY38" s="182">
        <f>CW42-(CW40*CW38)</f>
        <v>-97573166.29999995</v>
      </c>
      <c r="CZ38" s="50"/>
      <c r="DA38" s="183" t="str">
        <f>IF(CY38&gt;=0,"CUMPLE","NO CUMPLE")</f>
        <v>NO CUMPLE</v>
      </c>
      <c r="DB38" s="170"/>
      <c r="DC38" s="51" t="s">
        <v>40</v>
      </c>
      <c r="DD38" s="155"/>
      <c r="DE38" s="127">
        <f>+$A38</f>
        <v>0.7</v>
      </c>
      <c r="DF38" s="50"/>
      <c r="DG38" s="182">
        <f>DE42-(DE40*DE38)</f>
        <v>4609962639.7</v>
      </c>
      <c r="DH38" s="50"/>
      <c r="DI38" s="183" t="str">
        <f>IF(DG38&gt;=0,"CUMPLE","NO CUMPLE")</f>
        <v>CUMPLE</v>
      </c>
      <c r="DK38" s="51" t="s">
        <v>40</v>
      </c>
      <c r="DL38" s="155"/>
      <c r="DM38" s="127">
        <f>+$A38</f>
        <v>0.7</v>
      </c>
      <c r="DN38" s="50"/>
      <c r="DO38" s="182">
        <f>DM42-(DM40*DM38)</f>
        <v>-226724835.29999995</v>
      </c>
      <c r="DP38" s="50"/>
      <c r="DQ38" s="183" t="str">
        <f>IF(DO38&gt;=0,"CUMPLE","NO CUMPLE")</f>
        <v>NO CUMPLE</v>
      </c>
      <c r="DR38" s="170"/>
      <c r="DS38" s="51" t="s">
        <v>40</v>
      </c>
      <c r="DT38" s="155"/>
      <c r="DU38" s="127">
        <f>+$A38</f>
        <v>0.7</v>
      </c>
      <c r="DV38" s="50"/>
      <c r="DW38" s="182">
        <f>DU42-(DU40*DU38)</f>
        <v>1091415733.7</v>
      </c>
      <c r="DX38" s="50"/>
      <c r="DY38" s="183" t="str">
        <f>IF(DW38&gt;=0,"CUMPLE","NO CUMPLE")</f>
        <v>CUMPLE</v>
      </c>
      <c r="DZ38" s="170"/>
      <c r="EA38" s="51" t="s">
        <v>40</v>
      </c>
      <c r="EB38" s="155"/>
      <c r="EC38" s="127">
        <f>+$A38</f>
        <v>0.7</v>
      </c>
      <c r="ED38" s="50"/>
      <c r="EE38" s="182">
        <f>EC42-(EC40*EC38)</f>
        <v>10595277733.7</v>
      </c>
      <c r="EF38" s="50"/>
      <c r="EG38" s="183" t="str">
        <f>IF(EE38&gt;=0,"CUMPLE","NO CUMPLE")</f>
        <v>CUMPLE</v>
      </c>
      <c r="EI38" s="51" t="s">
        <v>40</v>
      </c>
      <c r="EJ38" s="155"/>
      <c r="EK38" s="127">
        <f>+$A38</f>
        <v>0.7</v>
      </c>
      <c r="EL38" s="50"/>
      <c r="EM38" s="182">
        <f>EK42-(EK40*EK38)</f>
        <v>-11135806.299999952</v>
      </c>
      <c r="EN38" s="50"/>
      <c r="EO38" s="183" t="str">
        <f>IF(EM38&gt;=0,"CUMPLE","NO CUMPLE")</f>
        <v>NO CUMPLE</v>
      </c>
      <c r="EP38" s="170"/>
      <c r="EQ38" s="51" t="s">
        <v>40</v>
      </c>
      <c r="ER38" s="155"/>
      <c r="ES38" s="127">
        <f>+$A38</f>
        <v>0.7</v>
      </c>
      <c r="ET38" s="50"/>
      <c r="EU38" s="182">
        <f>ES42-(ES40*ES38)</f>
        <v>3956468405.7</v>
      </c>
      <c r="EV38" s="50"/>
      <c r="EW38" s="183" t="str">
        <f>IF(EU38&gt;=0,"CUMPLE","NO CUMPLE")</f>
        <v>CUMPLE</v>
      </c>
      <c r="EY38" s="51" t="s">
        <v>40</v>
      </c>
      <c r="EZ38" s="155"/>
      <c r="FA38" s="127">
        <f>+$A38</f>
        <v>0.7</v>
      </c>
      <c r="FB38" s="50"/>
      <c r="FC38" s="182">
        <f>FA42-(FA40*FA38)</f>
        <v>754236851.7</v>
      </c>
      <c r="FD38" s="50"/>
      <c r="FE38" s="183" t="str">
        <f>IF(FC38&gt;=0,"CUMPLE","NO CUMPLE")</f>
        <v>CUMPLE</v>
      </c>
      <c r="FF38" s="170"/>
    </row>
    <row r="39" spans="1:162" ht="15" customHeight="1">
      <c r="A39" s="243"/>
      <c r="B39" s="246"/>
      <c r="C39" s="249"/>
      <c r="D39" s="60" t="s">
        <v>38</v>
      </c>
      <c r="E39" s="50"/>
      <c r="F39" s="55">
        <f>+F6</f>
        <v>1</v>
      </c>
      <c r="G39" s="50"/>
      <c r="H39" s="240"/>
      <c r="I39" s="50"/>
      <c r="J39" s="176"/>
      <c r="L39" s="60" t="s">
        <v>38</v>
      </c>
      <c r="M39" s="155"/>
      <c r="N39" s="55">
        <f>+N6</f>
        <v>0.4</v>
      </c>
      <c r="O39" s="50"/>
      <c r="P39" s="182"/>
      <c r="Q39" s="50"/>
      <c r="R39" s="176"/>
      <c r="T39" s="60" t="s">
        <v>38</v>
      </c>
      <c r="U39" s="155"/>
      <c r="V39" s="55">
        <f>+V6</f>
        <v>0.4</v>
      </c>
      <c r="W39" s="50"/>
      <c r="X39" s="182"/>
      <c r="Y39" s="50"/>
      <c r="Z39" s="176"/>
      <c r="AB39" s="60" t="s">
        <v>38</v>
      </c>
      <c r="AC39" s="50"/>
      <c r="AD39" s="55" t="str">
        <f>+AD6</f>
        <v> </v>
      </c>
      <c r="AE39" s="50"/>
      <c r="AF39" s="232"/>
      <c r="AG39" s="50"/>
      <c r="AH39" s="176"/>
      <c r="AI39" s="60" t="s">
        <v>38</v>
      </c>
      <c r="AJ39" s="155"/>
      <c r="AK39" s="55">
        <f>+AK6</f>
        <v>0.2</v>
      </c>
      <c r="AL39" s="50"/>
      <c r="AM39" s="182"/>
      <c r="AN39" s="50"/>
      <c r="AO39" s="199"/>
      <c r="AQ39" s="60" t="s">
        <v>38</v>
      </c>
      <c r="AR39" s="155"/>
      <c r="AS39" s="55">
        <f>+AS6</f>
        <v>0.25</v>
      </c>
      <c r="AT39" s="50"/>
      <c r="AU39" s="182"/>
      <c r="AV39" s="50"/>
      <c r="AW39" s="176"/>
      <c r="AY39" s="60" t="s">
        <v>38</v>
      </c>
      <c r="AZ39" s="155"/>
      <c r="BA39" s="55">
        <f>+BA6</f>
        <v>0.75</v>
      </c>
      <c r="BB39" s="50"/>
      <c r="BC39" s="182"/>
      <c r="BD39" s="50"/>
      <c r="BE39" s="176"/>
      <c r="BF39" s="170"/>
      <c r="BG39" s="60" t="s">
        <v>38</v>
      </c>
      <c r="BH39" s="155"/>
      <c r="BI39" s="55">
        <f>+BI6</f>
        <v>0.55</v>
      </c>
      <c r="BJ39" s="50"/>
      <c r="BK39" s="182"/>
      <c r="BL39" s="50"/>
      <c r="BM39" s="176"/>
      <c r="BO39" s="60" t="s">
        <v>38</v>
      </c>
      <c r="BP39" s="155"/>
      <c r="BQ39" s="55">
        <f>+BQ6</f>
        <v>0.225</v>
      </c>
      <c r="BR39" s="50"/>
      <c r="BS39" s="182"/>
      <c r="BT39" s="50"/>
      <c r="BU39" s="176"/>
      <c r="BV39" s="170"/>
      <c r="BW39" s="60" t="s">
        <v>38</v>
      </c>
      <c r="BX39" s="155"/>
      <c r="BY39" s="55">
        <f>+BY6</f>
        <v>0.225</v>
      </c>
      <c r="BZ39" s="50"/>
      <c r="CA39" s="182"/>
      <c r="CB39" s="50"/>
      <c r="CC39" s="176"/>
      <c r="CD39" s="170"/>
      <c r="CE39" s="60" t="s">
        <v>38</v>
      </c>
      <c r="CF39" s="155"/>
      <c r="CG39" s="55">
        <f>+CG6</f>
        <v>0.32</v>
      </c>
      <c r="CH39" s="50"/>
      <c r="CI39" s="182"/>
      <c r="CJ39" s="50"/>
      <c r="CK39" s="176"/>
      <c r="CM39" s="60" t="s">
        <v>38</v>
      </c>
      <c r="CN39" s="155"/>
      <c r="CO39" s="55">
        <f>+CO6</f>
        <v>0.28</v>
      </c>
      <c r="CP39" s="50"/>
      <c r="CQ39" s="182"/>
      <c r="CR39" s="50"/>
      <c r="CS39" s="176"/>
      <c r="CT39" s="170"/>
      <c r="CU39" s="60" t="s">
        <v>38</v>
      </c>
      <c r="CV39" s="155"/>
      <c r="CW39" s="55">
        <f>+CW6</f>
        <v>0.4</v>
      </c>
      <c r="CX39" s="50"/>
      <c r="CY39" s="182"/>
      <c r="CZ39" s="50"/>
      <c r="DA39" s="176"/>
      <c r="DB39" s="170"/>
      <c r="DC39" s="60" t="s">
        <v>38</v>
      </c>
      <c r="DD39" s="155"/>
      <c r="DE39" s="55">
        <f>+DE6</f>
        <v>0.33</v>
      </c>
      <c r="DF39" s="50"/>
      <c r="DG39" s="182"/>
      <c r="DH39" s="50"/>
      <c r="DI39" s="176"/>
      <c r="DK39" s="60" t="s">
        <v>38</v>
      </c>
      <c r="DL39" s="155"/>
      <c r="DM39" s="55">
        <f>+DM6</f>
        <v>0.33</v>
      </c>
      <c r="DN39" s="50"/>
      <c r="DO39" s="182"/>
      <c r="DP39" s="50"/>
      <c r="DQ39" s="176"/>
      <c r="DR39" s="170"/>
      <c r="DS39" s="60" t="s">
        <v>38</v>
      </c>
      <c r="DT39" s="155"/>
      <c r="DU39" s="55">
        <f>+DU6</f>
        <v>0.34</v>
      </c>
      <c r="DV39" s="50"/>
      <c r="DW39" s="182"/>
      <c r="DX39" s="50"/>
      <c r="DY39" s="176"/>
      <c r="DZ39" s="170"/>
      <c r="EA39" s="60" t="s">
        <v>38</v>
      </c>
      <c r="EB39" s="155"/>
      <c r="EC39" s="55">
        <f>+EC6</f>
        <v>0.72</v>
      </c>
      <c r="ED39" s="50"/>
      <c r="EE39" s="182"/>
      <c r="EF39" s="50"/>
      <c r="EG39" s="176"/>
      <c r="EI39" s="60" t="s">
        <v>38</v>
      </c>
      <c r="EJ39" s="155"/>
      <c r="EK39" s="55">
        <f>+EK6</f>
        <v>0.28</v>
      </c>
      <c r="EL39" s="50"/>
      <c r="EM39" s="182"/>
      <c r="EN39" s="50"/>
      <c r="EO39" s="176"/>
      <c r="EP39" s="170"/>
      <c r="EQ39" s="60" t="s">
        <v>38</v>
      </c>
      <c r="ER39" s="155"/>
      <c r="ES39" s="55">
        <f>+ES6</f>
        <v>0.7</v>
      </c>
      <c r="ET39" s="50"/>
      <c r="EU39" s="182"/>
      <c r="EV39" s="50"/>
      <c r="EW39" s="176"/>
      <c r="EY39" s="60" t="s">
        <v>38</v>
      </c>
      <c r="EZ39" s="155"/>
      <c r="FA39" s="55">
        <f>+FA6</f>
        <v>0.3</v>
      </c>
      <c r="FB39" s="50"/>
      <c r="FC39" s="182"/>
      <c r="FD39" s="50"/>
      <c r="FE39" s="176"/>
      <c r="FF39" s="170"/>
    </row>
    <row r="40" spans="1:162" ht="15" customHeight="1">
      <c r="A40" s="243"/>
      <c r="B40" s="246"/>
      <c r="C40" s="249"/>
      <c r="D40" s="82" t="str">
        <f>+D34</f>
        <v>Presupuesto Oficial</v>
      </c>
      <c r="E40" s="50"/>
      <c r="F40" s="81">
        <f>+F34</f>
        <v>1230771809</v>
      </c>
      <c r="G40" s="50"/>
      <c r="H40" s="240"/>
      <c r="I40" s="50"/>
      <c r="J40" s="176"/>
      <c r="L40" s="82" t="str">
        <f>+L34</f>
        <v>Presupuesto Oficial</v>
      </c>
      <c r="M40" s="155"/>
      <c r="N40" s="81">
        <f>+N34</f>
        <v>1230771809</v>
      </c>
      <c r="O40" s="50"/>
      <c r="P40" s="182"/>
      <c r="Q40" s="50"/>
      <c r="R40" s="176"/>
      <c r="T40" s="82" t="str">
        <f>+T34</f>
        <v>Presupuesto Oficial</v>
      </c>
      <c r="U40" s="155"/>
      <c r="V40" s="81">
        <f>+V34</f>
        <v>1230771809</v>
      </c>
      <c r="W40" s="50"/>
      <c r="X40" s="182"/>
      <c r="Y40" s="50"/>
      <c r="Z40" s="176"/>
      <c r="AB40" s="82" t="str">
        <f>+AB34</f>
        <v>Presupuesto Oficial</v>
      </c>
      <c r="AC40" s="50"/>
      <c r="AD40" s="81">
        <f>+AD34</f>
        <v>1230771809</v>
      </c>
      <c r="AE40" s="50"/>
      <c r="AF40" s="232"/>
      <c r="AG40" s="50"/>
      <c r="AH40" s="176"/>
      <c r="AI40" s="82" t="str">
        <f>+AI34</f>
        <v>Presupuesto Oficial</v>
      </c>
      <c r="AJ40" s="155"/>
      <c r="AK40" s="81">
        <f>+AK34</f>
        <v>1230771809</v>
      </c>
      <c r="AL40" s="50"/>
      <c r="AM40" s="182"/>
      <c r="AN40" s="50"/>
      <c r="AO40" s="199"/>
      <c r="AQ40" s="82" t="str">
        <f>+AQ34</f>
        <v>Presupuesto Oficial</v>
      </c>
      <c r="AR40" s="155"/>
      <c r="AS40" s="81">
        <f>+AS34</f>
        <v>1230771809</v>
      </c>
      <c r="AT40" s="50"/>
      <c r="AU40" s="182"/>
      <c r="AV40" s="50"/>
      <c r="AW40" s="176"/>
      <c r="AY40" s="82" t="str">
        <f>+AY34</f>
        <v>Presupuesto Oficial</v>
      </c>
      <c r="AZ40" s="155"/>
      <c r="BA40" s="81">
        <f>+BA34</f>
        <v>1230771809</v>
      </c>
      <c r="BB40" s="50"/>
      <c r="BC40" s="182"/>
      <c r="BD40" s="50"/>
      <c r="BE40" s="176"/>
      <c r="BF40" s="170"/>
      <c r="BG40" s="82" t="str">
        <f>+BG34</f>
        <v>Presupuesto Oficial</v>
      </c>
      <c r="BH40" s="155"/>
      <c r="BI40" s="81">
        <f>+BI34</f>
        <v>1230771809</v>
      </c>
      <c r="BJ40" s="50"/>
      <c r="BK40" s="182"/>
      <c r="BL40" s="50"/>
      <c r="BM40" s="176"/>
      <c r="BO40" s="82" t="str">
        <f>+BO34</f>
        <v>Presupuesto Oficial</v>
      </c>
      <c r="BP40" s="155"/>
      <c r="BQ40" s="81">
        <f>+BQ34</f>
        <v>1230771809</v>
      </c>
      <c r="BR40" s="50"/>
      <c r="BS40" s="182"/>
      <c r="BT40" s="50"/>
      <c r="BU40" s="176"/>
      <c r="BV40" s="170"/>
      <c r="BW40" s="82" t="str">
        <f>+BW34</f>
        <v>Presupuesto Oficial</v>
      </c>
      <c r="BX40" s="155"/>
      <c r="BY40" s="81">
        <f>+BY34</f>
        <v>1230771809</v>
      </c>
      <c r="BZ40" s="50"/>
      <c r="CA40" s="182"/>
      <c r="CB40" s="50"/>
      <c r="CC40" s="176"/>
      <c r="CD40" s="170"/>
      <c r="CE40" s="82" t="str">
        <f>+CE34</f>
        <v>Presupuesto Oficial</v>
      </c>
      <c r="CF40" s="155"/>
      <c r="CG40" s="81">
        <f>+CG34</f>
        <v>1230771809</v>
      </c>
      <c r="CH40" s="50"/>
      <c r="CI40" s="182"/>
      <c r="CJ40" s="50"/>
      <c r="CK40" s="176"/>
      <c r="CM40" s="82" t="str">
        <f>+CM34</f>
        <v>Presupuesto Oficial</v>
      </c>
      <c r="CN40" s="155"/>
      <c r="CO40" s="81">
        <f>+CO34</f>
        <v>1230771809</v>
      </c>
      <c r="CP40" s="50"/>
      <c r="CQ40" s="182"/>
      <c r="CR40" s="50"/>
      <c r="CS40" s="176"/>
      <c r="CT40" s="170"/>
      <c r="CU40" s="82" t="str">
        <f>+CU34</f>
        <v>Presupuesto Oficial</v>
      </c>
      <c r="CV40" s="155"/>
      <c r="CW40" s="81">
        <f>+CW34</f>
        <v>1230771809</v>
      </c>
      <c r="CX40" s="50"/>
      <c r="CY40" s="182"/>
      <c r="CZ40" s="50"/>
      <c r="DA40" s="176"/>
      <c r="DB40" s="170"/>
      <c r="DC40" s="82" t="str">
        <f>+DC34</f>
        <v>Presupuesto Oficial</v>
      </c>
      <c r="DD40" s="155"/>
      <c r="DE40" s="81">
        <f>+DE34</f>
        <v>1230771809</v>
      </c>
      <c r="DF40" s="50"/>
      <c r="DG40" s="182"/>
      <c r="DH40" s="50"/>
      <c r="DI40" s="176"/>
      <c r="DK40" s="82" t="str">
        <f>+DK34</f>
        <v>Presupuesto Oficial</v>
      </c>
      <c r="DL40" s="155"/>
      <c r="DM40" s="81">
        <f>+DM34</f>
        <v>1230771809</v>
      </c>
      <c r="DN40" s="50"/>
      <c r="DO40" s="182"/>
      <c r="DP40" s="50"/>
      <c r="DQ40" s="176"/>
      <c r="DR40" s="170"/>
      <c r="DS40" s="82" t="str">
        <f>+DS34</f>
        <v>Presupuesto Oficial</v>
      </c>
      <c r="DT40" s="155"/>
      <c r="DU40" s="81">
        <f>+DU34</f>
        <v>1230771809</v>
      </c>
      <c r="DV40" s="50"/>
      <c r="DW40" s="182"/>
      <c r="DX40" s="50"/>
      <c r="DY40" s="176"/>
      <c r="DZ40" s="170"/>
      <c r="EA40" s="82" t="str">
        <f>+EA34</f>
        <v>Presupuesto Oficial</v>
      </c>
      <c r="EB40" s="155"/>
      <c r="EC40" s="81">
        <f>+EC34</f>
        <v>1230771809</v>
      </c>
      <c r="ED40" s="50"/>
      <c r="EE40" s="182"/>
      <c r="EF40" s="50"/>
      <c r="EG40" s="176"/>
      <c r="EI40" s="82" t="str">
        <f>+EI34</f>
        <v>Presupuesto Oficial</v>
      </c>
      <c r="EJ40" s="155"/>
      <c r="EK40" s="81">
        <f>+EK34</f>
        <v>1230771809</v>
      </c>
      <c r="EL40" s="50"/>
      <c r="EM40" s="182"/>
      <c r="EN40" s="50"/>
      <c r="EO40" s="176"/>
      <c r="EP40" s="170"/>
      <c r="EQ40" s="82" t="str">
        <f>+EQ34</f>
        <v>Presupuesto Oficial</v>
      </c>
      <c r="ER40" s="155"/>
      <c r="ES40" s="81">
        <f>+ES34</f>
        <v>1230771809</v>
      </c>
      <c r="ET40" s="50"/>
      <c r="EU40" s="182"/>
      <c r="EV40" s="50"/>
      <c r="EW40" s="176"/>
      <c r="EY40" s="82" t="str">
        <f>+EY34</f>
        <v>Presupuesto Oficial</v>
      </c>
      <c r="EZ40" s="155"/>
      <c r="FA40" s="81">
        <f>+FA34</f>
        <v>1230771809</v>
      </c>
      <c r="FB40" s="50"/>
      <c r="FC40" s="182"/>
      <c r="FD40" s="50"/>
      <c r="FE40" s="176"/>
      <c r="FF40" s="170"/>
    </row>
    <row r="41" spans="1:162" ht="12.75" customHeight="1">
      <c r="A41" s="243"/>
      <c r="B41" s="246"/>
      <c r="C41" s="249"/>
      <c r="D41" s="97" t="str">
        <f>CONCATENATE("Participación en ",D40)</f>
        <v>Participación en Presupuesto Oficial</v>
      </c>
      <c r="E41" s="50"/>
      <c r="F41" s="64">
        <f>+F39*F40</f>
        <v>1230771809</v>
      </c>
      <c r="G41" s="50"/>
      <c r="H41" s="240"/>
      <c r="I41" s="50"/>
      <c r="J41" s="176"/>
      <c r="L41" s="60" t="str">
        <f>CONCATENATE("Participación en ",L40)</f>
        <v>Participación en Presupuesto Oficial</v>
      </c>
      <c r="M41" s="155"/>
      <c r="N41" s="64">
        <f>+N39*N40</f>
        <v>492308723.6</v>
      </c>
      <c r="O41" s="50"/>
      <c r="P41" s="182"/>
      <c r="Q41" s="50"/>
      <c r="R41" s="176"/>
      <c r="T41" s="60" t="str">
        <f>CONCATENATE("Participación en ",T40)</f>
        <v>Participación en Presupuesto Oficial</v>
      </c>
      <c r="U41" s="155"/>
      <c r="V41" s="64">
        <f>+V39*V40</f>
        <v>492308723.6</v>
      </c>
      <c r="W41" s="50"/>
      <c r="X41" s="182"/>
      <c r="Y41" s="50"/>
      <c r="Z41" s="176"/>
      <c r="AB41" s="60" t="str">
        <f>CONCATENATE("Participación en ",AB40)</f>
        <v>Participación en Presupuesto Oficial</v>
      </c>
      <c r="AC41" s="50"/>
      <c r="AD41" s="64" t="e">
        <f>+AD39*AD40</f>
        <v>#VALUE!</v>
      </c>
      <c r="AE41" s="50"/>
      <c r="AF41" s="232"/>
      <c r="AG41" s="50"/>
      <c r="AH41" s="176"/>
      <c r="AI41" s="60" t="str">
        <f>CONCATENATE("Participación en ",AI40)</f>
        <v>Participación en Presupuesto Oficial</v>
      </c>
      <c r="AJ41" s="155"/>
      <c r="AK41" s="64">
        <f>+AK39*AK40</f>
        <v>246154361.8</v>
      </c>
      <c r="AL41" s="50"/>
      <c r="AM41" s="182"/>
      <c r="AN41" s="50"/>
      <c r="AO41" s="199"/>
      <c r="AQ41" s="60" t="str">
        <f>CONCATENATE("Participación en ",AQ40)</f>
        <v>Participación en Presupuesto Oficial</v>
      </c>
      <c r="AR41" s="155"/>
      <c r="AS41" s="64">
        <f>+AS39*AS40</f>
        <v>307692952.25</v>
      </c>
      <c r="AT41" s="50"/>
      <c r="AU41" s="182"/>
      <c r="AV41" s="50"/>
      <c r="AW41" s="176"/>
      <c r="AY41" s="60" t="str">
        <f>CONCATENATE("Participación en ",AY40)</f>
        <v>Participación en Presupuesto Oficial</v>
      </c>
      <c r="AZ41" s="155"/>
      <c r="BA41" s="64">
        <f>+BA39*BA40</f>
        <v>923078856.75</v>
      </c>
      <c r="BB41" s="50"/>
      <c r="BC41" s="182"/>
      <c r="BD41" s="50"/>
      <c r="BE41" s="176"/>
      <c r="BF41" s="170"/>
      <c r="BG41" s="60" t="str">
        <f>CONCATENATE("Participación en ",BG40)</f>
        <v>Participación en Presupuesto Oficial</v>
      </c>
      <c r="BH41" s="155"/>
      <c r="BI41" s="64">
        <f>+BI39*BI40</f>
        <v>676924494.95</v>
      </c>
      <c r="BJ41" s="50"/>
      <c r="BK41" s="182"/>
      <c r="BL41" s="50"/>
      <c r="BM41" s="176"/>
      <c r="BO41" s="60" t="str">
        <f>CONCATENATE("Participación en ",BO40)</f>
        <v>Participación en Presupuesto Oficial</v>
      </c>
      <c r="BP41" s="155"/>
      <c r="BQ41" s="64">
        <f>+BQ39*BQ40</f>
        <v>276923657.02500004</v>
      </c>
      <c r="BR41" s="50"/>
      <c r="BS41" s="182"/>
      <c r="BT41" s="50"/>
      <c r="BU41" s="176"/>
      <c r="BV41" s="170"/>
      <c r="BW41" s="60" t="str">
        <f>CONCATENATE("Participación en ",BW40)</f>
        <v>Participación en Presupuesto Oficial</v>
      </c>
      <c r="BX41" s="155"/>
      <c r="BY41" s="64">
        <f>+BY39*BY40</f>
        <v>276923657.02500004</v>
      </c>
      <c r="BZ41" s="50"/>
      <c r="CA41" s="182"/>
      <c r="CB41" s="50"/>
      <c r="CC41" s="176"/>
      <c r="CD41" s="170"/>
      <c r="CE41" s="60" t="str">
        <f>CONCATENATE("Participación en ",CE40)</f>
        <v>Participación en Presupuesto Oficial</v>
      </c>
      <c r="CF41" s="155"/>
      <c r="CG41" s="64">
        <f>+CG39*CG40</f>
        <v>393846978.88</v>
      </c>
      <c r="CH41" s="50"/>
      <c r="CI41" s="182"/>
      <c r="CJ41" s="50"/>
      <c r="CK41" s="176"/>
      <c r="CM41" s="60" t="str">
        <f>CONCATENATE("Participación en ",CM40)</f>
        <v>Participación en Presupuesto Oficial</v>
      </c>
      <c r="CN41" s="155"/>
      <c r="CO41" s="64">
        <f>+CO39*CO40</f>
        <v>344616106.52000004</v>
      </c>
      <c r="CP41" s="50"/>
      <c r="CQ41" s="182"/>
      <c r="CR41" s="50"/>
      <c r="CS41" s="176"/>
      <c r="CT41" s="170"/>
      <c r="CU41" s="60" t="str">
        <f>CONCATENATE("Participación en ",CU40)</f>
        <v>Participación en Presupuesto Oficial</v>
      </c>
      <c r="CV41" s="155"/>
      <c r="CW41" s="64">
        <f>+CW39*CW40</f>
        <v>492308723.6</v>
      </c>
      <c r="CX41" s="50"/>
      <c r="CY41" s="182"/>
      <c r="CZ41" s="50"/>
      <c r="DA41" s="176"/>
      <c r="DB41" s="170"/>
      <c r="DC41" s="60" t="str">
        <f>CONCATENATE("Participación en ",DC40)</f>
        <v>Participación en Presupuesto Oficial</v>
      </c>
      <c r="DD41" s="155"/>
      <c r="DE41" s="64">
        <f>+DE39*DE40</f>
        <v>406154696.97</v>
      </c>
      <c r="DF41" s="50"/>
      <c r="DG41" s="182"/>
      <c r="DH41" s="50"/>
      <c r="DI41" s="176"/>
      <c r="DK41" s="60" t="str">
        <f>CONCATENATE("Participación en ",DK40)</f>
        <v>Participación en Presupuesto Oficial</v>
      </c>
      <c r="DL41" s="155"/>
      <c r="DM41" s="64">
        <f>+DM39*DM40</f>
        <v>406154696.97</v>
      </c>
      <c r="DN41" s="50"/>
      <c r="DO41" s="182"/>
      <c r="DP41" s="50"/>
      <c r="DQ41" s="176"/>
      <c r="DR41" s="170"/>
      <c r="DS41" s="60" t="str">
        <f>CONCATENATE("Participación en ",DS40)</f>
        <v>Participación en Presupuesto Oficial</v>
      </c>
      <c r="DT41" s="155"/>
      <c r="DU41" s="64">
        <f>+DU39*DU40</f>
        <v>418462415.06</v>
      </c>
      <c r="DV41" s="50"/>
      <c r="DW41" s="182"/>
      <c r="DX41" s="50"/>
      <c r="DY41" s="176"/>
      <c r="DZ41" s="170"/>
      <c r="EA41" s="60" t="str">
        <f>CONCATENATE("Participación en ",EA40)</f>
        <v>Participación en Presupuesto Oficial</v>
      </c>
      <c r="EB41" s="155"/>
      <c r="EC41" s="64">
        <f>+EC39*EC40</f>
        <v>886155702.48</v>
      </c>
      <c r="ED41" s="50"/>
      <c r="EE41" s="182"/>
      <c r="EF41" s="50"/>
      <c r="EG41" s="176"/>
      <c r="EI41" s="60" t="str">
        <f>CONCATENATE("Participación en ",EI40)</f>
        <v>Participación en Presupuesto Oficial</v>
      </c>
      <c r="EJ41" s="155"/>
      <c r="EK41" s="64">
        <f>+EK39*EK40</f>
        <v>344616106.52000004</v>
      </c>
      <c r="EL41" s="50"/>
      <c r="EM41" s="182"/>
      <c r="EN41" s="50"/>
      <c r="EO41" s="176"/>
      <c r="EP41" s="170"/>
      <c r="EQ41" s="60" t="str">
        <f>CONCATENATE("Participación en ",EQ40)</f>
        <v>Participación en Presupuesto Oficial</v>
      </c>
      <c r="ER41" s="155"/>
      <c r="ES41" s="64">
        <f>+ES39*ES40</f>
        <v>861540266.3</v>
      </c>
      <c r="ET41" s="50"/>
      <c r="EU41" s="182"/>
      <c r="EV41" s="50"/>
      <c r="EW41" s="176"/>
      <c r="EY41" s="60" t="str">
        <f>CONCATENATE("Participación en ",EY40)</f>
        <v>Participación en Presupuesto Oficial</v>
      </c>
      <c r="EZ41" s="155"/>
      <c r="FA41" s="64">
        <f>+FA39*FA40</f>
        <v>369231542.7</v>
      </c>
      <c r="FB41" s="50"/>
      <c r="FC41" s="182"/>
      <c r="FD41" s="50"/>
      <c r="FE41" s="176"/>
      <c r="FF41" s="170"/>
    </row>
    <row r="42" spans="1:162" ht="13.5" thickBot="1">
      <c r="A42" s="244"/>
      <c r="B42" s="247"/>
      <c r="C42" s="250"/>
      <c r="D42" s="52" t="s">
        <v>41</v>
      </c>
      <c r="E42" s="50"/>
      <c r="F42" s="54">
        <f>+F17-F19</f>
        <v>0</v>
      </c>
      <c r="G42" s="50"/>
      <c r="H42" s="241"/>
      <c r="I42" s="50"/>
      <c r="J42" s="184"/>
      <c r="L42" s="52" t="s">
        <v>41</v>
      </c>
      <c r="M42" s="155"/>
      <c r="N42" s="54">
        <f>+N17-N19</f>
        <v>301907070</v>
      </c>
      <c r="O42" s="50"/>
      <c r="P42" s="182"/>
      <c r="Q42" s="50"/>
      <c r="R42" s="184"/>
      <c r="T42" s="52" t="s">
        <v>41</v>
      </c>
      <c r="U42" s="155"/>
      <c r="V42" s="54">
        <f>+V17-V19</f>
        <v>408332195</v>
      </c>
      <c r="W42" s="50"/>
      <c r="X42" s="182"/>
      <c r="Y42" s="50"/>
      <c r="Z42" s="184"/>
      <c r="AB42" s="52" t="s">
        <v>41</v>
      </c>
      <c r="AC42" s="50"/>
      <c r="AD42" s="54">
        <f>+AD17-AD19</f>
        <v>0</v>
      </c>
      <c r="AE42" s="50"/>
      <c r="AF42" s="233"/>
      <c r="AG42" s="50"/>
      <c r="AH42" s="184"/>
      <c r="AI42" s="52" t="s">
        <v>41</v>
      </c>
      <c r="AJ42" s="155"/>
      <c r="AK42" s="54">
        <f>+AK17-AK19</f>
        <v>190709480</v>
      </c>
      <c r="AL42" s="50"/>
      <c r="AM42" s="182"/>
      <c r="AN42" s="50"/>
      <c r="AO42" s="200"/>
      <c r="AQ42" s="52" t="s">
        <v>41</v>
      </c>
      <c r="AR42" s="155"/>
      <c r="AS42" s="54">
        <f>+AS17-AS19</f>
        <v>383331010</v>
      </c>
      <c r="AT42" s="50"/>
      <c r="AU42" s="182"/>
      <c r="AV42" s="50"/>
      <c r="AW42" s="184"/>
      <c r="AY42" s="52" t="s">
        <v>41</v>
      </c>
      <c r="AZ42" s="155"/>
      <c r="BA42" s="54">
        <f>+BA17-BA19</f>
        <v>17224138733.07</v>
      </c>
      <c r="BB42" s="50"/>
      <c r="BC42" s="182"/>
      <c r="BD42" s="50"/>
      <c r="BE42" s="184"/>
      <c r="BF42" s="170"/>
      <c r="BG42" s="52" t="s">
        <v>41</v>
      </c>
      <c r="BH42" s="155"/>
      <c r="BI42" s="54">
        <f>+BI17-BI19</f>
        <v>1471600017</v>
      </c>
      <c r="BJ42" s="50"/>
      <c r="BK42" s="182"/>
      <c r="BL42" s="50"/>
      <c r="BM42" s="184"/>
      <c r="BO42" s="52" t="s">
        <v>41</v>
      </c>
      <c r="BP42" s="155"/>
      <c r="BQ42" s="54">
        <f>+BQ17-BQ19</f>
        <v>1054201678</v>
      </c>
      <c r="BR42" s="50"/>
      <c r="BS42" s="182"/>
      <c r="BT42" s="50"/>
      <c r="BU42" s="184"/>
      <c r="BV42" s="170"/>
      <c r="BW42" s="52" t="s">
        <v>41</v>
      </c>
      <c r="BX42" s="155"/>
      <c r="BY42" s="54">
        <f>+BY17-BY19</f>
        <v>951125664</v>
      </c>
      <c r="BZ42" s="50"/>
      <c r="CA42" s="182"/>
      <c r="CB42" s="50"/>
      <c r="CC42" s="184"/>
      <c r="CD42" s="170"/>
      <c r="CE42" s="52" t="s">
        <v>41</v>
      </c>
      <c r="CF42" s="155"/>
      <c r="CG42" s="54">
        <f>+CG17-CG19</f>
        <v>4202468349</v>
      </c>
      <c r="CH42" s="50"/>
      <c r="CI42" s="182"/>
      <c r="CJ42" s="50"/>
      <c r="CK42" s="184"/>
      <c r="CM42" s="52" t="s">
        <v>41</v>
      </c>
      <c r="CN42" s="155"/>
      <c r="CO42" s="54">
        <f>+CO17-CO19</f>
        <v>322463697.58000004</v>
      </c>
      <c r="CP42" s="50"/>
      <c r="CQ42" s="182"/>
      <c r="CR42" s="50"/>
      <c r="CS42" s="184"/>
      <c r="CT42" s="170"/>
      <c r="CU42" s="52" t="s">
        <v>41</v>
      </c>
      <c r="CV42" s="155"/>
      <c r="CW42" s="54">
        <f>+CW17-CW19</f>
        <v>763967100</v>
      </c>
      <c r="CX42" s="50"/>
      <c r="CY42" s="182"/>
      <c r="CZ42" s="50"/>
      <c r="DA42" s="184"/>
      <c r="DB42" s="170"/>
      <c r="DC42" s="52" t="s">
        <v>41</v>
      </c>
      <c r="DD42" s="155"/>
      <c r="DE42" s="54">
        <f>+DE17-DE19</f>
        <v>5471502906</v>
      </c>
      <c r="DF42" s="50"/>
      <c r="DG42" s="182"/>
      <c r="DH42" s="50"/>
      <c r="DI42" s="184"/>
      <c r="DK42" s="52" t="s">
        <v>41</v>
      </c>
      <c r="DL42" s="155"/>
      <c r="DM42" s="54">
        <f>+DM17-DM19</f>
        <v>634815431</v>
      </c>
      <c r="DN42" s="50"/>
      <c r="DO42" s="182"/>
      <c r="DP42" s="50"/>
      <c r="DQ42" s="184"/>
      <c r="DR42" s="170"/>
      <c r="DS42" s="52" t="s">
        <v>41</v>
      </c>
      <c r="DT42" s="155"/>
      <c r="DU42" s="54">
        <f>+DU17-DU19</f>
        <v>1952956000</v>
      </c>
      <c r="DV42" s="50"/>
      <c r="DW42" s="182"/>
      <c r="DX42" s="50"/>
      <c r="DY42" s="184"/>
      <c r="DZ42" s="170"/>
      <c r="EA42" s="52" t="s">
        <v>41</v>
      </c>
      <c r="EB42" s="155"/>
      <c r="EC42" s="54">
        <f>+EC17-EC19</f>
        <v>11456818000</v>
      </c>
      <c r="ED42" s="50"/>
      <c r="EE42" s="182"/>
      <c r="EF42" s="50"/>
      <c r="EG42" s="184"/>
      <c r="EI42" s="52" t="s">
        <v>41</v>
      </c>
      <c r="EJ42" s="155"/>
      <c r="EK42" s="54">
        <f>+EK17-EK19</f>
        <v>850404460</v>
      </c>
      <c r="EL42" s="50"/>
      <c r="EM42" s="182"/>
      <c r="EN42" s="50"/>
      <c r="EO42" s="184"/>
      <c r="EP42" s="170"/>
      <c r="EQ42" s="52" t="s">
        <v>41</v>
      </c>
      <c r="ER42" s="155"/>
      <c r="ES42" s="54">
        <f>+ES17-ES19</f>
        <v>4818008672</v>
      </c>
      <c r="ET42" s="50"/>
      <c r="EU42" s="182"/>
      <c r="EV42" s="50"/>
      <c r="EW42" s="184"/>
      <c r="EY42" s="52" t="s">
        <v>41</v>
      </c>
      <c r="EZ42" s="155"/>
      <c r="FA42" s="54">
        <f>+FA17-FA19</f>
        <v>1615777118</v>
      </c>
      <c r="FB42" s="50"/>
      <c r="FC42" s="182"/>
      <c r="FD42" s="50"/>
      <c r="FE42" s="184"/>
      <c r="FF42" s="170"/>
    </row>
    <row r="43" spans="1:162" ht="13.5" thickBot="1">
      <c r="A43" s="150"/>
      <c r="B43" s="50"/>
      <c r="C43" s="50"/>
      <c r="D43" s="49"/>
      <c r="E43" s="49"/>
      <c r="F43" s="49"/>
      <c r="G43" s="49"/>
      <c r="H43" s="49"/>
      <c r="I43" s="49"/>
      <c r="J43" s="78"/>
      <c r="L43" s="77"/>
      <c r="M43" s="158"/>
      <c r="N43" s="49"/>
      <c r="O43" s="49"/>
      <c r="P43" s="49"/>
      <c r="Q43" s="49"/>
      <c r="R43" s="78"/>
      <c r="T43" s="77"/>
      <c r="U43" s="158"/>
      <c r="V43" s="49"/>
      <c r="W43" s="49"/>
      <c r="X43" s="49"/>
      <c r="Y43" s="49"/>
      <c r="Z43" s="78"/>
      <c r="AB43" s="77"/>
      <c r="AC43" s="49"/>
      <c r="AD43" s="49"/>
      <c r="AE43" s="49"/>
      <c r="AF43" s="49"/>
      <c r="AG43" s="49"/>
      <c r="AH43" s="78"/>
      <c r="AI43" s="77"/>
      <c r="AJ43" s="158"/>
      <c r="AK43" s="49"/>
      <c r="AL43" s="49"/>
      <c r="AM43" s="49"/>
      <c r="AN43" s="49"/>
      <c r="AO43" s="78"/>
      <c r="AQ43" s="77"/>
      <c r="AR43" s="158"/>
      <c r="AS43" s="49"/>
      <c r="AT43" s="49"/>
      <c r="AU43" s="49"/>
      <c r="AV43" s="49"/>
      <c r="AW43" s="78"/>
      <c r="AY43" s="77"/>
      <c r="AZ43" s="158"/>
      <c r="BA43" s="49"/>
      <c r="BB43" s="49"/>
      <c r="BC43" s="49"/>
      <c r="BD43" s="49"/>
      <c r="BE43" s="78"/>
      <c r="BF43" s="50"/>
      <c r="BG43" s="77"/>
      <c r="BH43" s="158"/>
      <c r="BI43" s="49"/>
      <c r="BJ43" s="49"/>
      <c r="BK43" s="49"/>
      <c r="BL43" s="49"/>
      <c r="BM43" s="78"/>
      <c r="BO43" s="77"/>
      <c r="BP43" s="158"/>
      <c r="BQ43" s="49"/>
      <c r="BR43" s="49"/>
      <c r="BS43" s="49"/>
      <c r="BT43" s="49"/>
      <c r="BU43" s="78"/>
      <c r="BV43" s="50"/>
      <c r="BW43" s="77"/>
      <c r="BX43" s="158"/>
      <c r="BY43" s="49"/>
      <c r="BZ43" s="49"/>
      <c r="CA43" s="49"/>
      <c r="CB43" s="49"/>
      <c r="CC43" s="78"/>
      <c r="CD43" s="50"/>
      <c r="CE43" s="77"/>
      <c r="CF43" s="158"/>
      <c r="CG43" s="49"/>
      <c r="CH43" s="49"/>
      <c r="CI43" s="49"/>
      <c r="CJ43" s="49"/>
      <c r="CK43" s="78"/>
      <c r="CM43" s="77"/>
      <c r="CN43" s="158"/>
      <c r="CO43" s="49"/>
      <c r="CP43" s="49"/>
      <c r="CQ43" s="49"/>
      <c r="CR43" s="49"/>
      <c r="CS43" s="78"/>
      <c r="CT43" s="50"/>
      <c r="CU43" s="77"/>
      <c r="CV43" s="158"/>
      <c r="CW43" s="49"/>
      <c r="CX43" s="49"/>
      <c r="CY43" s="49"/>
      <c r="CZ43" s="49"/>
      <c r="DA43" s="78"/>
      <c r="DB43" s="50"/>
      <c r="DC43" s="77"/>
      <c r="DD43" s="158"/>
      <c r="DE43" s="49"/>
      <c r="DF43" s="49"/>
      <c r="DG43" s="49"/>
      <c r="DH43" s="49"/>
      <c r="DI43" s="78"/>
      <c r="DK43" s="77"/>
      <c r="DL43" s="158"/>
      <c r="DM43" s="49"/>
      <c r="DN43" s="49"/>
      <c r="DO43" s="49"/>
      <c r="DP43" s="49"/>
      <c r="DQ43" s="78"/>
      <c r="DR43" s="50"/>
      <c r="DS43" s="77"/>
      <c r="DT43" s="158"/>
      <c r="DU43" s="49"/>
      <c r="DV43" s="49"/>
      <c r="DW43" s="49"/>
      <c r="DX43" s="49"/>
      <c r="DY43" s="78"/>
      <c r="DZ43" s="50"/>
      <c r="EA43" s="77"/>
      <c r="EB43" s="158"/>
      <c r="EC43" s="49"/>
      <c r="ED43" s="49"/>
      <c r="EE43" s="49"/>
      <c r="EF43" s="49"/>
      <c r="EG43" s="78"/>
      <c r="EI43" s="77"/>
      <c r="EJ43" s="158"/>
      <c r="EK43" s="49"/>
      <c r="EL43" s="49"/>
      <c r="EM43" s="49"/>
      <c r="EN43" s="49"/>
      <c r="EO43" s="78"/>
      <c r="EP43" s="50"/>
      <c r="EQ43" s="77"/>
      <c r="ER43" s="158"/>
      <c r="ES43" s="49"/>
      <c r="ET43" s="49"/>
      <c r="EU43" s="49"/>
      <c r="EV43" s="49"/>
      <c r="EW43" s="78"/>
      <c r="EY43" s="77"/>
      <c r="EZ43" s="158"/>
      <c r="FA43" s="49"/>
      <c r="FB43" s="49"/>
      <c r="FC43" s="49"/>
      <c r="FD43" s="49"/>
      <c r="FE43" s="78"/>
      <c r="FF43" s="50"/>
    </row>
    <row r="44" spans="60:156" ht="13.5" thickBot="1">
      <c r="BH44" s="100"/>
      <c r="BP44" s="100"/>
      <c r="CF44" s="100"/>
      <c r="CN44" s="100"/>
      <c r="DD44" s="100"/>
      <c r="DL44" s="100"/>
      <c r="EB44" s="100"/>
      <c r="EJ44" s="100"/>
      <c r="ER44" s="100"/>
      <c r="EZ44" s="100"/>
    </row>
    <row r="45" spans="4:156" ht="13.5" thickBot="1">
      <c r="D45" s="72" t="s">
        <v>66</v>
      </c>
      <c r="E45" s="95"/>
      <c r="F45" s="95"/>
      <c r="G45" s="95"/>
      <c r="H45" s="95"/>
      <c r="I45" s="95"/>
      <c r="J45" s="96"/>
      <c r="L45" s="194" t="s">
        <v>82</v>
      </c>
      <c r="M45" s="195"/>
      <c r="N45" s="195"/>
      <c r="O45" s="195"/>
      <c r="P45" s="195"/>
      <c r="Q45" s="195"/>
      <c r="R45" s="196"/>
      <c r="AQ45" s="194" t="s">
        <v>96</v>
      </c>
      <c r="AR45" s="195"/>
      <c r="AS45" s="195"/>
      <c r="AT45" s="195"/>
      <c r="AU45" s="195"/>
      <c r="AV45" s="195"/>
      <c r="AW45" s="196"/>
      <c r="BG45" s="194" t="s">
        <v>99</v>
      </c>
      <c r="BH45" s="195"/>
      <c r="BI45" s="195"/>
      <c r="BJ45" s="195"/>
      <c r="BK45" s="195"/>
      <c r="BL45" s="195"/>
      <c r="BM45" s="196"/>
      <c r="BP45" s="100"/>
      <c r="CE45" s="194" t="s">
        <v>107</v>
      </c>
      <c r="CF45" s="195"/>
      <c r="CG45" s="195"/>
      <c r="CH45" s="195"/>
      <c r="CI45" s="195"/>
      <c r="CJ45" s="195"/>
      <c r="CK45" s="196"/>
      <c r="CN45" s="100"/>
      <c r="DC45" s="194" t="s">
        <v>116</v>
      </c>
      <c r="DD45" s="195"/>
      <c r="DE45" s="195"/>
      <c r="DF45" s="195"/>
      <c r="DG45" s="195"/>
      <c r="DH45" s="195"/>
      <c r="DI45" s="196"/>
      <c r="DL45" s="100"/>
      <c r="EA45" s="194" t="s">
        <v>126</v>
      </c>
      <c r="EB45" s="195"/>
      <c r="EC45" s="195"/>
      <c r="ED45" s="195"/>
      <c r="EE45" s="195"/>
      <c r="EF45" s="195"/>
      <c r="EG45" s="196"/>
      <c r="EJ45" s="100"/>
      <c r="EQ45" s="194" t="s">
        <v>133</v>
      </c>
      <c r="ER45" s="195"/>
      <c r="ES45" s="195"/>
      <c r="ET45" s="195"/>
      <c r="EU45" s="195"/>
      <c r="EV45" s="195"/>
      <c r="EW45" s="196"/>
      <c r="EZ45" s="100"/>
    </row>
    <row r="46" spans="4:157" ht="13.5" thickBot="1">
      <c r="D46" s="73"/>
      <c r="E46" s="50"/>
      <c r="F46" s="50"/>
      <c r="G46" s="50"/>
      <c r="H46" s="50"/>
      <c r="I46" s="50"/>
      <c r="J46" s="74"/>
      <c r="L46" s="72"/>
      <c r="M46" s="157"/>
      <c r="N46" s="95"/>
      <c r="O46" s="95"/>
      <c r="P46" s="95"/>
      <c r="Q46" s="95"/>
      <c r="R46" s="96"/>
      <c r="AQ46" s="72"/>
      <c r="AR46" s="157"/>
      <c r="AS46" s="95"/>
      <c r="AT46" s="95"/>
      <c r="AU46" s="95"/>
      <c r="AV46" s="95"/>
      <c r="AW46" s="96"/>
      <c r="BA46" s="137"/>
      <c r="BG46" s="72"/>
      <c r="BH46" s="157"/>
      <c r="BI46" s="95"/>
      <c r="BJ46" s="95"/>
      <c r="BK46" s="95"/>
      <c r="BL46" s="95"/>
      <c r="BM46" s="96"/>
      <c r="BP46" s="100"/>
      <c r="BQ46" s="137"/>
      <c r="CE46" s="72"/>
      <c r="CF46" s="157"/>
      <c r="CG46" s="95"/>
      <c r="CH46" s="95"/>
      <c r="CI46" s="95"/>
      <c r="CJ46" s="95"/>
      <c r="CK46" s="96"/>
      <c r="CN46" s="100"/>
      <c r="CO46" s="137"/>
      <c r="DC46" s="72"/>
      <c r="DD46" s="157"/>
      <c r="DE46" s="95"/>
      <c r="DF46" s="95"/>
      <c r="DG46" s="95"/>
      <c r="DH46" s="95"/>
      <c r="DI46" s="96"/>
      <c r="DL46" s="100"/>
      <c r="DM46" s="137"/>
      <c r="EA46" s="72"/>
      <c r="EB46" s="157"/>
      <c r="EC46" s="95"/>
      <c r="ED46" s="95"/>
      <c r="EE46" s="95"/>
      <c r="EF46" s="95"/>
      <c r="EG46" s="96"/>
      <c r="EJ46" s="100"/>
      <c r="EK46" s="137"/>
      <c r="EQ46" s="72"/>
      <c r="ER46" s="157"/>
      <c r="ES46" s="95"/>
      <c r="ET46" s="95"/>
      <c r="EU46" s="95"/>
      <c r="EV46" s="95"/>
      <c r="EW46" s="96"/>
      <c r="EZ46" s="100"/>
      <c r="FA46" s="137"/>
    </row>
    <row r="47" spans="4:157" ht="12.75">
      <c r="D47" s="131"/>
      <c r="E47" s="50"/>
      <c r="F47" s="50"/>
      <c r="G47" s="50"/>
      <c r="H47" s="50"/>
      <c r="I47" s="50"/>
      <c r="J47" s="74"/>
      <c r="L47" s="57" t="s">
        <v>25</v>
      </c>
      <c r="M47" s="155"/>
      <c r="N47" s="56">
        <f>+N27+V27+AD27</f>
        <v>918854383</v>
      </c>
      <c r="O47" s="50"/>
      <c r="P47" s="205">
        <f>+N47/N48</f>
        <v>6.5568192075174325</v>
      </c>
      <c r="Q47" s="50"/>
      <c r="R47" s="183" t="str">
        <f>IF(N47="","",IF(P47&gt;=$A$27,"CUMPLE","NO CUMPLE"))</f>
        <v>CUMPLE</v>
      </c>
      <c r="AQ47" s="57" t="s">
        <v>25</v>
      </c>
      <c r="AR47" s="155"/>
      <c r="AS47" s="56">
        <f>+AS27+BA27</f>
        <v>14008824179.25</v>
      </c>
      <c r="AT47" s="50"/>
      <c r="AU47" s="205">
        <f>+AS47/AS48</f>
        <v>2.9592636016145057</v>
      </c>
      <c r="AV47" s="50"/>
      <c r="AW47" s="183" t="str">
        <f>IF(AS47="","",IF(AU47&gt;=$A$27,"CUMPLE","NO CUMPLE"))</f>
        <v>CUMPLE</v>
      </c>
      <c r="BA47" s="137"/>
      <c r="BG47" s="57" t="s">
        <v>25</v>
      </c>
      <c r="BH47" s="155"/>
      <c r="BI47" s="56">
        <f>+BI27+BQ27</f>
        <v>2428335320</v>
      </c>
      <c r="BJ47" s="50"/>
      <c r="BK47" s="205">
        <f>+BI47/BI48</f>
        <v>3.4528748974278374</v>
      </c>
      <c r="BL47" s="50"/>
      <c r="BM47" s="183" t="str">
        <f>IF(BI47="","",IF(BK47&gt;=$A$27,"CUMPLE","NO CUMPLE"))</f>
        <v>CUMPLE</v>
      </c>
      <c r="BP47" s="100"/>
      <c r="BQ47" s="137"/>
      <c r="CE47" s="57" t="s">
        <v>25</v>
      </c>
      <c r="CF47" s="155"/>
      <c r="CG47" s="56">
        <f>+CG27+CO27</f>
        <v>3611451484.58</v>
      </c>
      <c r="CH47" s="50"/>
      <c r="CI47" s="205">
        <f>+CG47/CG48</f>
        <v>2.407263086174078</v>
      </c>
      <c r="CJ47" s="50"/>
      <c r="CK47" s="183" t="str">
        <f>IF(CG47="","",IF(CI47&gt;=$A$27,"CUMPLE","NO CUMPLE"))</f>
        <v>CUMPLE</v>
      </c>
      <c r="CN47" s="100"/>
      <c r="CO47" s="137"/>
      <c r="DC47" s="57" t="s">
        <v>25</v>
      </c>
      <c r="DD47" s="155"/>
      <c r="DE47" s="56">
        <f>+DE27+DM27</f>
        <v>5323073522</v>
      </c>
      <c r="DF47" s="50"/>
      <c r="DG47" s="205">
        <f>+DE47/DE48</f>
        <v>3.8149819688976705</v>
      </c>
      <c r="DH47" s="50"/>
      <c r="DI47" s="183" t="str">
        <f>IF(DE47="","",IF(DG47&gt;=$A$27,"CUMPLE","NO CUMPLE"))</f>
        <v>CUMPLE</v>
      </c>
      <c r="DL47" s="100"/>
      <c r="DM47" s="137"/>
      <c r="EA47" s="57" t="s">
        <v>25</v>
      </c>
      <c r="EB47" s="155"/>
      <c r="EC47" s="56">
        <f>+EC27+EK27</f>
        <v>16378917136</v>
      </c>
      <c r="ED47" s="50"/>
      <c r="EE47" s="205">
        <f>+EC47/EC48</f>
        <v>2.0106530261520654</v>
      </c>
      <c r="EF47" s="50"/>
      <c r="EG47" s="183" t="str">
        <f>IF(EC47="","",IF(EE47&gt;=$A$27,"CUMPLE","NO CUMPLE"))</f>
        <v>CUMPLE</v>
      </c>
      <c r="EJ47" s="100"/>
      <c r="EK47" s="137"/>
      <c r="EQ47" s="57" t="s">
        <v>25</v>
      </c>
      <c r="ER47" s="155"/>
      <c r="ES47" s="56">
        <f>+ES27+FA27</f>
        <v>6584656150</v>
      </c>
      <c r="ET47" s="50"/>
      <c r="EU47" s="205">
        <f>+ES47/ES48</f>
        <v>2.4012186234852613</v>
      </c>
      <c r="EV47" s="50"/>
      <c r="EW47" s="183" t="str">
        <f>IF(ES47="","",IF(EU47&gt;=$A$27,"CUMPLE","NO CUMPLE"))</f>
        <v>CUMPLE</v>
      </c>
      <c r="EZ47" s="100"/>
      <c r="FA47" s="137"/>
    </row>
    <row r="48" spans="4:157" ht="13.5" thickBot="1">
      <c r="D48" s="132"/>
      <c r="E48" s="49"/>
      <c r="F48" s="49"/>
      <c r="G48" s="49"/>
      <c r="H48" s="49"/>
      <c r="I48" s="49"/>
      <c r="J48" s="78"/>
      <c r="L48" s="58" t="s">
        <v>26</v>
      </c>
      <c r="M48" s="155"/>
      <c r="N48" s="69">
        <f>+N28+V28+AD28</f>
        <v>140137215</v>
      </c>
      <c r="O48" s="50"/>
      <c r="P48" s="206"/>
      <c r="Q48" s="50"/>
      <c r="R48" s="184"/>
      <c r="AQ48" s="58" t="s">
        <v>26</v>
      </c>
      <c r="AR48" s="155"/>
      <c r="AS48" s="69">
        <f>+AS28+BA28</f>
        <v>4733888583.5</v>
      </c>
      <c r="AT48" s="50"/>
      <c r="AU48" s="206"/>
      <c r="AV48" s="50"/>
      <c r="AW48" s="184"/>
      <c r="BA48" s="137"/>
      <c r="BG48" s="58" t="s">
        <v>26</v>
      </c>
      <c r="BH48" s="155"/>
      <c r="BI48" s="69">
        <f>+BI28+BQ28</f>
        <v>703279265</v>
      </c>
      <c r="BJ48" s="50"/>
      <c r="BK48" s="206"/>
      <c r="BL48" s="50"/>
      <c r="BM48" s="184"/>
      <c r="BP48" s="100"/>
      <c r="BQ48" s="137"/>
      <c r="CE48" s="58" t="s">
        <v>26</v>
      </c>
      <c r="CF48" s="155"/>
      <c r="CG48" s="69">
        <f>+CG28+CO28</f>
        <v>1500231323</v>
      </c>
      <c r="CH48" s="50"/>
      <c r="CI48" s="206"/>
      <c r="CJ48" s="50"/>
      <c r="CK48" s="184"/>
      <c r="CN48" s="100"/>
      <c r="CO48" s="137"/>
      <c r="DC48" s="58" t="s">
        <v>26</v>
      </c>
      <c r="DD48" s="155"/>
      <c r="DE48" s="69">
        <f>+DE28+DM28</f>
        <v>1395307649</v>
      </c>
      <c r="DF48" s="50"/>
      <c r="DG48" s="206"/>
      <c r="DH48" s="50"/>
      <c r="DI48" s="184"/>
      <c r="DL48" s="100"/>
      <c r="DM48" s="137"/>
      <c r="EA48" s="58" t="s">
        <v>26</v>
      </c>
      <c r="EB48" s="155"/>
      <c r="EC48" s="69">
        <f>+EC28+EK28</f>
        <v>8146068428</v>
      </c>
      <c r="ED48" s="50"/>
      <c r="EE48" s="206"/>
      <c r="EF48" s="50"/>
      <c r="EG48" s="184"/>
      <c r="EJ48" s="100"/>
      <c r="EK48" s="137"/>
      <c r="EQ48" s="58" t="s">
        <v>26</v>
      </c>
      <c r="ER48" s="155"/>
      <c r="ES48" s="69">
        <f>+ES28+FA28</f>
        <v>2742214343</v>
      </c>
      <c r="ET48" s="50"/>
      <c r="EU48" s="206"/>
      <c r="EV48" s="50"/>
      <c r="EW48" s="184"/>
      <c r="EZ48" s="100"/>
      <c r="FA48" s="137"/>
    </row>
    <row r="49" spans="12:157" ht="13.5" thickBot="1">
      <c r="L49" s="73"/>
      <c r="M49" s="155"/>
      <c r="N49" s="50"/>
      <c r="O49" s="50"/>
      <c r="P49" s="50"/>
      <c r="Q49" s="50"/>
      <c r="R49" s="75"/>
      <c r="AQ49" s="73"/>
      <c r="AR49" s="155"/>
      <c r="AS49" s="50"/>
      <c r="AT49" s="50"/>
      <c r="AU49" s="50"/>
      <c r="AV49" s="50"/>
      <c r="AW49" s="75"/>
      <c r="BA49" s="137"/>
      <c r="BG49" s="73"/>
      <c r="BH49" s="155"/>
      <c r="BI49" s="50"/>
      <c r="BJ49" s="50"/>
      <c r="BK49" s="50"/>
      <c r="BL49" s="50"/>
      <c r="BM49" s="75"/>
      <c r="BP49" s="100"/>
      <c r="BQ49" s="137"/>
      <c r="CE49" s="73"/>
      <c r="CF49" s="155"/>
      <c r="CG49" s="50"/>
      <c r="CH49" s="50"/>
      <c r="CI49" s="50"/>
      <c r="CJ49" s="50"/>
      <c r="CK49" s="75"/>
      <c r="CN49" s="100"/>
      <c r="CO49" s="137"/>
      <c r="DC49" s="73"/>
      <c r="DD49" s="155"/>
      <c r="DE49" s="50"/>
      <c r="DF49" s="50"/>
      <c r="DG49" s="50"/>
      <c r="DH49" s="50"/>
      <c r="DI49" s="75"/>
      <c r="DL49" s="100"/>
      <c r="DM49" s="137"/>
      <c r="EA49" s="73"/>
      <c r="EB49" s="155"/>
      <c r="EC49" s="50"/>
      <c r="ED49" s="50"/>
      <c r="EE49" s="50"/>
      <c r="EF49" s="50"/>
      <c r="EG49" s="75"/>
      <c r="EJ49" s="100"/>
      <c r="EK49" s="137"/>
      <c r="EQ49" s="73"/>
      <c r="ER49" s="155"/>
      <c r="ES49" s="50"/>
      <c r="ET49" s="50"/>
      <c r="EU49" s="50"/>
      <c r="EV49" s="50"/>
      <c r="EW49" s="75"/>
      <c r="EZ49" s="100"/>
      <c r="FA49" s="137"/>
    </row>
    <row r="50" spans="12:157" ht="12.75">
      <c r="L50" s="57" t="s">
        <v>30</v>
      </c>
      <c r="M50" s="155"/>
      <c r="N50" s="56">
        <f>+N30+V30+AD30</f>
        <v>384572318</v>
      </c>
      <c r="O50" s="50"/>
      <c r="P50" s="210">
        <f>+N50/N51</f>
        <v>0.3512680391508061</v>
      </c>
      <c r="Q50" s="50"/>
      <c r="R50" s="183" t="str">
        <f>IF(N50="","",IF(P50&lt;=$A$30,"CUMPLE","NO CUMPLE"))</f>
        <v>CUMPLE</v>
      </c>
      <c r="AQ50" s="57" t="s">
        <v>30</v>
      </c>
      <c r="AR50" s="155"/>
      <c r="AS50" s="56">
        <f>+AS30+BA30</f>
        <v>6722013111.43</v>
      </c>
      <c r="AT50" s="50"/>
      <c r="AU50" s="210">
        <f>+AS50/AS51</f>
        <v>0.2762908341139151</v>
      </c>
      <c r="AV50" s="50"/>
      <c r="AW50" s="183" t="str">
        <f>IF(AS50="","",IF(AU50&lt;=$A$30,"CUMPLE","NO CUMPLE"))</f>
        <v>CUMPLE</v>
      </c>
      <c r="BA50" s="137"/>
      <c r="BG50" s="57" t="s">
        <v>30</v>
      </c>
      <c r="BH50" s="155"/>
      <c r="BI50" s="56">
        <f>+BI30+BQ30</f>
        <v>857278688</v>
      </c>
      <c r="BJ50" s="50"/>
      <c r="BK50" s="210">
        <f>+BI50/BI51</f>
        <v>0.25340180869122436</v>
      </c>
      <c r="BL50" s="50"/>
      <c r="BM50" s="183" t="str">
        <f>IF(BI50="","",IF(BK50&lt;=$A$30,"CUMPLE","NO CUMPLE"))</f>
        <v>CUMPLE</v>
      </c>
      <c r="BP50" s="100"/>
      <c r="BQ50" s="137"/>
      <c r="CE50" s="57" t="s">
        <v>30</v>
      </c>
      <c r="CF50" s="155"/>
      <c r="CG50" s="56">
        <f>+CG30+CO30</f>
        <v>3662505333</v>
      </c>
      <c r="CH50" s="50"/>
      <c r="CI50" s="210">
        <f>+CG50/CG51</f>
        <v>0.44733231696336706</v>
      </c>
      <c r="CJ50" s="50"/>
      <c r="CK50" s="183" t="str">
        <f>IF(CG50="","",IF(CI50&lt;=$A$30,"CUMPLE","NO CUMPLE"))</f>
        <v>CUMPLE</v>
      </c>
      <c r="CN50" s="100"/>
      <c r="CO50" s="137"/>
      <c r="DC50" s="57" t="s">
        <v>30</v>
      </c>
      <c r="DD50" s="155"/>
      <c r="DE50" s="56">
        <f>+DE30+DM30</f>
        <v>3102212461</v>
      </c>
      <c r="DF50" s="50"/>
      <c r="DG50" s="210">
        <f>+DE50/DE51</f>
        <v>0.3368846267717071</v>
      </c>
      <c r="DH50" s="50"/>
      <c r="DI50" s="183" t="str">
        <f>IF(DE50="","",IF(DG50&lt;=$A$30,"CUMPLE","NO CUMPLE"))</f>
        <v>CUMPLE</v>
      </c>
      <c r="DL50" s="100"/>
      <c r="DM50" s="137"/>
      <c r="EA50" s="57" t="s">
        <v>30</v>
      </c>
      <c r="EB50" s="155"/>
      <c r="EC50" s="56">
        <f>+EC30+EK30</f>
        <v>11654118428</v>
      </c>
      <c r="ED50" s="50"/>
      <c r="EE50" s="210">
        <f>+EC50/EC51</f>
        <v>0.4863717136062473</v>
      </c>
      <c r="EF50" s="50"/>
      <c r="EG50" s="183" t="str">
        <f>IF(EC50="","",IF(EE50&lt;=$A$30,"CUMPLE","NO CUMPLE"))</f>
        <v>CUMPLE</v>
      </c>
      <c r="EJ50" s="100"/>
      <c r="EK50" s="137"/>
      <c r="EQ50" s="57" t="s">
        <v>30</v>
      </c>
      <c r="ER50" s="155"/>
      <c r="ES50" s="56">
        <f>+ES30+FA30</f>
        <v>4113707617</v>
      </c>
      <c r="ET50" s="50"/>
      <c r="EU50" s="210">
        <f>+ES50/ES51</f>
        <v>0.3900175575620533</v>
      </c>
      <c r="EV50" s="50"/>
      <c r="EW50" s="183" t="str">
        <f>IF(ES50="","",IF(EU50&lt;=$A$30,"CUMPLE","NO CUMPLE"))</f>
        <v>CUMPLE</v>
      </c>
      <c r="EZ50" s="100"/>
      <c r="FA50" s="137"/>
    </row>
    <row r="51" spans="12:156" ht="13.5" thickBot="1">
      <c r="L51" s="58" t="s">
        <v>29</v>
      </c>
      <c r="M51" s="155"/>
      <c r="N51" s="69">
        <f>+N31+V31+AD31</f>
        <v>1094811583</v>
      </c>
      <c r="O51" s="50"/>
      <c r="P51" s="211"/>
      <c r="Q51" s="50"/>
      <c r="R51" s="184"/>
      <c r="AQ51" s="58" t="s">
        <v>29</v>
      </c>
      <c r="AR51" s="155"/>
      <c r="AS51" s="69">
        <f>+AS31+BA31</f>
        <v>24329482854.5</v>
      </c>
      <c r="AT51" s="50"/>
      <c r="AU51" s="211"/>
      <c r="AV51" s="50"/>
      <c r="AW51" s="184"/>
      <c r="BG51" s="58" t="s">
        <v>29</v>
      </c>
      <c r="BH51" s="155"/>
      <c r="BI51" s="69">
        <f>+BI31+BQ31</f>
        <v>3383080383</v>
      </c>
      <c r="BJ51" s="50"/>
      <c r="BK51" s="211"/>
      <c r="BL51" s="50"/>
      <c r="BM51" s="184"/>
      <c r="BP51" s="100"/>
      <c r="CE51" s="58" t="s">
        <v>29</v>
      </c>
      <c r="CF51" s="155"/>
      <c r="CG51" s="69">
        <f>+CG31+CO31</f>
        <v>8187437379.58</v>
      </c>
      <c r="CH51" s="50"/>
      <c r="CI51" s="211"/>
      <c r="CJ51" s="50"/>
      <c r="CK51" s="184"/>
      <c r="CN51" s="100"/>
      <c r="DC51" s="58" t="s">
        <v>29</v>
      </c>
      <c r="DD51" s="155"/>
      <c r="DE51" s="69">
        <f>+DE31+DM31</f>
        <v>9208530798</v>
      </c>
      <c r="DF51" s="50"/>
      <c r="DG51" s="211"/>
      <c r="DH51" s="50"/>
      <c r="DI51" s="184"/>
      <c r="DL51" s="100"/>
      <c r="EA51" s="58" t="s">
        <v>29</v>
      </c>
      <c r="EB51" s="155"/>
      <c r="EC51" s="69">
        <f>+EC31+EK31</f>
        <v>23961340888</v>
      </c>
      <c r="ED51" s="50"/>
      <c r="EE51" s="211"/>
      <c r="EF51" s="50"/>
      <c r="EG51" s="184"/>
      <c r="EJ51" s="100"/>
      <c r="EQ51" s="58" t="s">
        <v>29</v>
      </c>
      <c r="ER51" s="155"/>
      <c r="ES51" s="69">
        <f>+ES31+FA31</f>
        <v>10547493407</v>
      </c>
      <c r="ET51" s="50"/>
      <c r="EU51" s="211"/>
      <c r="EV51" s="50"/>
      <c r="EW51" s="184"/>
      <c r="EZ51" s="100"/>
    </row>
    <row r="52" spans="12:156" ht="13.5" thickBot="1">
      <c r="L52" s="73"/>
      <c r="M52" s="155"/>
      <c r="N52" s="50"/>
      <c r="O52" s="50"/>
      <c r="P52" s="50"/>
      <c r="Q52" s="50"/>
      <c r="R52" s="75"/>
      <c r="AQ52" s="73"/>
      <c r="AR52" s="155"/>
      <c r="AS52" s="50"/>
      <c r="AT52" s="50"/>
      <c r="AU52" s="50"/>
      <c r="AV52" s="50"/>
      <c r="AW52" s="75"/>
      <c r="BG52" s="73"/>
      <c r="BH52" s="155"/>
      <c r="BI52" s="50"/>
      <c r="BJ52" s="50"/>
      <c r="BK52" s="50"/>
      <c r="BL52" s="50"/>
      <c r="BM52" s="75"/>
      <c r="BP52" s="100"/>
      <c r="CE52" s="73"/>
      <c r="CF52" s="155"/>
      <c r="CG52" s="50"/>
      <c r="CH52" s="50"/>
      <c r="CI52" s="50"/>
      <c r="CJ52" s="50"/>
      <c r="CK52" s="75"/>
      <c r="CN52" s="100"/>
      <c r="DC52" s="73"/>
      <c r="DD52" s="155"/>
      <c r="DE52" s="50"/>
      <c r="DF52" s="50"/>
      <c r="DG52" s="50"/>
      <c r="DH52" s="50"/>
      <c r="DI52" s="75"/>
      <c r="DL52" s="100"/>
      <c r="EA52" s="73"/>
      <c r="EB52" s="155"/>
      <c r="EC52" s="50"/>
      <c r="ED52" s="50"/>
      <c r="EE52" s="50"/>
      <c r="EF52" s="50"/>
      <c r="EG52" s="75"/>
      <c r="EJ52" s="100"/>
      <c r="EQ52" s="73"/>
      <c r="ER52" s="155"/>
      <c r="ES52" s="50"/>
      <c r="ET52" s="50"/>
      <c r="EU52" s="50"/>
      <c r="EV52" s="50"/>
      <c r="EW52" s="75"/>
      <c r="EZ52" s="100"/>
    </row>
    <row r="53" spans="12:156" ht="12.75">
      <c r="L53" s="59" t="s">
        <v>37</v>
      </c>
      <c r="M53" s="155"/>
      <c r="N53" s="56">
        <f>+N33+V33+AD33</f>
        <v>778717168</v>
      </c>
      <c r="O53" s="50"/>
      <c r="P53" s="187">
        <f>+(N53)-(N55*N54)</f>
        <v>163331263.5</v>
      </c>
      <c r="Q53" s="50"/>
      <c r="R53" s="201" t="str">
        <f>IF(P53&gt;=0,"CUMPLE","NO CUMPLE")</f>
        <v>CUMPLE</v>
      </c>
      <c r="AQ53" s="59" t="s">
        <v>37</v>
      </c>
      <c r="AR53" s="155"/>
      <c r="AS53" s="56">
        <f>+AS33+BA33</f>
        <v>9274935595.75</v>
      </c>
      <c r="AT53" s="50"/>
      <c r="AU53" s="187">
        <f>+(AS53)-(AS55*AS54)</f>
        <v>8659549691.25</v>
      </c>
      <c r="AV53" s="50"/>
      <c r="AW53" s="201" t="str">
        <f>IF(AU53&gt;=0,"CUMPLE","NO CUMPLE")</f>
        <v>CUMPLE</v>
      </c>
      <c r="BG53" s="59" t="s">
        <v>37</v>
      </c>
      <c r="BH53" s="155"/>
      <c r="BI53" s="56">
        <f>+BI33+BQ33</f>
        <v>1725056055</v>
      </c>
      <c r="BJ53" s="50"/>
      <c r="BK53" s="187">
        <f>+(BI53)-(BI55*BI54)</f>
        <v>1109670150.5</v>
      </c>
      <c r="BL53" s="50"/>
      <c r="BM53" s="201" t="str">
        <f>IF(BK53&gt;=0,"CUMPLE","NO CUMPLE")</f>
        <v>CUMPLE</v>
      </c>
      <c r="BP53" s="100"/>
      <c r="CE53" s="59" t="s">
        <v>37</v>
      </c>
      <c r="CF53" s="155"/>
      <c r="CG53" s="56">
        <f>+CG33+CO33</f>
        <v>2111220161.58</v>
      </c>
      <c r="CH53" s="50"/>
      <c r="CI53" s="187">
        <f>+(CG53)-(CG55*CG54)</f>
        <v>1495834257.08</v>
      </c>
      <c r="CJ53" s="50"/>
      <c r="CK53" s="201" t="str">
        <f>IF(CI53&gt;=0,"CUMPLE","NO CUMPLE")</f>
        <v>CUMPLE</v>
      </c>
      <c r="CN53" s="100"/>
      <c r="DC53" s="59" t="s">
        <v>37</v>
      </c>
      <c r="DD53" s="155"/>
      <c r="DE53" s="56">
        <f>+DE33+DM33</f>
        <v>3927765873</v>
      </c>
      <c r="DF53" s="50"/>
      <c r="DG53" s="187">
        <f>+(DE53)-(DE55*DE54)</f>
        <v>3312379968.5</v>
      </c>
      <c r="DH53" s="50"/>
      <c r="DI53" s="201" t="str">
        <f>IF(DG53&gt;=0,"CUMPLE","NO CUMPLE")</f>
        <v>CUMPLE</v>
      </c>
      <c r="DL53" s="100"/>
      <c r="EA53" s="59" t="s">
        <v>37</v>
      </c>
      <c r="EB53" s="155"/>
      <c r="EC53" s="56">
        <f>+EC33+EK33</f>
        <v>8232848708</v>
      </c>
      <c r="ED53" s="50"/>
      <c r="EE53" s="187">
        <f>+(EC53)-(EC55*EC54)</f>
        <v>7617462803.5</v>
      </c>
      <c r="EF53" s="50"/>
      <c r="EG53" s="201" t="str">
        <f>IF(EE53&gt;=0,"CUMPLE","NO CUMPLE")</f>
        <v>CUMPLE</v>
      </c>
      <c r="EJ53" s="100"/>
      <c r="EQ53" s="59" t="s">
        <v>37</v>
      </c>
      <c r="ER53" s="155"/>
      <c r="ES53" s="56">
        <f>+ES33+FA33</f>
        <v>3842441807</v>
      </c>
      <c r="ET53" s="50"/>
      <c r="EU53" s="187">
        <f>+(ES53)-(ES55*ES54)</f>
        <v>3227055902.5</v>
      </c>
      <c r="EV53" s="50"/>
      <c r="EW53" s="201" t="str">
        <f>IF(EU53&gt;=0,"CUMPLE","NO CUMPLE")</f>
        <v>CUMPLE</v>
      </c>
      <c r="EZ53" s="100"/>
    </row>
    <row r="54" spans="12:156" ht="12.75">
      <c r="L54" s="79" t="str">
        <f>+$B$17</f>
        <v>Presupuesto Oficial</v>
      </c>
      <c r="M54" s="155"/>
      <c r="N54" s="80">
        <f>+N34</f>
        <v>1230771809</v>
      </c>
      <c r="O54" s="50"/>
      <c r="P54" s="188"/>
      <c r="Q54" s="50"/>
      <c r="R54" s="202"/>
      <c r="AQ54" s="79" t="str">
        <f>+$B$17</f>
        <v>Presupuesto Oficial</v>
      </c>
      <c r="AR54" s="155"/>
      <c r="AS54" s="80">
        <f>+AS34</f>
        <v>1230771809</v>
      </c>
      <c r="AT54" s="50"/>
      <c r="AU54" s="188"/>
      <c r="AV54" s="50"/>
      <c r="AW54" s="202"/>
      <c r="BG54" s="79" t="str">
        <f>+$B$17</f>
        <v>Presupuesto Oficial</v>
      </c>
      <c r="BH54" s="155"/>
      <c r="BI54" s="80">
        <f>+BI34</f>
        <v>1230771809</v>
      </c>
      <c r="BJ54" s="50"/>
      <c r="BK54" s="188"/>
      <c r="BL54" s="50"/>
      <c r="BM54" s="202"/>
      <c r="BP54" s="100"/>
      <c r="CE54" s="79" t="str">
        <f>+$B$17</f>
        <v>Presupuesto Oficial</v>
      </c>
      <c r="CF54" s="155"/>
      <c r="CG54" s="80">
        <f>+CG34</f>
        <v>1230771809</v>
      </c>
      <c r="CH54" s="50"/>
      <c r="CI54" s="188"/>
      <c r="CJ54" s="50"/>
      <c r="CK54" s="202"/>
      <c r="CN54" s="100"/>
      <c r="DC54" s="79" t="str">
        <f>+$B$17</f>
        <v>Presupuesto Oficial</v>
      </c>
      <c r="DD54" s="155"/>
      <c r="DE54" s="80">
        <f>+DE34</f>
        <v>1230771809</v>
      </c>
      <c r="DF54" s="50"/>
      <c r="DG54" s="188"/>
      <c r="DH54" s="50"/>
      <c r="DI54" s="202"/>
      <c r="DL54" s="100"/>
      <c r="EA54" s="79" t="str">
        <f>+$B$17</f>
        <v>Presupuesto Oficial</v>
      </c>
      <c r="EB54" s="155"/>
      <c r="EC54" s="80">
        <f>+EC34</f>
        <v>1230771809</v>
      </c>
      <c r="ED54" s="50"/>
      <c r="EE54" s="188"/>
      <c r="EF54" s="50"/>
      <c r="EG54" s="202"/>
      <c r="EJ54" s="100"/>
      <c r="EQ54" s="79" t="str">
        <f>+$B$17</f>
        <v>Presupuesto Oficial</v>
      </c>
      <c r="ER54" s="155"/>
      <c r="ES54" s="80">
        <f>+ES34</f>
        <v>1230771809</v>
      </c>
      <c r="ET54" s="50"/>
      <c r="EU54" s="188"/>
      <c r="EV54" s="50"/>
      <c r="EW54" s="202"/>
      <c r="EZ54" s="100"/>
    </row>
    <row r="55" spans="12:156" ht="13.5" thickBot="1">
      <c r="L55" s="93" t="s">
        <v>40</v>
      </c>
      <c r="M55" s="155"/>
      <c r="N55" s="94">
        <f>+$A$33</f>
        <v>0.5</v>
      </c>
      <c r="O55" s="50"/>
      <c r="P55" s="189"/>
      <c r="Q55" s="50"/>
      <c r="R55" s="203"/>
      <c r="AQ55" s="93" t="s">
        <v>40</v>
      </c>
      <c r="AR55" s="155"/>
      <c r="AS55" s="94">
        <f>+$A$33</f>
        <v>0.5</v>
      </c>
      <c r="AT55" s="50"/>
      <c r="AU55" s="189"/>
      <c r="AV55" s="50"/>
      <c r="AW55" s="203"/>
      <c r="BG55" s="93" t="s">
        <v>40</v>
      </c>
      <c r="BH55" s="155"/>
      <c r="BI55" s="94">
        <f>+$A$33</f>
        <v>0.5</v>
      </c>
      <c r="BJ55" s="50"/>
      <c r="BK55" s="189"/>
      <c r="BL55" s="50"/>
      <c r="BM55" s="203"/>
      <c r="BP55" s="100"/>
      <c r="CE55" s="93" t="s">
        <v>40</v>
      </c>
      <c r="CF55" s="155"/>
      <c r="CG55" s="94">
        <f>+$A$33</f>
        <v>0.5</v>
      </c>
      <c r="CH55" s="50"/>
      <c r="CI55" s="189"/>
      <c r="CJ55" s="50"/>
      <c r="CK55" s="203"/>
      <c r="CN55" s="100"/>
      <c r="DC55" s="93" t="s">
        <v>40</v>
      </c>
      <c r="DD55" s="155"/>
      <c r="DE55" s="94">
        <f>+$A$33</f>
        <v>0.5</v>
      </c>
      <c r="DF55" s="50"/>
      <c r="DG55" s="189"/>
      <c r="DH55" s="50"/>
      <c r="DI55" s="203"/>
      <c r="DL55" s="100"/>
      <c r="EA55" s="93" t="s">
        <v>40</v>
      </c>
      <c r="EB55" s="155"/>
      <c r="EC55" s="94">
        <f>+$A$33</f>
        <v>0.5</v>
      </c>
      <c r="ED55" s="50"/>
      <c r="EE55" s="189"/>
      <c r="EF55" s="50"/>
      <c r="EG55" s="203"/>
      <c r="EJ55" s="100"/>
      <c r="EQ55" s="93" t="s">
        <v>40</v>
      </c>
      <c r="ER55" s="155"/>
      <c r="ES55" s="94">
        <f>+$A$33</f>
        <v>0.5</v>
      </c>
      <c r="ET55" s="50"/>
      <c r="EU55" s="189"/>
      <c r="EV55" s="50"/>
      <c r="EW55" s="203"/>
      <c r="EZ55" s="100"/>
    </row>
    <row r="56" spans="12:156" ht="12.75">
      <c r="L56" s="73"/>
      <c r="M56" s="155"/>
      <c r="N56" s="63"/>
      <c r="O56" s="50"/>
      <c r="P56" s="62"/>
      <c r="Q56" s="50"/>
      <c r="R56" s="76"/>
      <c r="AQ56" s="73"/>
      <c r="AR56" s="155"/>
      <c r="AS56" s="63"/>
      <c r="AT56" s="50"/>
      <c r="AU56" s="62"/>
      <c r="AV56" s="50"/>
      <c r="AW56" s="76"/>
      <c r="BG56" s="73"/>
      <c r="BH56" s="155"/>
      <c r="BI56" s="63"/>
      <c r="BJ56" s="50"/>
      <c r="BK56" s="62"/>
      <c r="BL56" s="50"/>
      <c r="BM56" s="76"/>
      <c r="BP56" s="100"/>
      <c r="CE56" s="73"/>
      <c r="CF56" s="155"/>
      <c r="CG56" s="63"/>
      <c r="CH56" s="50"/>
      <c r="CI56" s="62"/>
      <c r="CJ56" s="50"/>
      <c r="CK56" s="76"/>
      <c r="CN56" s="100"/>
      <c r="DC56" s="73"/>
      <c r="DD56" s="155"/>
      <c r="DE56" s="63"/>
      <c r="DF56" s="50"/>
      <c r="DG56" s="62"/>
      <c r="DH56" s="50"/>
      <c r="DI56" s="76"/>
      <c r="DL56" s="100"/>
      <c r="EA56" s="73"/>
      <c r="EB56" s="155"/>
      <c r="EC56" s="63"/>
      <c r="ED56" s="50"/>
      <c r="EE56" s="62"/>
      <c r="EF56" s="50"/>
      <c r="EG56" s="76"/>
      <c r="EJ56" s="100"/>
      <c r="EQ56" s="73"/>
      <c r="ER56" s="155"/>
      <c r="ES56" s="63"/>
      <c r="ET56" s="50"/>
      <c r="EU56" s="62"/>
      <c r="EV56" s="50"/>
      <c r="EW56" s="76"/>
      <c r="EZ56" s="100"/>
    </row>
    <row r="57" spans="12:156" ht="13.5" thickBot="1">
      <c r="L57" s="73"/>
      <c r="M57" s="155"/>
      <c r="N57" s="50"/>
      <c r="O57" s="50"/>
      <c r="P57" s="50"/>
      <c r="Q57" s="50"/>
      <c r="R57" s="74"/>
      <c r="AQ57" s="73"/>
      <c r="AR57" s="155"/>
      <c r="AS57" s="50"/>
      <c r="AT57" s="50"/>
      <c r="AU57" s="50"/>
      <c r="AV57" s="50"/>
      <c r="AW57" s="74"/>
      <c r="BG57" s="73"/>
      <c r="BH57" s="155"/>
      <c r="BI57" s="50"/>
      <c r="BJ57" s="50"/>
      <c r="BK57" s="50"/>
      <c r="BL57" s="50"/>
      <c r="BM57" s="74"/>
      <c r="BP57" s="100"/>
      <c r="CE57" s="73"/>
      <c r="CF57" s="155"/>
      <c r="CG57" s="50"/>
      <c r="CH57" s="50"/>
      <c r="CI57" s="50"/>
      <c r="CJ57" s="50"/>
      <c r="CK57" s="74"/>
      <c r="CN57" s="100"/>
      <c r="DC57" s="73"/>
      <c r="DD57" s="155"/>
      <c r="DE57" s="50"/>
      <c r="DF57" s="50"/>
      <c r="DG57" s="50"/>
      <c r="DH57" s="50"/>
      <c r="DI57" s="74"/>
      <c r="DL57" s="100"/>
      <c r="EA57" s="73"/>
      <c r="EB57" s="155"/>
      <c r="EC57" s="50"/>
      <c r="ED57" s="50"/>
      <c r="EE57" s="50"/>
      <c r="EF57" s="50"/>
      <c r="EG57" s="74"/>
      <c r="EJ57" s="100"/>
      <c r="EQ57" s="73"/>
      <c r="ER57" s="155"/>
      <c r="ES57" s="50"/>
      <c r="ET57" s="50"/>
      <c r="EU57" s="50"/>
      <c r="EV57" s="50"/>
      <c r="EW57" s="74"/>
      <c r="EZ57" s="100"/>
    </row>
    <row r="58" spans="12:156" ht="12.75">
      <c r="L58" s="51" t="s">
        <v>40</v>
      </c>
      <c r="M58" s="155"/>
      <c r="N58" s="127">
        <f>+N38</f>
        <v>0.7</v>
      </c>
      <c r="O58" s="50"/>
      <c r="P58" s="234">
        <f>+N58-((N61/N62))</f>
        <v>-1.0328974468906615</v>
      </c>
      <c r="Q58" s="50"/>
      <c r="R58" s="183" t="str">
        <f>IF(P58&gt;=0,"CUMPLE","NO CUMPLE")</f>
        <v>NO CUMPLE</v>
      </c>
      <c r="AQ58" s="51" t="s">
        <v>40</v>
      </c>
      <c r="AR58" s="155"/>
      <c r="AS58" s="127">
        <f>+AS38</f>
        <v>0.7</v>
      </c>
      <c r="AT58" s="50"/>
      <c r="AU58" s="207">
        <f>+AS58-((AS61/AS62))</f>
        <v>0.6300994505764003</v>
      </c>
      <c r="AV58" s="50"/>
      <c r="AW58" s="183" t="str">
        <f>IF(AU58&gt;=0,"CUMPLE","NO CUMPLE")</f>
        <v>CUMPLE</v>
      </c>
      <c r="BG58" s="51" t="s">
        <v>40</v>
      </c>
      <c r="BH58" s="155"/>
      <c r="BI58" s="127">
        <f>+BI38</f>
        <v>0.7</v>
      </c>
      <c r="BJ58" s="50"/>
      <c r="BK58" s="207">
        <f>+BI58-((BI61/BI62))</f>
        <v>0.21272033293967674</v>
      </c>
      <c r="BL58" s="50"/>
      <c r="BM58" s="183" t="str">
        <f>IF(BK58&gt;=0,"CUMPLE","NO CUMPLE")</f>
        <v>CUMPLE</v>
      </c>
      <c r="BP58" s="100"/>
      <c r="CE58" s="51" t="s">
        <v>40</v>
      </c>
      <c r="CF58" s="155"/>
      <c r="CG58" s="127">
        <f>+CG38</f>
        <v>0.7</v>
      </c>
      <c r="CH58" s="50"/>
      <c r="CI58" s="207">
        <f>+CG58-((CG61/CG62))</f>
        <v>0.42800214537360115</v>
      </c>
      <c r="CJ58" s="50"/>
      <c r="CK58" s="183" t="str">
        <f>IF(CI58&gt;=0,"CUMPLE","NO CUMPLE")</f>
        <v>CUMPLE</v>
      </c>
      <c r="CN58" s="100"/>
      <c r="DC58" s="51" t="s">
        <v>40</v>
      </c>
      <c r="DD58" s="155"/>
      <c r="DE58" s="127">
        <f>+DE38</f>
        <v>0.7</v>
      </c>
      <c r="DF58" s="50"/>
      <c r="DG58" s="207">
        <f>+DE58-((DE61/DE62))</f>
        <v>0.49844290109436523</v>
      </c>
      <c r="DH58" s="50"/>
      <c r="DI58" s="183" t="str">
        <f>IF(DG58&gt;=0,"CUMPLE","NO CUMPLE")</f>
        <v>CUMPLE</v>
      </c>
      <c r="DL58" s="100"/>
      <c r="EA58" s="51" t="s">
        <v>40</v>
      </c>
      <c r="EB58" s="155"/>
      <c r="EC58" s="127">
        <f>+EC38</f>
        <v>0.7</v>
      </c>
      <c r="ED58" s="50"/>
      <c r="EE58" s="207">
        <f>+EC58-((EC61/EC62))</f>
        <v>0.599995972852513</v>
      </c>
      <c r="EF58" s="50"/>
      <c r="EG58" s="183" t="str">
        <f>IF(EE58&gt;=0,"CUMPLE","NO CUMPLE")</f>
        <v>CUMPLE</v>
      </c>
      <c r="EJ58" s="100"/>
      <c r="EQ58" s="51" t="s">
        <v>40</v>
      </c>
      <c r="ER58" s="155"/>
      <c r="ES58" s="127">
        <f>+ES38</f>
        <v>0.7</v>
      </c>
      <c r="ET58" s="50"/>
      <c r="EU58" s="207">
        <f>+ES58-((ES61/ES62))</f>
        <v>0.5087017738587158</v>
      </c>
      <c r="EV58" s="50"/>
      <c r="EW58" s="183" t="str">
        <f>IF(EU58&gt;=0,"CUMPLE","NO CUMPLE")</f>
        <v>CUMPLE</v>
      </c>
      <c r="EZ58" s="100"/>
    </row>
    <row r="59" spans="12:156" ht="12.75">
      <c r="L59" s="60" t="s">
        <v>38</v>
      </c>
      <c r="M59" s="155"/>
      <c r="N59" s="55">
        <f>+N6+V6+AK6</f>
        <v>1</v>
      </c>
      <c r="O59" s="50"/>
      <c r="P59" s="235"/>
      <c r="Q59" s="50"/>
      <c r="R59" s="176"/>
      <c r="AQ59" s="60" t="s">
        <v>38</v>
      </c>
      <c r="AR59" s="155"/>
      <c r="AS59" s="55">
        <f>+AS6+BA6</f>
        <v>1</v>
      </c>
      <c r="AT59" s="50"/>
      <c r="AU59" s="208"/>
      <c r="AV59" s="50"/>
      <c r="AW59" s="176"/>
      <c r="BG59" s="60" t="s">
        <v>38</v>
      </c>
      <c r="BH59" s="155"/>
      <c r="BI59" s="55">
        <f>+BI6+BQ6+BY6</f>
        <v>1</v>
      </c>
      <c r="BJ59" s="50"/>
      <c r="BK59" s="208"/>
      <c r="BL59" s="50"/>
      <c r="BM59" s="176"/>
      <c r="BP59" s="100"/>
      <c r="CE59" s="60" t="s">
        <v>38</v>
      </c>
      <c r="CF59" s="155"/>
      <c r="CG59" s="55">
        <f>+CG6+CO6+CW6</f>
        <v>1</v>
      </c>
      <c r="CH59" s="50"/>
      <c r="CI59" s="208"/>
      <c r="CJ59" s="50"/>
      <c r="CK59" s="176"/>
      <c r="CN59" s="100"/>
      <c r="DC59" s="60" t="s">
        <v>38</v>
      </c>
      <c r="DD59" s="155"/>
      <c r="DE59" s="55">
        <f>+DE6+DM6+DU6</f>
        <v>1</v>
      </c>
      <c r="DF59" s="50"/>
      <c r="DG59" s="208"/>
      <c r="DH59" s="50"/>
      <c r="DI59" s="176"/>
      <c r="DL59" s="100"/>
      <c r="EA59" s="60" t="s">
        <v>38</v>
      </c>
      <c r="EB59" s="155"/>
      <c r="EC59" s="55">
        <f>+EC6+EK6</f>
        <v>1</v>
      </c>
      <c r="ED59" s="50"/>
      <c r="EE59" s="208"/>
      <c r="EF59" s="50"/>
      <c r="EG59" s="176"/>
      <c r="EJ59" s="100"/>
      <c r="EQ59" s="60" t="s">
        <v>38</v>
      </c>
      <c r="ER59" s="155"/>
      <c r="ES59" s="55">
        <f>+ES6+FA6</f>
        <v>1</v>
      </c>
      <c r="ET59" s="50"/>
      <c r="EU59" s="208"/>
      <c r="EV59" s="50"/>
      <c r="EW59" s="176"/>
      <c r="EZ59" s="100"/>
    </row>
    <row r="60" spans="12:156" ht="12.75">
      <c r="L60" s="82" t="str">
        <f>+L54</f>
        <v>Presupuesto Oficial</v>
      </c>
      <c r="M60" s="155"/>
      <c r="N60" s="81">
        <f>+N54</f>
        <v>1230771809</v>
      </c>
      <c r="O60" s="50"/>
      <c r="P60" s="235"/>
      <c r="Q60" s="50"/>
      <c r="R60" s="176"/>
      <c r="AQ60" s="82" t="str">
        <f>+AQ54</f>
        <v>Presupuesto Oficial</v>
      </c>
      <c r="AR60" s="155"/>
      <c r="AS60" s="81">
        <f>+AS54</f>
        <v>1230771809</v>
      </c>
      <c r="AT60" s="50"/>
      <c r="AU60" s="208"/>
      <c r="AV60" s="50"/>
      <c r="AW60" s="176"/>
      <c r="BG60" s="82" t="str">
        <f>+BG54</f>
        <v>Presupuesto Oficial</v>
      </c>
      <c r="BH60" s="155"/>
      <c r="BI60" s="81">
        <f>+BI54</f>
        <v>1230771809</v>
      </c>
      <c r="BJ60" s="50"/>
      <c r="BK60" s="208"/>
      <c r="BL60" s="50"/>
      <c r="BM60" s="176"/>
      <c r="BP60" s="100"/>
      <c r="CE60" s="82" t="str">
        <f>+CE54</f>
        <v>Presupuesto Oficial</v>
      </c>
      <c r="CF60" s="155"/>
      <c r="CG60" s="81">
        <f>+CG54</f>
        <v>1230771809</v>
      </c>
      <c r="CH60" s="50"/>
      <c r="CI60" s="208"/>
      <c r="CJ60" s="50"/>
      <c r="CK60" s="176"/>
      <c r="CN60" s="100"/>
      <c r="DC60" s="82" t="str">
        <f>+DC54</f>
        <v>Presupuesto Oficial</v>
      </c>
      <c r="DD60" s="155"/>
      <c r="DE60" s="81">
        <f>+DE54</f>
        <v>1230771809</v>
      </c>
      <c r="DF60" s="50"/>
      <c r="DG60" s="208"/>
      <c r="DH60" s="50"/>
      <c r="DI60" s="176"/>
      <c r="DL60" s="100"/>
      <c r="EA60" s="82" t="str">
        <f>+EA54</f>
        <v>Presupuesto Oficial</v>
      </c>
      <c r="EB60" s="155"/>
      <c r="EC60" s="81">
        <f>+EC54</f>
        <v>1230771809</v>
      </c>
      <c r="ED60" s="50"/>
      <c r="EE60" s="208"/>
      <c r="EF60" s="50"/>
      <c r="EG60" s="176"/>
      <c r="EJ60" s="100"/>
      <c r="EQ60" s="82" t="str">
        <f>+EQ54</f>
        <v>Presupuesto Oficial</v>
      </c>
      <c r="ER60" s="155"/>
      <c r="ES60" s="81">
        <f>+ES54</f>
        <v>1230771809</v>
      </c>
      <c r="ET60" s="50"/>
      <c r="EU60" s="208"/>
      <c r="EV60" s="50"/>
      <c r="EW60" s="176"/>
      <c r="EZ60" s="100"/>
    </row>
    <row r="61" spans="12:156" ht="12.75">
      <c r="L61" s="60" t="str">
        <f>CONCATENATE("Participación en ",L60)</f>
        <v>Participación en Presupuesto Oficial</v>
      </c>
      <c r="M61" s="155"/>
      <c r="N61" s="64">
        <f>+N59*N60</f>
        <v>1230771809</v>
      </c>
      <c r="O61" s="50"/>
      <c r="P61" s="235"/>
      <c r="Q61" s="50"/>
      <c r="R61" s="176"/>
      <c r="AQ61" s="60" t="str">
        <f>CONCATENATE("Participación en ",AQ60)</f>
        <v>Participación en Presupuesto Oficial</v>
      </c>
      <c r="AR61" s="155"/>
      <c r="AS61" s="64">
        <f>+AS59*AS60</f>
        <v>1230771809</v>
      </c>
      <c r="AT61" s="50"/>
      <c r="AU61" s="208"/>
      <c r="AV61" s="50"/>
      <c r="AW61" s="176"/>
      <c r="BG61" s="60" t="str">
        <f>CONCATENATE("Participación en ",BG60)</f>
        <v>Participación en Presupuesto Oficial</v>
      </c>
      <c r="BH61" s="155"/>
      <c r="BI61" s="64">
        <f>+BI59*BI60</f>
        <v>1230771809</v>
      </c>
      <c r="BJ61" s="50"/>
      <c r="BK61" s="208"/>
      <c r="BL61" s="50"/>
      <c r="BM61" s="176"/>
      <c r="BP61" s="100"/>
      <c r="CE61" s="60" t="str">
        <f>CONCATENATE("Participación en ",CE60)</f>
        <v>Participación en Presupuesto Oficial</v>
      </c>
      <c r="CF61" s="155"/>
      <c r="CG61" s="64">
        <f>+CG59*CG60</f>
        <v>1230771809</v>
      </c>
      <c r="CH61" s="50"/>
      <c r="CI61" s="208"/>
      <c r="CJ61" s="50"/>
      <c r="CK61" s="176"/>
      <c r="CN61" s="100"/>
      <c r="DC61" s="60" t="str">
        <f>CONCATENATE("Participación en ",DC60)</f>
        <v>Participación en Presupuesto Oficial</v>
      </c>
      <c r="DD61" s="155"/>
      <c r="DE61" s="64">
        <f>+DE59*DE60</f>
        <v>1230771809</v>
      </c>
      <c r="DF61" s="50"/>
      <c r="DG61" s="208"/>
      <c r="DH61" s="50"/>
      <c r="DI61" s="176"/>
      <c r="DL61" s="100"/>
      <c r="EA61" s="60" t="str">
        <f>CONCATENATE("Participación en ",EA60)</f>
        <v>Participación en Presupuesto Oficial</v>
      </c>
      <c r="EB61" s="155"/>
      <c r="EC61" s="64">
        <f>+EC59*EC60</f>
        <v>1230771809</v>
      </c>
      <c r="ED61" s="50"/>
      <c r="EE61" s="208"/>
      <c r="EF61" s="50"/>
      <c r="EG61" s="176"/>
      <c r="EJ61" s="100"/>
      <c r="EQ61" s="60" t="str">
        <f>CONCATENATE("Participación en ",EQ60)</f>
        <v>Participación en Presupuesto Oficial</v>
      </c>
      <c r="ER61" s="155"/>
      <c r="ES61" s="64">
        <f>+ES59*ES60</f>
        <v>1230771809</v>
      </c>
      <c r="ET61" s="50"/>
      <c r="EU61" s="208"/>
      <c r="EV61" s="50"/>
      <c r="EW61" s="176"/>
      <c r="EZ61" s="100"/>
    </row>
    <row r="62" spans="12:156" ht="13.5" thickBot="1">
      <c r="L62" s="52" t="s">
        <v>41</v>
      </c>
      <c r="M62" s="155"/>
      <c r="N62" s="54">
        <f>+N20+V20</f>
        <v>710239265</v>
      </c>
      <c r="O62" s="50"/>
      <c r="P62" s="236"/>
      <c r="Q62" s="50"/>
      <c r="R62" s="184"/>
      <c r="AQ62" s="52" t="s">
        <v>41</v>
      </c>
      <c r="AR62" s="155"/>
      <c r="AS62" s="54">
        <f>+AS20+BA20</f>
        <v>17607469743.07</v>
      </c>
      <c r="AT62" s="50"/>
      <c r="AU62" s="209"/>
      <c r="AV62" s="50"/>
      <c r="AW62" s="184"/>
      <c r="BG62" s="52" t="s">
        <v>41</v>
      </c>
      <c r="BH62" s="155"/>
      <c r="BI62" s="54">
        <f>+BI20+BQ20</f>
        <v>2525801695</v>
      </c>
      <c r="BJ62" s="50"/>
      <c r="BK62" s="209"/>
      <c r="BL62" s="50"/>
      <c r="BM62" s="184"/>
      <c r="BP62" s="100"/>
      <c r="CE62" s="52" t="s">
        <v>41</v>
      </c>
      <c r="CF62" s="155"/>
      <c r="CG62" s="54">
        <f>+CG20+CO20</f>
        <v>4524932046.58</v>
      </c>
      <c r="CH62" s="50"/>
      <c r="CI62" s="209"/>
      <c r="CJ62" s="50"/>
      <c r="CK62" s="184"/>
      <c r="CN62" s="100"/>
      <c r="DC62" s="52" t="s">
        <v>41</v>
      </c>
      <c r="DD62" s="155"/>
      <c r="DE62" s="54">
        <f>+DE20+DM20</f>
        <v>6106318337</v>
      </c>
      <c r="DF62" s="50"/>
      <c r="DG62" s="209"/>
      <c r="DH62" s="50"/>
      <c r="DI62" s="184"/>
      <c r="DL62" s="100"/>
      <c r="EA62" s="52" t="s">
        <v>41</v>
      </c>
      <c r="EB62" s="155"/>
      <c r="EC62" s="54">
        <f>+EC20+EK20</f>
        <v>12307222460</v>
      </c>
      <c r="ED62" s="50"/>
      <c r="EE62" s="209"/>
      <c r="EF62" s="50"/>
      <c r="EG62" s="184"/>
      <c r="EJ62" s="100"/>
      <c r="EQ62" s="52" t="s">
        <v>41</v>
      </c>
      <c r="ER62" s="155"/>
      <c r="ES62" s="54">
        <f>+ES20+FA20</f>
        <v>6433785790</v>
      </c>
      <c r="ET62" s="50"/>
      <c r="EU62" s="209"/>
      <c r="EV62" s="50"/>
      <c r="EW62" s="184"/>
      <c r="EZ62" s="100"/>
    </row>
    <row r="63" spans="12:156" ht="13.5" thickBot="1">
      <c r="L63" s="77"/>
      <c r="M63" s="158"/>
      <c r="N63" s="49"/>
      <c r="O63" s="49"/>
      <c r="P63" s="49"/>
      <c r="Q63" s="49"/>
      <c r="R63" s="78"/>
      <c r="AQ63" s="77"/>
      <c r="AR63" s="158"/>
      <c r="AS63" s="49"/>
      <c r="AT63" s="49"/>
      <c r="AU63" s="49"/>
      <c r="AV63" s="49"/>
      <c r="AW63" s="78"/>
      <c r="BG63" s="77"/>
      <c r="BH63" s="158"/>
      <c r="BI63" s="49"/>
      <c r="BJ63" s="49"/>
      <c r="BK63" s="49"/>
      <c r="BL63" s="49"/>
      <c r="BM63" s="78"/>
      <c r="BP63" s="100"/>
      <c r="CE63" s="77"/>
      <c r="CF63" s="158"/>
      <c r="CG63" s="49"/>
      <c r="CH63" s="49"/>
      <c r="CI63" s="49"/>
      <c r="CJ63" s="49"/>
      <c r="CK63" s="78"/>
      <c r="CN63" s="100"/>
      <c r="DC63" s="77"/>
      <c r="DD63" s="158"/>
      <c r="DE63" s="49"/>
      <c r="DF63" s="49"/>
      <c r="DG63" s="49"/>
      <c r="DH63" s="49"/>
      <c r="DI63" s="78"/>
      <c r="DL63" s="100"/>
      <c r="EA63" s="77"/>
      <c r="EB63" s="158"/>
      <c r="EC63" s="49"/>
      <c r="ED63" s="49"/>
      <c r="EE63" s="49"/>
      <c r="EF63" s="49"/>
      <c r="EG63" s="78"/>
      <c r="EJ63" s="100"/>
      <c r="EQ63" s="77"/>
      <c r="ER63" s="158"/>
      <c r="ES63" s="49"/>
      <c r="ET63" s="49"/>
      <c r="EU63" s="49"/>
      <c r="EV63" s="49"/>
      <c r="EW63" s="78"/>
      <c r="EZ63" s="100"/>
    </row>
    <row r="277" ht="12.75">
      <c r="C277" s="66" t="s">
        <v>42</v>
      </c>
    </row>
    <row r="278" ht="12.75">
      <c r="C278" s="66" t="s">
        <v>43</v>
      </c>
    </row>
    <row r="279" spans="3:8" ht="12.75">
      <c r="C279" s="66" t="s">
        <v>49</v>
      </c>
      <c r="D279" t="s">
        <v>51</v>
      </c>
      <c r="F279" t="str">
        <f>+B17</f>
        <v>Presupuesto Oficial</v>
      </c>
      <c r="H279" t="s">
        <v>52</v>
      </c>
    </row>
    <row r="280" spans="3:13" ht="12.75">
      <c r="C280" s="66" t="s">
        <v>64</v>
      </c>
      <c r="D280" t="str">
        <f>+F279</f>
        <v>Presupuesto Oficial</v>
      </c>
      <c r="F280" t="s">
        <v>65</v>
      </c>
      <c r="M280" s="100" t="s">
        <v>53</v>
      </c>
    </row>
    <row r="281" spans="3:8" ht="25.5">
      <c r="C281" s="66" t="s">
        <v>48</v>
      </c>
      <c r="D281" t="s">
        <v>54</v>
      </c>
      <c r="F281" t="str">
        <f>+F279</f>
        <v>Presupuesto Oficial</v>
      </c>
      <c r="H281" t="s">
        <v>55</v>
      </c>
    </row>
    <row r="283" ht="12.75" customHeight="1"/>
    <row r="284" ht="12.75">
      <c r="C284" s="68"/>
    </row>
    <row r="285" ht="12.75">
      <c r="C285" s="67"/>
    </row>
    <row r="286" ht="12.75">
      <c r="C286" s="61"/>
    </row>
    <row r="288" ht="12.75" customHeight="1"/>
    <row r="289" ht="12.75">
      <c r="C289" s="68"/>
    </row>
    <row r="290" ht="12.75">
      <c r="C290" s="68"/>
    </row>
    <row r="291" ht="12.75">
      <c r="C291" s="67"/>
    </row>
    <row r="294" ht="12.75" customHeight="1"/>
    <row r="295" ht="12.75">
      <c r="C295" s="67"/>
    </row>
  </sheetData>
  <sheetProtection selectLockedCells="1"/>
  <mergeCells count="317">
    <mergeCell ref="Z33:Z35"/>
    <mergeCell ref="P38:P42"/>
    <mergeCell ref="R38:R42"/>
    <mergeCell ref="X38:X42"/>
    <mergeCell ref="Z38:Z42"/>
    <mergeCell ref="P33:P35"/>
    <mergeCell ref="R33:R35"/>
    <mergeCell ref="X33:X35"/>
    <mergeCell ref="Z30:Z31"/>
    <mergeCell ref="L25:R25"/>
    <mergeCell ref="T25:Z25"/>
    <mergeCell ref="P27:P28"/>
    <mergeCell ref="R27:R28"/>
    <mergeCell ref="X27:X28"/>
    <mergeCell ref="Z27:Z28"/>
    <mergeCell ref="R30:R31"/>
    <mergeCell ref="X30:X31"/>
    <mergeCell ref="A38:A42"/>
    <mergeCell ref="B38:B42"/>
    <mergeCell ref="C38:C42"/>
    <mergeCell ref="B30:B31"/>
    <mergeCell ref="B33:B35"/>
    <mergeCell ref="C33:C35"/>
    <mergeCell ref="A30:A31"/>
    <mergeCell ref="A33:A35"/>
    <mergeCell ref="J38:J42"/>
    <mergeCell ref="C27:C28"/>
    <mergeCell ref="C30:C31"/>
    <mergeCell ref="H30:H31"/>
    <mergeCell ref="J30:J31"/>
    <mergeCell ref="H38:H42"/>
    <mergeCell ref="J33:J35"/>
    <mergeCell ref="H33:H35"/>
    <mergeCell ref="J27:J28"/>
    <mergeCell ref="H27:H28"/>
    <mergeCell ref="AH30:AH31"/>
    <mergeCell ref="P47:P48"/>
    <mergeCell ref="L45:R45"/>
    <mergeCell ref="P58:P62"/>
    <mergeCell ref="R58:R62"/>
    <mergeCell ref="P50:P51"/>
    <mergeCell ref="R50:R51"/>
    <mergeCell ref="P53:P55"/>
    <mergeCell ref="R53:R55"/>
    <mergeCell ref="R47:R48"/>
    <mergeCell ref="AQ25:AW25"/>
    <mergeCell ref="AF38:AF42"/>
    <mergeCell ref="AH38:AH42"/>
    <mergeCell ref="AB5:AH5"/>
    <mergeCell ref="AB15:AD15"/>
    <mergeCell ref="AF15:AH15"/>
    <mergeCell ref="AB25:AH25"/>
    <mergeCell ref="AF27:AF28"/>
    <mergeCell ref="AH27:AH28"/>
    <mergeCell ref="AF30:AF31"/>
    <mergeCell ref="BE27:BE28"/>
    <mergeCell ref="BC38:BC42"/>
    <mergeCell ref="BE38:BE42"/>
    <mergeCell ref="AQ4:BE4"/>
    <mergeCell ref="AQ5:AW5"/>
    <mergeCell ref="AY5:BE5"/>
    <mergeCell ref="AQ15:AS15"/>
    <mergeCell ref="AU15:AW15"/>
    <mergeCell ref="AY15:BA15"/>
    <mergeCell ref="BC15:BE15"/>
    <mergeCell ref="AU58:AU62"/>
    <mergeCell ref="AW58:AW62"/>
    <mergeCell ref="AU38:AU42"/>
    <mergeCell ref="AW38:AW42"/>
    <mergeCell ref="AU50:AU51"/>
    <mergeCell ref="AW50:AW51"/>
    <mergeCell ref="AU53:AU55"/>
    <mergeCell ref="AW53:AW55"/>
    <mergeCell ref="AF33:AF35"/>
    <mergeCell ref="AH33:AH35"/>
    <mergeCell ref="DO33:DO35"/>
    <mergeCell ref="DQ33:DQ35"/>
    <mergeCell ref="AY25:BE25"/>
    <mergeCell ref="EM33:EM35"/>
    <mergeCell ref="AQ45:AW45"/>
    <mergeCell ref="AU47:AU48"/>
    <mergeCell ref="AW47:AW48"/>
    <mergeCell ref="BE33:BE35"/>
    <mergeCell ref="CQ38:CQ42"/>
    <mergeCell ref="AU27:AU28"/>
    <mergeCell ref="AW27:AW28"/>
    <mergeCell ref="BC27:BC28"/>
    <mergeCell ref="AU30:AU31"/>
    <mergeCell ref="AW30:AW31"/>
    <mergeCell ref="BC30:BC31"/>
    <mergeCell ref="BE30:BE31"/>
    <mergeCell ref="CM15:CO15"/>
    <mergeCell ref="CQ15:CS15"/>
    <mergeCell ref="BK15:BM15"/>
    <mergeCell ref="AI5:AO5"/>
    <mergeCell ref="AU33:AU35"/>
    <mergeCell ref="AW33:AW35"/>
    <mergeCell ref="BC33:BC35"/>
    <mergeCell ref="B14:C15"/>
    <mergeCell ref="L15:N15"/>
    <mergeCell ref="P15:R15"/>
    <mergeCell ref="T15:V15"/>
    <mergeCell ref="X15:Z15"/>
    <mergeCell ref="P30:P31"/>
    <mergeCell ref="H15:J15"/>
    <mergeCell ref="L5:R5"/>
    <mergeCell ref="T5:Z5"/>
    <mergeCell ref="B27:B28"/>
    <mergeCell ref="A27:A28"/>
    <mergeCell ref="D15:F15"/>
    <mergeCell ref="EA5:EG5"/>
    <mergeCell ref="EA15:EC15"/>
    <mergeCell ref="EE15:EG15"/>
    <mergeCell ref="EA25:EG25"/>
    <mergeCell ref="EI25:EO25"/>
    <mergeCell ref="EG27:EG28"/>
    <mergeCell ref="EE30:EE31"/>
    <mergeCell ref="EO30:EO31"/>
    <mergeCell ref="EG30:EG31"/>
    <mergeCell ref="EE27:EE28"/>
    <mergeCell ref="EO33:EO35"/>
    <mergeCell ref="EM38:EM42"/>
    <mergeCell ref="EO38:EO42"/>
    <mergeCell ref="DO38:DO42"/>
    <mergeCell ref="DQ38:DQ42"/>
    <mergeCell ref="CM25:CS25"/>
    <mergeCell ref="CQ27:CQ28"/>
    <mergeCell ref="CS27:CS28"/>
    <mergeCell ref="DG33:DG35"/>
    <mergeCell ref="CQ30:CQ31"/>
    <mergeCell ref="CS30:CS31"/>
    <mergeCell ref="DG30:DG31"/>
    <mergeCell ref="DA33:DA35"/>
    <mergeCell ref="CY33:CY35"/>
    <mergeCell ref="CC30:CC31"/>
    <mergeCell ref="CC33:CC35"/>
    <mergeCell ref="CS38:CS42"/>
    <mergeCell ref="CI33:CI35"/>
    <mergeCell ref="CK33:CK35"/>
    <mergeCell ref="CI38:CI42"/>
    <mergeCell ref="CK38:CK42"/>
    <mergeCell ref="CQ33:CQ35"/>
    <mergeCell ref="CS33:CS35"/>
    <mergeCell ref="CE5:CK5"/>
    <mergeCell ref="CE15:CG15"/>
    <mergeCell ref="CI15:CK15"/>
    <mergeCell ref="CE25:CK25"/>
    <mergeCell ref="BS38:BS42"/>
    <mergeCell ref="BU38:BU42"/>
    <mergeCell ref="A1:N1"/>
    <mergeCell ref="BG5:BM5"/>
    <mergeCell ref="BG15:BI15"/>
    <mergeCell ref="BS33:BS35"/>
    <mergeCell ref="BU33:BU35"/>
    <mergeCell ref="BS30:BS31"/>
    <mergeCell ref="BU30:BU31"/>
    <mergeCell ref="A2:N2"/>
    <mergeCell ref="CM5:CS5"/>
    <mergeCell ref="DS5:DY5"/>
    <mergeCell ref="BK30:BK31"/>
    <mergeCell ref="BM30:BM31"/>
    <mergeCell ref="BO5:BU5"/>
    <mergeCell ref="BO15:BQ15"/>
    <mergeCell ref="BS15:BU15"/>
    <mergeCell ref="BO25:BU25"/>
    <mergeCell ref="BS27:BS28"/>
    <mergeCell ref="BU27:BU28"/>
    <mergeCell ref="BK58:BK62"/>
    <mergeCell ref="BM58:BM62"/>
    <mergeCell ref="BK33:BK35"/>
    <mergeCell ref="BM33:BM35"/>
    <mergeCell ref="BK38:BK42"/>
    <mergeCell ref="BM38:BM42"/>
    <mergeCell ref="BG45:BM45"/>
    <mergeCell ref="BK50:BK51"/>
    <mergeCell ref="BM50:BM51"/>
    <mergeCell ref="BK53:BK55"/>
    <mergeCell ref="BM53:BM55"/>
    <mergeCell ref="DC45:DI45"/>
    <mergeCell ref="DG47:DG48"/>
    <mergeCell ref="BK47:BK48"/>
    <mergeCell ref="BM47:BM48"/>
    <mergeCell ref="DC25:DI25"/>
    <mergeCell ref="DG27:DG28"/>
    <mergeCell ref="DI27:DI28"/>
    <mergeCell ref="CI58:CI62"/>
    <mergeCell ref="CK58:CK62"/>
    <mergeCell ref="CI53:CI55"/>
    <mergeCell ref="CK53:CK55"/>
    <mergeCell ref="DA38:DA42"/>
    <mergeCell ref="DI33:DI35"/>
    <mergeCell ref="CE45:CK45"/>
    <mergeCell ref="DK5:DQ5"/>
    <mergeCell ref="DC15:DE15"/>
    <mergeCell ref="DG15:DI15"/>
    <mergeCell ref="DK15:DM15"/>
    <mergeCell ref="DC5:DI5"/>
    <mergeCell ref="DO15:DQ15"/>
    <mergeCell ref="DK25:DQ25"/>
    <mergeCell ref="DO27:DO28"/>
    <mergeCell ref="DQ27:DQ28"/>
    <mergeCell ref="CI47:CI48"/>
    <mergeCell ref="CK47:CK48"/>
    <mergeCell ref="CI50:CI51"/>
    <mergeCell ref="CK50:CK51"/>
    <mergeCell ref="DG53:DG55"/>
    <mergeCell ref="DI53:DI55"/>
    <mergeCell ref="DG58:DG62"/>
    <mergeCell ref="DI58:DI62"/>
    <mergeCell ref="DG50:DG51"/>
    <mergeCell ref="DI50:DI51"/>
    <mergeCell ref="EI5:EO5"/>
    <mergeCell ref="EI15:EK15"/>
    <mergeCell ref="EM15:EO15"/>
    <mergeCell ref="EM30:EM31"/>
    <mergeCell ref="EM27:EM28"/>
    <mergeCell ref="EO27:EO28"/>
    <mergeCell ref="DI47:DI48"/>
    <mergeCell ref="DG38:DG42"/>
    <mergeCell ref="EE33:EE35"/>
    <mergeCell ref="EG33:EG35"/>
    <mergeCell ref="EE50:EE51"/>
    <mergeCell ref="EG50:EG51"/>
    <mergeCell ref="EA45:EG45"/>
    <mergeCell ref="EE47:EE48"/>
    <mergeCell ref="EG47:EG48"/>
    <mergeCell ref="EE38:EE42"/>
    <mergeCell ref="EG38:EG42"/>
    <mergeCell ref="EQ5:EW5"/>
    <mergeCell ref="EY5:FE5"/>
    <mergeCell ref="EQ15:ES15"/>
    <mergeCell ref="EU15:EW15"/>
    <mergeCell ref="EY15:FA15"/>
    <mergeCell ref="FC15:FE15"/>
    <mergeCell ref="EQ25:EW25"/>
    <mergeCell ref="EY25:FE25"/>
    <mergeCell ref="EU27:EU28"/>
    <mergeCell ref="EW27:EW28"/>
    <mergeCell ref="FC27:FC28"/>
    <mergeCell ref="FE27:FE28"/>
    <mergeCell ref="EE53:EE55"/>
    <mergeCell ref="EG53:EG55"/>
    <mergeCell ref="EE58:EE62"/>
    <mergeCell ref="EG58:EG62"/>
    <mergeCell ref="EU30:EU31"/>
    <mergeCell ref="EW30:EW31"/>
    <mergeCell ref="FC30:FC31"/>
    <mergeCell ref="FE30:FE31"/>
    <mergeCell ref="EU33:EU35"/>
    <mergeCell ref="EW33:EW35"/>
    <mergeCell ref="FC33:FC35"/>
    <mergeCell ref="FE33:FE35"/>
    <mergeCell ref="EU58:EU62"/>
    <mergeCell ref="EW58:EW62"/>
    <mergeCell ref="EU38:EU42"/>
    <mergeCell ref="EW38:EW42"/>
    <mergeCell ref="EU50:EU51"/>
    <mergeCell ref="FC38:FC42"/>
    <mergeCell ref="FE38:FE42"/>
    <mergeCell ref="EQ45:EW45"/>
    <mergeCell ref="EU47:EU48"/>
    <mergeCell ref="EW47:EW48"/>
    <mergeCell ref="EW50:EW51"/>
    <mergeCell ref="EU53:EU55"/>
    <mergeCell ref="EW53:EW55"/>
    <mergeCell ref="AI15:AK15"/>
    <mergeCell ref="AM15:AO15"/>
    <mergeCell ref="AI25:AO25"/>
    <mergeCell ref="AM27:AM28"/>
    <mergeCell ref="AO27:AO28"/>
    <mergeCell ref="AM30:AM31"/>
    <mergeCell ref="AO30:AO31"/>
    <mergeCell ref="AM38:AM42"/>
    <mergeCell ref="AO38:AO42"/>
    <mergeCell ref="BW5:CC5"/>
    <mergeCell ref="BW15:BY15"/>
    <mergeCell ref="CA15:CC15"/>
    <mergeCell ref="BW25:CC25"/>
    <mergeCell ref="CA27:CA28"/>
    <mergeCell ref="CC27:CC28"/>
    <mergeCell ref="BG25:BM25"/>
    <mergeCell ref="BK27:BK28"/>
    <mergeCell ref="CY27:CY28"/>
    <mergeCell ref="DA27:DA28"/>
    <mergeCell ref="CY30:CY31"/>
    <mergeCell ref="AM33:AM35"/>
    <mergeCell ref="AO33:AO35"/>
    <mergeCell ref="DA30:DA31"/>
    <mergeCell ref="CK27:CK28"/>
    <mergeCell ref="BM27:BM28"/>
    <mergeCell ref="CI27:CI28"/>
    <mergeCell ref="CI30:CI31"/>
    <mergeCell ref="CU5:DA5"/>
    <mergeCell ref="CU15:CW15"/>
    <mergeCell ref="CY15:DA15"/>
    <mergeCell ref="CU25:DA25"/>
    <mergeCell ref="DI30:DI31"/>
    <mergeCell ref="DO30:DO31"/>
    <mergeCell ref="DQ30:DQ31"/>
    <mergeCell ref="CA38:CA42"/>
    <mergeCell ref="CC38:CC42"/>
    <mergeCell ref="CY38:CY42"/>
    <mergeCell ref="DI38:DI42"/>
    <mergeCell ref="CK30:CK31"/>
    <mergeCell ref="CA30:CA31"/>
    <mergeCell ref="CA33:CA35"/>
    <mergeCell ref="DS15:DU15"/>
    <mergeCell ref="DW15:DY15"/>
    <mergeCell ref="DS25:DY25"/>
    <mergeCell ref="DW27:DW28"/>
    <mergeCell ref="DY27:DY28"/>
    <mergeCell ref="DW38:DW42"/>
    <mergeCell ref="DY38:DY42"/>
    <mergeCell ref="DW30:DW31"/>
    <mergeCell ref="DY30:DY31"/>
    <mergeCell ref="DW33:DW35"/>
    <mergeCell ref="DY33:DY35"/>
  </mergeCells>
  <printOptions horizontalCentered="1" verticalCentered="1"/>
  <pageMargins left="0.5905511811023623" right="0.2755905511811024" top="0.6299212598425197" bottom="0.5511811023622047" header="0" footer="0"/>
  <pageSetup horizontalDpi="600" verticalDpi="600" orientation="landscape" paperSize="5" scale="45" r:id="rId1"/>
  <colBreaks count="6" manualBreakCount="6">
    <brk id="41" max="63" man="1"/>
    <brk id="57" max="63" man="1"/>
    <brk id="81" max="63" man="1"/>
    <brk id="105" max="63" man="1"/>
    <brk id="129" max="63" man="1"/>
    <brk id="145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.421875" style="1" customWidth="1"/>
    <col min="2" max="2" width="7.57421875" style="2" customWidth="1"/>
    <col min="3" max="3" width="31.421875" style="1" customWidth="1"/>
    <col min="4" max="4" width="32.7109375" style="1" customWidth="1"/>
    <col min="5" max="5" width="13.421875" style="1" customWidth="1"/>
    <col min="6" max="6" width="16.28125" style="1" customWidth="1"/>
    <col min="7" max="7" width="14.28125" style="1" customWidth="1"/>
    <col min="8" max="8" width="14.57421875" style="1" customWidth="1"/>
    <col min="9" max="9" width="13.7109375" style="1" hidden="1" customWidth="1"/>
    <col min="10" max="10" width="2.140625" style="1" customWidth="1"/>
    <col min="11" max="16384" width="11.421875" style="1" customWidth="1"/>
  </cols>
  <sheetData>
    <row r="1" spans="1:10" ht="12" thickBot="1">
      <c r="A1" s="5"/>
      <c r="B1" s="6"/>
      <c r="C1" s="7"/>
      <c r="D1" s="7"/>
      <c r="E1" s="7"/>
      <c r="F1" s="7"/>
      <c r="G1" s="7"/>
      <c r="H1" s="7"/>
      <c r="I1" s="7"/>
      <c r="J1" s="8"/>
    </row>
    <row r="2" spans="1:10" ht="33.75">
      <c r="A2" s="9"/>
      <c r="B2" s="3" t="s">
        <v>5</v>
      </c>
      <c r="C2" s="3" t="s">
        <v>6</v>
      </c>
      <c r="D2" s="3" t="s">
        <v>7</v>
      </c>
      <c r="E2" s="91" t="s">
        <v>8</v>
      </c>
      <c r="F2" s="91" t="s">
        <v>9</v>
      </c>
      <c r="G2" s="22" t="s">
        <v>11</v>
      </c>
      <c r="H2" s="22" t="s">
        <v>12</v>
      </c>
      <c r="I2" s="23" t="s">
        <v>10</v>
      </c>
      <c r="J2" s="10"/>
    </row>
    <row r="3" spans="1:10" ht="11.25">
      <c r="A3" s="9"/>
      <c r="B3" s="11"/>
      <c r="C3" s="12"/>
      <c r="D3" s="12"/>
      <c r="E3" s="12"/>
      <c r="F3" s="12"/>
      <c r="G3" s="12"/>
      <c r="H3" s="12"/>
      <c r="I3" s="12"/>
      <c r="J3" s="10"/>
    </row>
    <row r="4" spans="1:10" ht="11.25">
      <c r="A4" s="9"/>
      <c r="B4" s="3">
        <v>1</v>
      </c>
      <c r="C4" s="4" t="s">
        <v>0</v>
      </c>
      <c r="D4" s="4" t="s">
        <v>50</v>
      </c>
      <c r="E4" s="30">
        <f>+PARAMETROS!D22</f>
        <v>1.5</v>
      </c>
      <c r="F4" s="46">
        <f>+PARAMETROS!E22</f>
        <v>0.65</v>
      </c>
      <c r="G4" s="43">
        <f>+PARAMETROS!F22</f>
        <v>0.5</v>
      </c>
      <c r="H4" s="46">
        <v>0.7</v>
      </c>
      <c r="I4" s="30">
        <f>+PARAMETROS!H22</f>
        <v>1</v>
      </c>
      <c r="J4" s="10"/>
    </row>
    <row r="5" spans="1:10" ht="11.25">
      <c r="A5" s="9"/>
      <c r="B5" s="11"/>
      <c r="C5" s="12"/>
      <c r="D5" s="12"/>
      <c r="E5" s="31"/>
      <c r="F5" s="48"/>
      <c r="G5" s="44"/>
      <c r="H5" s="48"/>
      <c r="I5" s="31"/>
      <c r="J5" s="10"/>
    </row>
    <row r="6" spans="1:10" ht="11.25">
      <c r="A6" s="9"/>
      <c r="B6" s="3">
        <f>+B4+1</f>
        <v>2</v>
      </c>
      <c r="C6" s="4" t="s">
        <v>1</v>
      </c>
      <c r="D6" s="4" t="s">
        <v>50</v>
      </c>
      <c r="E6" s="30">
        <f>+PARAMETROS!D24</f>
        <v>1.4</v>
      </c>
      <c r="F6" s="46">
        <f>+PARAMETROS!E24</f>
        <v>0.7</v>
      </c>
      <c r="G6" s="43">
        <f>+PARAMETROS!F24</f>
        <v>0.4</v>
      </c>
      <c r="H6" s="46">
        <v>0.67</v>
      </c>
      <c r="I6" s="30">
        <f>+PARAMETROS!H24</f>
        <v>0.8</v>
      </c>
      <c r="J6" s="10"/>
    </row>
    <row r="7" spans="1:10" ht="11.25">
      <c r="A7" s="9"/>
      <c r="B7" s="11"/>
      <c r="C7" s="12"/>
      <c r="D7" s="12"/>
      <c r="E7" s="31"/>
      <c r="F7" s="48"/>
      <c r="G7" s="44"/>
      <c r="H7" s="48"/>
      <c r="I7" s="31"/>
      <c r="J7" s="10"/>
    </row>
    <row r="8" spans="1:10" ht="11.25">
      <c r="A8" s="9"/>
      <c r="B8" s="3">
        <f>+B6+1</f>
        <v>3</v>
      </c>
      <c r="C8" s="4" t="s">
        <v>2</v>
      </c>
      <c r="D8" s="4" t="s">
        <v>50</v>
      </c>
      <c r="E8" s="30">
        <f>+PARAMETROS!D26</f>
        <v>1.3</v>
      </c>
      <c r="F8" s="46">
        <f>+PARAMETROS!E26</f>
        <v>0.75</v>
      </c>
      <c r="G8" s="43">
        <f>+PARAMETROS!F26</f>
        <v>0.3</v>
      </c>
      <c r="H8" s="46">
        <v>0.77</v>
      </c>
      <c r="I8" s="30">
        <f>+PARAMETROS!H26</f>
        <v>0.6</v>
      </c>
      <c r="J8" s="10"/>
    </row>
    <row r="9" spans="1:10" ht="11.25">
      <c r="A9" s="9"/>
      <c r="B9" s="11"/>
      <c r="C9" s="12"/>
      <c r="D9" s="12"/>
      <c r="E9" s="31"/>
      <c r="F9" s="48"/>
      <c r="G9" s="44"/>
      <c r="H9" s="48"/>
      <c r="I9" s="31"/>
      <c r="J9" s="10"/>
    </row>
    <row r="10" spans="1:10" ht="11.25">
      <c r="A10" s="9"/>
      <c r="B10" s="3">
        <v>4</v>
      </c>
      <c r="C10" s="4" t="s">
        <v>0</v>
      </c>
      <c r="D10" s="4" t="s">
        <v>3</v>
      </c>
      <c r="E10" s="30">
        <f>+PARAMETROS!D28</f>
        <v>1.6</v>
      </c>
      <c r="F10" s="46">
        <f>+PARAMETROS!E28</f>
        <v>0.6</v>
      </c>
      <c r="G10" s="43">
        <f>+PARAMETROS!F28</f>
        <v>0.5</v>
      </c>
      <c r="H10" s="46">
        <v>0.77</v>
      </c>
      <c r="I10" s="30">
        <f>+PARAMETROS!H28</f>
        <v>0.6</v>
      </c>
      <c r="J10" s="10"/>
    </row>
    <row r="11" spans="1:10" ht="11.25">
      <c r="A11" s="9"/>
      <c r="B11" s="11"/>
      <c r="C11" s="12"/>
      <c r="D11" s="12"/>
      <c r="E11" s="31"/>
      <c r="F11" s="48"/>
      <c r="G11" s="44"/>
      <c r="H11" s="48"/>
      <c r="I11" s="31"/>
      <c r="J11" s="10"/>
    </row>
    <row r="12" spans="1:10" ht="11.25">
      <c r="A12" s="9"/>
      <c r="B12" s="3">
        <v>5</v>
      </c>
      <c r="C12" s="4" t="s">
        <v>1</v>
      </c>
      <c r="D12" s="4" t="s">
        <v>3</v>
      </c>
      <c r="E12" s="30">
        <f>+PARAMETROS!D30</f>
        <v>1.5</v>
      </c>
      <c r="F12" s="46">
        <f>+PARAMETROS!E30</f>
        <v>0.65</v>
      </c>
      <c r="G12" s="43">
        <f>+PARAMETROS!F30</f>
        <v>0.4</v>
      </c>
      <c r="H12" s="46">
        <v>0.7</v>
      </c>
      <c r="I12" s="30">
        <f>+PARAMETROS!H30</f>
        <v>0.4</v>
      </c>
      <c r="J12" s="10"/>
    </row>
    <row r="13" spans="1:10" ht="11.25">
      <c r="A13" s="9"/>
      <c r="B13" s="11"/>
      <c r="C13" s="12"/>
      <c r="D13" s="12"/>
      <c r="E13" s="31"/>
      <c r="F13" s="48"/>
      <c r="G13" s="44"/>
      <c r="H13" s="48"/>
      <c r="I13" s="31"/>
      <c r="J13" s="10"/>
    </row>
    <row r="14" spans="1:10" ht="11.25">
      <c r="A14" s="9"/>
      <c r="B14" s="3">
        <v>6</v>
      </c>
      <c r="C14" s="4" t="s">
        <v>2</v>
      </c>
      <c r="D14" s="4" t="s">
        <v>3</v>
      </c>
      <c r="E14" s="30">
        <f>+PARAMETROS!D32</f>
        <v>1.4</v>
      </c>
      <c r="F14" s="46">
        <f>+PARAMETROS!E32</f>
        <v>0.7</v>
      </c>
      <c r="G14" s="43">
        <f>+PARAMETROS!F32</f>
        <v>0.3</v>
      </c>
      <c r="H14" s="46">
        <v>0.83</v>
      </c>
      <c r="I14" s="30">
        <f>+PARAMETROS!H32</f>
        <v>0.2</v>
      </c>
      <c r="J14" s="10"/>
    </row>
    <row r="15" spans="1:10" ht="11.25">
      <c r="A15" s="9"/>
      <c r="B15" s="11"/>
      <c r="C15" s="12"/>
      <c r="D15" s="12"/>
      <c r="E15" s="31"/>
      <c r="F15" s="48"/>
      <c r="G15" s="44"/>
      <c r="H15" s="48"/>
      <c r="I15" s="31"/>
      <c r="J15" s="10"/>
    </row>
    <row r="16" spans="1:10" ht="11.25">
      <c r="A16" s="9"/>
      <c r="B16" s="3">
        <f>+B14+1</f>
        <v>7</v>
      </c>
      <c r="C16" s="4" t="s">
        <v>0</v>
      </c>
      <c r="D16" s="4" t="s">
        <v>4</v>
      </c>
      <c r="E16" s="30">
        <f>+PARAMETROS!D34</f>
        <v>1.4</v>
      </c>
      <c r="F16" s="46">
        <f>+PARAMETROS!E34</f>
        <v>0.7</v>
      </c>
      <c r="G16" s="43">
        <f>+PARAMETROS!F34</f>
        <v>0.4</v>
      </c>
      <c r="H16" s="46">
        <v>0.77</v>
      </c>
      <c r="I16" s="30">
        <f>+PARAMETROS!H34</f>
        <v>0.6</v>
      </c>
      <c r="J16" s="10"/>
    </row>
    <row r="17" spans="1:10" ht="11.25">
      <c r="A17" s="9"/>
      <c r="B17" s="11"/>
      <c r="C17" s="12"/>
      <c r="D17" s="12"/>
      <c r="E17" s="31"/>
      <c r="F17" s="48"/>
      <c r="G17" s="44"/>
      <c r="H17" s="48"/>
      <c r="I17" s="31"/>
      <c r="J17" s="10"/>
    </row>
    <row r="18" spans="1:10" ht="11.25">
      <c r="A18" s="9"/>
      <c r="B18" s="3">
        <f>+B16+1</f>
        <v>8</v>
      </c>
      <c r="C18" s="4" t="s">
        <v>1</v>
      </c>
      <c r="D18" s="4" t="s">
        <v>4</v>
      </c>
      <c r="E18" s="30">
        <f>+PARAMETROS!D36</f>
        <v>1.3</v>
      </c>
      <c r="F18" s="46">
        <f>+PARAMETROS!E36</f>
        <v>0.75</v>
      </c>
      <c r="G18" s="43">
        <f>+PARAMETROS!F36</f>
        <v>0.3</v>
      </c>
      <c r="H18" s="46">
        <v>0.7</v>
      </c>
      <c r="I18" s="30">
        <f>+PARAMETROS!H36</f>
        <v>0.4</v>
      </c>
      <c r="J18" s="10"/>
    </row>
    <row r="19" spans="1:10" ht="11.25">
      <c r="A19" s="9"/>
      <c r="B19" s="11"/>
      <c r="C19" s="12"/>
      <c r="D19" s="12"/>
      <c r="E19" s="31"/>
      <c r="F19" s="48"/>
      <c r="G19" s="44"/>
      <c r="H19" s="48"/>
      <c r="I19" s="31"/>
      <c r="J19" s="10"/>
    </row>
    <row r="20" spans="1:10" ht="11.25">
      <c r="A20" s="9"/>
      <c r="B20" s="3">
        <v>9</v>
      </c>
      <c r="C20" s="4" t="s">
        <v>2</v>
      </c>
      <c r="D20" s="4" t="s">
        <v>4</v>
      </c>
      <c r="E20" s="30">
        <f>+PARAMETROS!D38</f>
        <v>1.2</v>
      </c>
      <c r="F20" s="46">
        <f>+PARAMETROS!E38</f>
        <v>0.8</v>
      </c>
      <c r="G20" s="43">
        <f>+PARAMETROS!F38</f>
        <v>0.2</v>
      </c>
      <c r="H20" s="46">
        <v>0.9</v>
      </c>
      <c r="I20" s="30">
        <f>+PARAMETROS!H38</f>
        <v>0.2</v>
      </c>
      <c r="J20" s="10"/>
    </row>
    <row r="21" spans="1:10" ht="12" thickBot="1">
      <c r="A21" s="13"/>
      <c r="B21" s="14"/>
      <c r="C21" s="15"/>
      <c r="D21" s="15"/>
      <c r="E21" s="15"/>
      <c r="F21" s="15"/>
      <c r="G21" s="15"/>
      <c r="H21" s="15"/>
      <c r="I21" s="15"/>
      <c r="J21" s="16"/>
    </row>
  </sheetData>
  <sheetProtection/>
  <printOptions/>
  <pageMargins left="0.75" right="0.75" top="1" bottom="1" header="0" footer="0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pane xSplit="3" ySplit="2" topLeftCell="D3" activePane="bottomRight" state="frozen"/>
      <selection pane="topLeft" activeCell="H4" sqref="H4"/>
      <selection pane="topRight" activeCell="H4" sqref="H4"/>
      <selection pane="bottomLeft" activeCell="H4" sqref="H4"/>
      <selection pane="bottomRight" activeCell="E18" sqref="E18"/>
    </sheetView>
  </sheetViews>
  <sheetFormatPr defaultColWidth="11.421875" defaultRowHeight="12.75"/>
  <cols>
    <col min="1" max="1" width="2.421875" style="1" customWidth="1"/>
    <col min="2" max="2" width="5.57421875" style="2" customWidth="1"/>
    <col min="3" max="3" width="30.421875" style="1" bestFit="1" customWidth="1"/>
    <col min="4" max="4" width="15.8515625" style="1" bestFit="1" customWidth="1"/>
    <col min="5" max="5" width="16.00390625" style="1" customWidth="1"/>
    <col min="6" max="6" width="14.7109375" style="1" customWidth="1"/>
    <col min="7" max="7" width="14.57421875" style="1" customWidth="1"/>
    <col min="8" max="8" width="14.421875" style="1" hidden="1" customWidth="1"/>
    <col min="9" max="9" width="2.57421875" style="1" customWidth="1"/>
    <col min="10" max="16384" width="11.421875" style="1" customWidth="1"/>
  </cols>
  <sheetData>
    <row r="1" spans="1:9" ht="12" thickBot="1">
      <c r="A1" s="5"/>
      <c r="B1" s="6"/>
      <c r="C1" s="7"/>
      <c r="D1" s="7"/>
      <c r="E1" s="7"/>
      <c r="F1" s="7"/>
      <c r="G1" s="7"/>
      <c r="H1" s="7"/>
      <c r="I1" s="8"/>
    </row>
    <row r="2" spans="1:9" ht="33.75">
      <c r="A2" s="9"/>
      <c r="B2" s="19" t="s">
        <v>5</v>
      </c>
      <c r="C2" s="20" t="s">
        <v>13</v>
      </c>
      <c r="D2" s="21" t="s">
        <v>8</v>
      </c>
      <c r="E2" s="21" t="s">
        <v>9</v>
      </c>
      <c r="F2" s="22" t="s">
        <v>11</v>
      </c>
      <c r="G2" s="22" t="s">
        <v>12</v>
      </c>
      <c r="H2" s="23" t="s">
        <v>10</v>
      </c>
      <c r="I2" s="10"/>
    </row>
    <row r="3" spans="1:9" ht="11.25">
      <c r="A3" s="9"/>
      <c r="B3" s="24"/>
      <c r="C3" s="12"/>
      <c r="D3" s="12"/>
      <c r="E3" s="12"/>
      <c r="F3" s="12"/>
      <c r="G3" s="12"/>
      <c r="H3" s="10"/>
      <c r="I3" s="10"/>
    </row>
    <row r="4" spans="1:9" ht="22.5">
      <c r="A4" s="9"/>
      <c r="B4" s="24"/>
      <c r="C4" s="3" t="s">
        <v>14</v>
      </c>
      <c r="D4" s="3" t="s">
        <v>33</v>
      </c>
      <c r="E4" s="3" t="s">
        <v>31</v>
      </c>
      <c r="F4" s="3" t="s">
        <v>32</v>
      </c>
      <c r="G4" s="3" t="s">
        <v>68</v>
      </c>
      <c r="H4" s="25" t="s">
        <v>46</v>
      </c>
      <c r="I4" s="10"/>
    </row>
    <row r="5" spans="1:9" ht="11.25">
      <c r="A5" s="9"/>
      <c r="B5" s="24"/>
      <c r="C5" s="12"/>
      <c r="D5" s="12"/>
      <c r="E5" s="12"/>
      <c r="F5" s="12"/>
      <c r="G5" s="12"/>
      <c r="H5" s="10"/>
      <c r="I5" s="10"/>
    </row>
    <row r="6" spans="1:9" ht="11.25">
      <c r="A6" s="9"/>
      <c r="B6" s="26">
        <v>1</v>
      </c>
      <c r="C6" s="4" t="s">
        <v>0</v>
      </c>
      <c r="D6" s="46">
        <v>1.6</v>
      </c>
      <c r="E6" s="46">
        <v>0.6</v>
      </c>
      <c r="F6" s="18">
        <v>0.5</v>
      </c>
      <c r="G6" s="46">
        <v>0.7</v>
      </c>
      <c r="H6" s="87">
        <v>1</v>
      </c>
      <c r="I6" s="10"/>
    </row>
    <row r="7" spans="1:9" ht="11.25">
      <c r="A7" s="9"/>
      <c r="B7" s="24"/>
      <c r="C7" s="12"/>
      <c r="D7" s="86"/>
      <c r="E7" s="86"/>
      <c r="F7" s="17"/>
      <c r="G7" s="46"/>
      <c r="H7" s="88"/>
      <c r="I7" s="10"/>
    </row>
    <row r="8" spans="1:9" ht="11.25">
      <c r="A8" s="9"/>
      <c r="B8" s="26">
        <f>+B6+1</f>
        <v>2</v>
      </c>
      <c r="C8" s="4" t="s">
        <v>1</v>
      </c>
      <c r="D8" s="46">
        <v>1.4</v>
      </c>
      <c r="E8" s="46">
        <v>0.7</v>
      </c>
      <c r="F8" s="18">
        <v>0.3</v>
      </c>
      <c r="G8" s="46">
        <v>0.7</v>
      </c>
      <c r="H8" s="87">
        <v>0.5</v>
      </c>
      <c r="I8" s="10"/>
    </row>
    <row r="9" spans="1:9" ht="11.25">
      <c r="A9" s="9"/>
      <c r="B9" s="24"/>
      <c r="C9" s="12"/>
      <c r="D9" s="48"/>
      <c r="E9" s="48"/>
      <c r="F9" s="17"/>
      <c r="G9" s="46"/>
      <c r="H9" s="88"/>
      <c r="I9" s="10"/>
    </row>
    <row r="10" spans="1:9" ht="11.25">
      <c r="A10" s="9"/>
      <c r="B10" s="26">
        <f>+B8+1</f>
        <v>3</v>
      </c>
      <c r="C10" s="4" t="s">
        <v>2</v>
      </c>
      <c r="D10" s="46">
        <v>1.2</v>
      </c>
      <c r="E10" s="46">
        <v>0.8</v>
      </c>
      <c r="F10" s="18">
        <v>0.1</v>
      </c>
      <c r="G10" s="46">
        <v>0.7</v>
      </c>
      <c r="H10" s="87">
        <v>0.2</v>
      </c>
      <c r="I10" s="10"/>
    </row>
    <row r="11" spans="1:9" ht="11.25">
      <c r="A11" s="9"/>
      <c r="B11" s="24"/>
      <c r="C11" s="12"/>
      <c r="D11" s="86"/>
      <c r="E11" s="86"/>
      <c r="F11" s="17"/>
      <c r="G11" s="48"/>
      <c r="H11" s="88"/>
      <c r="I11" s="10"/>
    </row>
    <row r="12" spans="1:9" ht="22.5" customHeight="1">
      <c r="A12" s="9"/>
      <c r="B12" s="26"/>
      <c r="C12" s="3" t="s">
        <v>15</v>
      </c>
      <c r="D12" s="86"/>
      <c r="E12" s="86"/>
      <c r="F12" s="17"/>
      <c r="G12" s="48"/>
      <c r="H12" s="88"/>
      <c r="I12" s="10"/>
    </row>
    <row r="13" spans="1:9" ht="11.25">
      <c r="A13" s="9"/>
      <c r="B13" s="24"/>
      <c r="C13" s="12"/>
      <c r="D13" s="86"/>
      <c r="E13" s="86"/>
      <c r="F13" s="17"/>
      <c r="G13" s="48"/>
      <c r="H13" s="88"/>
      <c r="I13" s="10"/>
    </row>
    <row r="14" spans="1:9" ht="11.25">
      <c r="A14" s="9"/>
      <c r="B14" s="26">
        <v>4</v>
      </c>
      <c r="C14" s="4" t="s">
        <v>50</v>
      </c>
      <c r="D14" s="46">
        <v>1.4</v>
      </c>
      <c r="E14" s="46">
        <v>0.7</v>
      </c>
      <c r="F14" s="18">
        <v>0.5</v>
      </c>
      <c r="G14" s="46">
        <v>0.77</v>
      </c>
      <c r="H14" s="87">
        <v>1</v>
      </c>
      <c r="I14" s="10"/>
    </row>
    <row r="15" spans="1:9" ht="11.25">
      <c r="A15" s="9"/>
      <c r="B15" s="24"/>
      <c r="C15" s="12"/>
      <c r="D15" s="48"/>
      <c r="E15" s="48"/>
      <c r="F15" s="17"/>
      <c r="G15" s="48"/>
      <c r="H15" s="88"/>
      <c r="I15" s="10"/>
    </row>
    <row r="16" spans="1:9" ht="11.25">
      <c r="A16" s="9"/>
      <c r="B16" s="26">
        <v>5</v>
      </c>
      <c r="C16" s="4" t="s">
        <v>3</v>
      </c>
      <c r="D16" s="46">
        <v>1.6</v>
      </c>
      <c r="E16" s="46">
        <v>0.6</v>
      </c>
      <c r="F16" s="18">
        <v>0.5</v>
      </c>
      <c r="G16" s="46">
        <v>0.7</v>
      </c>
      <c r="H16" s="87">
        <v>0.2</v>
      </c>
      <c r="I16" s="10"/>
    </row>
    <row r="17" spans="1:9" ht="11.25">
      <c r="A17" s="9"/>
      <c r="B17" s="24"/>
      <c r="C17" s="12"/>
      <c r="D17" s="48"/>
      <c r="E17" s="48"/>
      <c r="F17" s="17"/>
      <c r="G17" s="48"/>
      <c r="H17" s="88"/>
      <c r="I17" s="10"/>
    </row>
    <row r="18" spans="1:9" ht="12" thickBot="1">
      <c r="A18" s="9"/>
      <c r="B18" s="27">
        <v>6</v>
      </c>
      <c r="C18" s="28" t="s">
        <v>4</v>
      </c>
      <c r="D18" s="47">
        <v>1.2</v>
      </c>
      <c r="E18" s="47">
        <v>0.8</v>
      </c>
      <c r="F18" s="29">
        <v>0.3</v>
      </c>
      <c r="G18" s="47">
        <v>0.7</v>
      </c>
      <c r="H18" s="89">
        <v>0.2</v>
      </c>
      <c r="I18" s="10"/>
    </row>
    <row r="19" spans="1:9" ht="12" thickBot="1">
      <c r="A19" s="13"/>
      <c r="B19" s="14"/>
      <c r="C19" s="15"/>
      <c r="D19" s="15"/>
      <c r="E19" s="15"/>
      <c r="F19" s="15"/>
      <c r="G19" s="15"/>
      <c r="H19" s="15"/>
      <c r="I19" s="16"/>
    </row>
    <row r="20" spans="2:3" s="12" customFormat="1" ht="11.25">
      <c r="B20" s="11"/>
      <c r="C20" s="11"/>
    </row>
    <row r="21" s="12" customFormat="1" ht="12" thickBot="1">
      <c r="B21" s="11"/>
    </row>
    <row r="22" spans="2:8" s="12" customFormat="1" ht="11.25">
      <c r="B22" s="11"/>
      <c r="C22" s="35" t="s">
        <v>16</v>
      </c>
      <c r="D22" s="36">
        <f>+ROUND((D$6+D14)/2,1)</f>
        <v>1.5</v>
      </c>
      <c r="E22" s="45">
        <f>+ROUND((E$6+E14)/2,2)</f>
        <v>0.65</v>
      </c>
      <c r="F22" s="90">
        <f>+ROUND((F$6+F14)/2,2)</f>
        <v>0.5</v>
      </c>
      <c r="G22" s="45">
        <f>+ROUND((G$6+G14)/2,1)</f>
        <v>0.7</v>
      </c>
      <c r="H22" s="37">
        <f>+ROUND((H$6+H14)/2,1)</f>
        <v>1</v>
      </c>
    </row>
    <row r="23" spans="2:8" s="12" customFormat="1" ht="11.25">
      <c r="B23" s="11"/>
      <c r="C23" s="38"/>
      <c r="D23" s="34"/>
      <c r="E23" s="42"/>
      <c r="F23" s="18"/>
      <c r="G23" s="42"/>
      <c r="H23" s="39"/>
    </row>
    <row r="24" spans="2:8" s="12" customFormat="1" ht="11.25">
      <c r="B24" s="11"/>
      <c r="C24" s="38" t="s">
        <v>19</v>
      </c>
      <c r="D24" s="30">
        <f>+ROUND((D$8+D14)/2,1)</f>
        <v>1.4</v>
      </c>
      <c r="E24" s="46">
        <f>+ROUND((E$8+E14)/2,2)</f>
        <v>0.7</v>
      </c>
      <c r="F24" s="18">
        <f>+ROUND((F$8+F14)/2,2)</f>
        <v>0.4</v>
      </c>
      <c r="G24" s="46">
        <f>+ROUND((G$8+G14)/2,1)</f>
        <v>0.7</v>
      </c>
      <c r="H24" s="33">
        <f>+ROUND((H$8+H14)/2,1)</f>
        <v>0.8</v>
      </c>
    </row>
    <row r="25" spans="2:8" s="12" customFormat="1" ht="11.25">
      <c r="B25" s="11"/>
      <c r="C25" s="38"/>
      <c r="D25" s="34"/>
      <c r="E25" s="42"/>
      <c r="F25" s="18"/>
      <c r="G25" s="42"/>
      <c r="H25" s="39"/>
    </row>
    <row r="26" spans="2:8" s="12" customFormat="1" ht="11.25">
      <c r="B26" s="11"/>
      <c r="C26" s="38" t="s">
        <v>22</v>
      </c>
      <c r="D26" s="30">
        <f>+ROUND((D$10+D14)/2,1)</f>
        <v>1.3</v>
      </c>
      <c r="E26" s="46">
        <f>+ROUND((E$10+E14)/2,2)</f>
        <v>0.75</v>
      </c>
      <c r="F26" s="18">
        <f>+ROUND((F$10+F14)/2,2)</f>
        <v>0.3</v>
      </c>
      <c r="G26" s="46">
        <f>+ROUND((G$10+G14)/2,1)</f>
        <v>0.7</v>
      </c>
      <c r="H26" s="33">
        <f>+ROUND((H$10+H14)/2,1)</f>
        <v>0.6</v>
      </c>
    </row>
    <row r="27" spans="1:8" ht="11.25">
      <c r="A27" s="9"/>
      <c r="B27" s="11"/>
      <c r="C27" s="38"/>
      <c r="D27" s="34"/>
      <c r="E27" s="42"/>
      <c r="F27" s="18"/>
      <c r="G27" s="42"/>
      <c r="H27" s="39"/>
    </row>
    <row r="28" spans="3:8" ht="11.25">
      <c r="C28" s="38" t="s">
        <v>17</v>
      </c>
      <c r="D28" s="30">
        <f>+ROUND((D$6+D16)/2,1)</f>
        <v>1.6</v>
      </c>
      <c r="E28" s="46">
        <f>+ROUND((E$6+E16)/2,2)</f>
        <v>0.6</v>
      </c>
      <c r="F28" s="18">
        <f>+ROUND((F$6+F16)/2,2)</f>
        <v>0.5</v>
      </c>
      <c r="G28" s="46">
        <f>+ROUND((G$6+G16)/2,1)</f>
        <v>0.7</v>
      </c>
      <c r="H28" s="33">
        <f>+ROUND((H$6+H16)/2,1)</f>
        <v>0.6</v>
      </c>
    </row>
    <row r="29" spans="3:8" ht="11.25">
      <c r="C29" s="38"/>
      <c r="D29" s="34"/>
      <c r="E29" s="42"/>
      <c r="F29" s="18"/>
      <c r="G29" s="42"/>
      <c r="H29" s="39"/>
    </row>
    <row r="30" spans="3:8" ht="11.25">
      <c r="C30" s="38" t="s">
        <v>20</v>
      </c>
      <c r="D30" s="30">
        <f>+ROUND((D$8+D16)/2,1)</f>
        <v>1.5</v>
      </c>
      <c r="E30" s="46">
        <f>+ROUND((E$8+E16)/2,2)</f>
        <v>0.65</v>
      </c>
      <c r="F30" s="18">
        <f>+ROUND((F$8+F16)/2,2)</f>
        <v>0.4</v>
      </c>
      <c r="G30" s="46">
        <f>+ROUND((G$8+G16)/2,1)</f>
        <v>0.7</v>
      </c>
      <c r="H30" s="33">
        <f>+ROUND((H$8+H16)/2,1)</f>
        <v>0.4</v>
      </c>
    </row>
    <row r="31" spans="3:8" ht="11.25">
      <c r="C31" s="38"/>
      <c r="D31" s="34"/>
      <c r="E31" s="42"/>
      <c r="F31" s="18"/>
      <c r="G31" s="42"/>
      <c r="H31" s="39"/>
    </row>
    <row r="32" spans="3:8" ht="11.25">
      <c r="C32" s="38" t="s">
        <v>23</v>
      </c>
      <c r="D32" s="30">
        <f>+ROUND((D$10+D16)/2,1)</f>
        <v>1.4</v>
      </c>
      <c r="E32" s="46">
        <f>+ROUND((E$10+E16)/2,2)</f>
        <v>0.7</v>
      </c>
      <c r="F32" s="18">
        <f>+ROUND((F$10+F16)/2,2)</f>
        <v>0.3</v>
      </c>
      <c r="G32" s="46">
        <f>+ROUND((G$10+G16)/2,1)</f>
        <v>0.7</v>
      </c>
      <c r="H32" s="33">
        <f>+ROUND((H$10+H16)/2,1)</f>
        <v>0.2</v>
      </c>
    </row>
    <row r="33" spans="3:8" ht="11.25">
      <c r="C33" s="38"/>
      <c r="D33" s="34"/>
      <c r="E33" s="42"/>
      <c r="F33" s="18"/>
      <c r="G33" s="42"/>
      <c r="H33" s="39"/>
    </row>
    <row r="34" spans="3:8" ht="11.25">
      <c r="C34" s="38" t="s">
        <v>18</v>
      </c>
      <c r="D34" s="30">
        <f>+ROUND((D$6+D18)/2,1)</f>
        <v>1.4</v>
      </c>
      <c r="E34" s="46">
        <f>+ROUND((E$6+E18)/2,2)</f>
        <v>0.7</v>
      </c>
      <c r="F34" s="18">
        <f>+ROUND((F$6+F18)/2,2)</f>
        <v>0.4</v>
      </c>
      <c r="G34" s="46">
        <f>+ROUND((G$6+G18)/2,1)</f>
        <v>0.7</v>
      </c>
      <c r="H34" s="33">
        <f>+ROUND((H$6+H18)/2,1)</f>
        <v>0.6</v>
      </c>
    </row>
    <row r="35" spans="3:8" ht="11.25">
      <c r="C35" s="38"/>
      <c r="D35" s="34"/>
      <c r="E35" s="42"/>
      <c r="F35" s="18"/>
      <c r="G35" s="42"/>
      <c r="H35" s="39"/>
    </row>
    <row r="36" spans="3:8" ht="11.25">
      <c r="C36" s="38" t="s">
        <v>21</v>
      </c>
      <c r="D36" s="30">
        <f>+ROUND((D$8+D18)/2,1)</f>
        <v>1.3</v>
      </c>
      <c r="E36" s="46">
        <f>+ROUND((E$8+E18)/2,2)</f>
        <v>0.75</v>
      </c>
      <c r="F36" s="18">
        <f>+ROUND((F$8+F18)/2,2)</f>
        <v>0.3</v>
      </c>
      <c r="G36" s="46">
        <f>+ROUND((G$8+G18)/2,1)</f>
        <v>0.7</v>
      </c>
      <c r="H36" s="33">
        <f>+ROUND((H$8+H18)/2,1)</f>
        <v>0.4</v>
      </c>
    </row>
    <row r="37" spans="3:8" ht="11.25">
      <c r="C37" s="38"/>
      <c r="D37" s="34"/>
      <c r="E37" s="42"/>
      <c r="F37" s="18"/>
      <c r="G37" s="42"/>
      <c r="H37" s="39"/>
    </row>
    <row r="38" spans="3:8" ht="12" thickBot="1">
      <c r="C38" s="40" t="s">
        <v>24</v>
      </c>
      <c r="D38" s="32">
        <f>+ROUND((D$10+D18)/2,1)</f>
        <v>1.2</v>
      </c>
      <c r="E38" s="47">
        <f>+ROUND((E$10+E18)/2,2)</f>
        <v>0.8</v>
      </c>
      <c r="F38" s="29">
        <f>+ROUND((F$10+F18)/2,2)</f>
        <v>0.2</v>
      </c>
      <c r="G38" s="47">
        <f>+ROUND((G$10+G18)/2,1)</f>
        <v>0.7</v>
      </c>
      <c r="H38" s="41">
        <f>+ROUND((H$10+H18)/2,1)</f>
        <v>0.2</v>
      </c>
    </row>
  </sheetData>
  <sheetProtection/>
  <printOptions/>
  <pageMargins left="0.75" right="0.75" top="1" bottom="1" header="0" footer="0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PVicerrec11</cp:lastModifiedBy>
  <cp:lastPrinted>2010-07-07T14:09:03Z</cp:lastPrinted>
  <dcterms:created xsi:type="dcterms:W3CDTF">2008-12-23T19:33:14Z</dcterms:created>
  <dcterms:modified xsi:type="dcterms:W3CDTF">2010-07-08T14:57:01Z</dcterms:modified>
  <cp:category/>
  <cp:version/>
  <cp:contentType/>
  <cp:contentStatus/>
</cp:coreProperties>
</file>