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VALUA-1" sheetId="1" r:id="rId1"/>
  </sheets>
  <externalReferences>
    <externalReference r:id="rId4"/>
  </externalReferences>
  <definedNames>
    <definedName name="_xlnm.Print_Area" localSheetId="0">'EVALUA-1'!$A$1:$S$50</definedName>
    <definedName name="_xlnm.Print_Titles" localSheetId="0">'EVALUA-1'!$1:$2</definedName>
  </definedNames>
  <calcPr fullCalcOnLoad="1"/>
</workbook>
</file>

<file path=xl/sharedStrings.xml><?xml version="1.0" encoding="utf-8"?>
<sst xmlns="http://schemas.openxmlformats.org/spreadsheetml/2006/main" count="77" uniqueCount="48">
  <si>
    <t>INVITACION DIRECTA SC-034 DE 2010</t>
  </si>
  <si>
    <t>LA UNIVERSIDAD DISTRITAL ESTA INTERESADA EN CONTRATAR EL MANTENIMIENTO PREVENTIVO Y CORRECTIVO CON REPUESTOS DE LOS  ASCENSORES DE LA UNIVERSIDAD DISTRITAL</t>
  </si>
  <si>
    <t>PROPONENTE ------&gt;</t>
  </si>
  <si>
    <t>ASCENDER INGENIERIA LTDA</t>
  </si>
  <si>
    <t>% Participación</t>
  </si>
  <si>
    <t>ESTADOS FINANCIEROS  2009 3 FIRMAS</t>
  </si>
  <si>
    <t>ESTADOS FINANCIEROS  2008 3 FIRMAS</t>
  </si>
  <si>
    <t>CERTIFIC VIGENTE CONTADOR</t>
  </si>
  <si>
    <t>GINA TATIANA BARRERO GAMEZ</t>
  </si>
  <si>
    <t>CERTIFIC VIGENTE REV FISCAL</t>
  </si>
  <si>
    <t>/09/2009</t>
  </si>
  <si>
    <t>NELSON MARULANDA PARADA</t>
  </si>
  <si>
    <t>Pago contra entrega -Proveeduria de Servicios</t>
  </si>
  <si>
    <t>COMBINACION NUMERO 1 a 9</t>
  </si>
  <si>
    <t>BALANCE A DICIEMBRE 31 DE 2009</t>
  </si>
  <si>
    <t>DECLARACION RENTA 2007</t>
  </si>
  <si>
    <t>P</t>
  </si>
  <si>
    <t>ACTIVO CORRIENTE</t>
  </si>
  <si>
    <t>OFERTA/
PRESUPUESTO</t>
  </si>
  <si>
    <t>ACTIVO TOTAL</t>
  </si>
  <si>
    <t>PASIVO CORRIENTE</t>
  </si>
  <si>
    <t>Duracion Contrato (Meses)</t>
  </si>
  <si>
    <t>PASIVO TOTAL</t>
  </si>
  <si>
    <t>TOTAL PATRIMONIO 2008</t>
  </si>
  <si>
    <t>TOTAL PATRIM LIQUIDO</t>
  </si>
  <si>
    <t>TOTAL PATRIMONIO</t>
  </si>
  <si>
    <t>Valor Ofertado</t>
  </si>
  <si>
    <t xml:space="preserve"> </t>
  </si>
  <si>
    <t>RAZON CORRIENTE</t>
  </si>
  <si>
    <t>ENDEUDAMIENTO</t>
  </si>
  <si>
    <t>SOPORTE CON CAPITAL DE TRABAJO  (SCT)</t>
  </si>
  <si>
    <t>ACTIVO CTE  -  PASIVO CTE</t>
  </si>
  <si>
    <t>Indicador</t>
  </si>
  <si>
    <t>SOPORTE CON RELACIÓN PATRIMONIAL (SRP)</t>
  </si>
  <si>
    <t>% Participacion</t>
  </si>
  <si>
    <t>Patrimonio</t>
  </si>
  <si>
    <t>OBSERVACION:
TENIENDO EN CUENTA QUE EL BALANCE NO VIENE DISCRIMINADO EN CORRIENTE Y NO CORRIENTE COMO LO SOLICITAN LOS TERMINOS DE REFERENCIA, LOS VALORES DEL TOTAL DEL ACTIVO Y DEL PASIVO FUERON TOMADOS COMO CORRIENTES.</t>
  </si>
  <si>
    <t xml:space="preserve">Activo corriente / Pasivo corriente &gt;= </t>
  </si>
  <si>
    <t xml:space="preserve">Pasivo total / Activo total  &lt;= </t>
  </si>
  <si>
    <t xml:space="preserve"> * </t>
  </si>
  <si>
    <t>) = SCT</t>
  </si>
  <si>
    <t>X</t>
  </si>
  <si>
    <t>)  = &lt; RP</t>
  </si>
  <si>
    <t>) / Patrimonio ) = SRP</t>
  </si>
  <si>
    <t xml:space="preserve">( (Ventas netas año 1 + ventas netas año 2)  /  2 ) -  (( 12/Meses Contrato) X </t>
  </si>
  <si>
    <t xml:space="preserve">  X  % Participacion X </t>
  </si>
  <si>
    <t>)   =   S.H.I</t>
  </si>
  <si>
    <r>
      <t xml:space="preserve">(Activo corriente - Pasivo corriente) - (  </t>
    </r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</si>
</sst>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0.0%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  <numFmt numFmtId="207" formatCode="[$-C0A]dddd\,\ dd&quot; de &quot;mmmm&quot; de &quot;yyyy"/>
    <numFmt numFmtId="208" formatCode="[$-C0A]d\-mmm\-yy;@"/>
    <numFmt numFmtId="209" formatCode="#,##0.00;[Red]#,##0.00"/>
    <numFmt numFmtId="210" formatCode="#,##0.00\ _€"/>
    <numFmt numFmtId="211" formatCode="_-* #,##0.0\ _€_-;\-* #,##0.0\ _€_-;_-* &quot;-&quot;??\ _€_-;_-@_-"/>
    <numFmt numFmtId="212" formatCode="_-* #,##0\ _€_-;\-* #,##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3"/>
      <name val="Arial Narrow"/>
      <family val="2"/>
    </font>
    <font>
      <b/>
      <sz val="12"/>
      <color indexed="8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7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24" borderId="10" xfId="0" applyFill="1" applyBorder="1" applyAlignment="1">
      <alignment vertical="center" wrapText="1"/>
    </xf>
    <xf numFmtId="3" fontId="24" fillId="24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24" borderId="11" xfId="0" applyFill="1" applyBorder="1" applyAlignment="1">
      <alignment vertical="center" wrapText="1"/>
    </xf>
    <xf numFmtId="3" fontId="24" fillId="24" borderId="11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24" fillId="10" borderId="12" xfId="0" applyFont="1" applyFill="1" applyBorder="1" applyAlignment="1" applyProtection="1">
      <alignment/>
      <protection locked="0"/>
    </xf>
    <xf numFmtId="0" fontId="24" fillId="10" borderId="13" xfId="0" applyFont="1" applyFill="1" applyBorder="1" applyAlignment="1" applyProtection="1">
      <alignment/>
      <protection locked="0"/>
    </xf>
    <xf numFmtId="0" fontId="24" fillId="10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6" fillId="0" borderId="15" xfId="0" applyFont="1" applyBorder="1" applyAlignment="1">
      <alignment/>
    </xf>
    <xf numFmtId="0" fontId="0" fillId="0" borderId="16" xfId="0" applyBorder="1" applyAlignment="1">
      <alignment/>
    </xf>
    <xf numFmtId="9" fontId="0" fillId="22" borderId="17" xfId="54" applyFont="1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9" fontId="0" fillId="22" borderId="20" xfId="54" applyFon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14" fontId="0" fillId="22" borderId="20" xfId="54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5" fontId="0" fillId="22" borderId="20" xfId="54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>
      <alignment horizontal="center"/>
    </xf>
    <xf numFmtId="0" fontId="26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9" fontId="0" fillId="22" borderId="22" xfId="54" applyFont="1" applyFill="1" applyBorder="1" applyAlignment="1" applyProtection="1">
      <alignment/>
      <protection locked="0"/>
    </xf>
    <xf numFmtId="0" fontId="24" fillId="22" borderId="1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9" fontId="0" fillId="0" borderId="22" xfId="54" applyFont="1" applyFill="1" applyBorder="1" applyAlignment="1" applyProtection="1">
      <alignment/>
      <protection locked="0"/>
    </xf>
    <xf numFmtId="0" fontId="27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6" fillId="0" borderId="23" xfId="0" applyFont="1" applyBorder="1" applyAlignment="1">
      <alignment/>
    </xf>
    <xf numFmtId="4" fontId="0" fillId="22" borderId="24" xfId="0" applyNumberFormat="1" applyFill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0" fillId="22" borderId="20" xfId="0" applyNumberFormat="1" applyFill="1" applyBorder="1" applyAlignment="1" applyProtection="1">
      <alignment/>
      <protection locked="0"/>
    </xf>
    <xf numFmtId="0" fontId="30" fillId="0" borderId="0" xfId="0" applyFont="1" applyFill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0" fillId="8" borderId="11" xfId="0" applyFill="1" applyBorder="1" applyAlignment="1">
      <alignment horizontal="center"/>
    </xf>
    <xf numFmtId="3" fontId="32" fillId="22" borderId="11" xfId="0" applyNumberFormat="1" applyFont="1" applyFill="1" applyBorder="1" applyAlignment="1" applyProtection="1">
      <alignment/>
      <protection locked="0"/>
    </xf>
    <xf numFmtId="0" fontId="24" fillId="22" borderId="11" xfId="0" applyFont="1" applyFill="1" applyBorder="1" applyAlignment="1" applyProtection="1">
      <alignment horizontal="center" wrapText="1"/>
      <protection locked="0"/>
    </xf>
    <xf numFmtId="0" fontId="26" fillId="0" borderId="25" xfId="0" applyFon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Fill="1" applyBorder="1" applyAlignment="1" applyProtection="1">
      <alignment/>
      <protection locked="0"/>
    </xf>
    <xf numFmtId="0" fontId="30" fillId="0" borderId="0" xfId="0" applyFont="1" applyFill="1" applyBorder="1" applyAlignment="1">
      <alignment horizontal="center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8" xfId="0" applyFont="1" applyBorder="1" applyAlignment="1">
      <alignment/>
    </xf>
    <xf numFmtId="0" fontId="0" fillId="0" borderId="26" xfId="0" applyBorder="1" applyAlignment="1">
      <alignment horizontal="center"/>
    </xf>
    <xf numFmtId="3" fontId="0" fillId="0" borderId="29" xfId="0" applyNumberFormat="1" applyFill="1" applyBorder="1" applyAlignment="1" applyProtection="1">
      <alignment/>
      <protection locked="0"/>
    </xf>
    <xf numFmtId="0" fontId="26" fillId="0" borderId="25" xfId="0" applyFont="1" applyFill="1" applyBorder="1" applyAlignment="1">
      <alignment/>
    </xf>
    <xf numFmtId="3" fontId="0" fillId="22" borderId="27" xfId="0" applyNumberFormat="1" applyFill="1" applyBorder="1" applyAlignment="1" applyProtection="1">
      <alignment/>
      <protection locked="0"/>
    </xf>
    <xf numFmtId="0" fontId="26" fillId="0" borderId="30" xfId="0" applyFont="1" applyFill="1" applyBorder="1" applyAlignment="1">
      <alignment/>
    </xf>
    <xf numFmtId="3" fontId="0" fillId="22" borderId="30" xfId="0" applyNumberFormat="1" applyFill="1" applyBorder="1" applyAlignment="1" applyProtection="1">
      <alignment/>
      <protection locked="0"/>
    </xf>
    <xf numFmtId="0" fontId="33" fillId="0" borderId="0" xfId="0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horizontal="center"/>
    </xf>
    <xf numFmtId="0" fontId="20" fillId="0" borderId="34" xfId="0" applyFont="1" applyBorder="1" applyAlignment="1">
      <alignment/>
    </xf>
    <xf numFmtId="3" fontId="0" fillId="16" borderId="34" xfId="0" applyNumberFormat="1" applyFill="1" applyBorder="1" applyAlignment="1">
      <alignment vertical="center"/>
    </xf>
    <xf numFmtId="0" fontId="20" fillId="0" borderId="30" xfId="0" applyFont="1" applyBorder="1" applyAlignment="1">
      <alignment/>
    </xf>
    <xf numFmtId="3" fontId="0" fillId="16" borderId="30" xfId="0" applyNumberFormat="1" applyFill="1" applyBorder="1" applyAlignment="1">
      <alignment vertical="center"/>
    </xf>
    <xf numFmtId="0" fontId="34" fillId="0" borderId="0" xfId="0" applyFont="1" applyAlignment="1">
      <alignment/>
    </xf>
    <xf numFmtId="0" fontId="0" fillId="0" borderId="22" xfId="0" applyBorder="1" applyAlignment="1">
      <alignment/>
    </xf>
    <xf numFmtId="0" fontId="24" fillId="0" borderId="22" xfId="0" applyFont="1" applyBorder="1" applyAlignment="1">
      <alignment/>
    </xf>
    <xf numFmtId="0" fontId="27" fillId="0" borderId="34" xfId="0" applyFont="1" applyBorder="1" applyAlignment="1">
      <alignment/>
    </xf>
    <xf numFmtId="3" fontId="0" fillId="0" borderId="35" xfId="0" applyNumberFormat="1" applyBorder="1" applyAlignment="1">
      <alignment/>
    </xf>
    <xf numFmtId="3" fontId="0" fillId="16" borderId="35" xfId="54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9" fontId="0" fillId="16" borderId="30" xfId="54" applyFont="1" applyFill="1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2" fontId="0" fillId="16" borderId="34" xfId="0" applyNumberFormat="1" applyFill="1" applyBorder="1" applyAlignment="1">
      <alignment/>
    </xf>
    <xf numFmtId="0" fontId="0" fillId="0" borderId="36" xfId="0" applyBorder="1" applyAlignment="1">
      <alignment/>
    </xf>
    <xf numFmtId="9" fontId="0" fillId="16" borderId="36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3" fontId="0" fillId="16" borderId="36" xfId="54" applyNumberFormat="1" applyFont="1" applyFill="1" applyBorder="1" applyAlignment="1">
      <alignment/>
    </xf>
    <xf numFmtId="0" fontId="0" fillId="0" borderId="36" xfId="0" applyBorder="1" applyAlignment="1">
      <alignment vertical="center" wrapText="1"/>
    </xf>
    <xf numFmtId="3" fontId="0" fillId="16" borderId="36" xfId="0" applyNumberFormat="1" applyFill="1" applyBorder="1" applyAlignment="1">
      <alignment/>
    </xf>
    <xf numFmtId="0" fontId="0" fillId="0" borderId="30" xfId="0" applyBorder="1" applyAlignment="1">
      <alignment/>
    </xf>
    <xf numFmtId="3" fontId="0" fillId="16" borderId="3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/>
    </xf>
    <xf numFmtId="187" fontId="0" fillId="0" borderId="0" xfId="48" applyFont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187" fontId="0" fillId="0" borderId="19" xfId="48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4" fillId="4" borderId="12" xfId="0" applyFont="1" applyFill="1" applyBorder="1" applyAlignment="1" applyProtection="1">
      <alignment horizontal="center"/>
      <protection locked="0"/>
    </xf>
    <xf numFmtId="0" fontId="24" fillId="4" borderId="13" xfId="0" applyFont="1" applyFill="1" applyBorder="1" applyAlignment="1" applyProtection="1">
      <alignment horizontal="center"/>
      <protection locked="0"/>
    </xf>
    <xf numFmtId="0" fontId="24" fillId="4" borderId="14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2" fontId="0" fillId="0" borderId="19" xfId="0" applyNumberFormat="1" applyBorder="1" applyAlignment="1">
      <alignment horizontal="center" vertical="center" wrapText="1"/>
    </xf>
    <xf numFmtId="192" fontId="0" fillId="0" borderId="19" xfId="0" applyNumberForma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9" fontId="34" fillId="4" borderId="48" xfId="54" applyFont="1" applyFill="1" applyBorder="1" applyAlignment="1">
      <alignment horizontal="center" vertical="center" wrapText="1"/>
    </xf>
    <xf numFmtId="9" fontId="34" fillId="4" borderId="49" xfId="54" applyFont="1" applyFill="1" applyBorder="1" applyAlignment="1">
      <alignment horizontal="center" vertical="center" wrapText="1"/>
    </xf>
    <xf numFmtId="9" fontId="34" fillId="4" borderId="50" xfId="54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9" fontId="34" fillId="4" borderId="48" xfId="0" applyNumberFormat="1" applyFont="1" applyFill="1" applyBorder="1" applyAlignment="1">
      <alignment horizontal="center" vertical="center" wrapText="1"/>
    </xf>
    <xf numFmtId="0" fontId="34" fillId="4" borderId="5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2" fontId="0" fillId="0" borderId="46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87" fontId="0" fillId="0" borderId="46" xfId="48" applyFont="1" applyBorder="1" applyAlignment="1">
      <alignment horizontal="center" vertical="center"/>
    </xf>
    <xf numFmtId="187" fontId="0" fillId="0" borderId="47" xfId="48" applyFont="1" applyBorder="1" applyAlignment="1">
      <alignment horizontal="center" vertical="center"/>
    </xf>
    <xf numFmtId="187" fontId="0" fillId="0" borderId="10" xfId="48" applyFont="1" applyBorder="1" applyAlignment="1">
      <alignment horizontal="center" vertical="center"/>
    </xf>
    <xf numFmtId="192" fontId="0" fillId="0" borderId="46" xfId="0" applyNumberFormat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2" fillId="0" borderId="31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left" vertical="center" wrapText="1"/>
    </xf>
    <xf numFmtId="192" fontId="34" fillId="4" borderId="48" xfId="0" applyNumberFormat="1" applyFont="1" applyFill="1" applyBorder="1" applyAlignment="1">
      <alignment horizontal="center" vertical="center" wrapText="1"/>
    </xf>
    <xf numFmtId="192" fontId="34" fillId="4" borderId="50" xfId="0" applyNumberFormat="1" applyFont="1" applyFill="1" applyBorder="1" applyAlignment="1">
      <alignment horizontal="center" vertical="center" wrapText="1"/>
    </xf>
    <xf numFmtId="0" fontId="28" fillId="0" borderId="55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RIZ%20EVALUACIONES%20C.P.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LUA-1"/>
      <sheetName val="COMBINACIONES"/>
      <sheetName val="PARAMETROS"/>
    </sheetNames>
    <sheetDataSet>
      <sheetData sheetId="1">
        <row r="4">
          <cell r="B4">
            <v>1</v>
          </cell>
          <cell r="C4" t="str">
            <v>Con anticipo sin restricciones.</v>
          </cell>
          <cell r="D4" t="str">
            <v>Adecuación y Remodelación</v>
          </cell>
          <cell r="E4">
            <v>1.5</v>
          </cell>
          <cell r="F4">
            <v>0.65</v>
          </cell>
          <cell r="G4">
            <v>0.5</v>
          </cell>
          <cell r="H4">
            <v>0.7</v>
          </cell>
          <cell r="I4">
            <v>1</v>
          </cell>
        </row>
        <row r="6">
          <cell r="B6">
            <v>2</v>
          </cell>
          <cell r="C6" t="str">
            <v>Con anticipo cuenta compartida.</v>
          </cell>
          <cell r="D6" t="str">
            <v>Adecuación y Remodelación</v>
          </cell>
          <cell r="E6">
            <v>1.4</v>
          </cell>
          <cell r="F6">
            <v>0.7</v>
          </cell>
          <cell r="G6">
            <v>0.4</v>
          </cell>
          <cell r="H6">
            <v>0.67</v>
          </cell>
          <cell r="I6">
            <v>0.8</v>
          </cell>
        </row>
        <row r="8">
          <cell r="B8">
            <v>3</v>
          </cell>
          <cell r="C8" t="str">
            <v>Pago contra entrega.</v>
          </cell>
          <cell r="D8" t="str">
            <v>Adecuación y Remodelación</v>
          </cell>
          <cell r="E8">
            <v>1.3</v>
          </cell>
          <cell r="F8">
            <v>0.75</v>
          </cell>
          <cell r="G8">
            <v>0.3</v>
          </cell>
          <cell r="H8">
            <v>0.77</v>
          </cell>
          <cell r="I8">
            <v>0.6</v>
          </cell>
        </row>
        <row r="10">
          <cell r="B10">
            <v>4</v>
          </cell>
          <cell r="C10" t="str">
            <v>Con anticipo sin restricciones.</v>
          </cell>
          <cell r="D10" t="str">
            <v>Proveeduría de bienes.</v>
          </cell>
          <cell r="E10">
            <v>1.6</v>
          </cell>
          <cell r="F10">
            <v>0.6</v>
          </cell>
          <cell r="G10">
            <v>0.5</v>
          </cell>
          <cell r="H10">
            <v>0.77</v>
          </cell>
          <cell r="I10">
            <v>0.6</v>
          </cell>
        </row>
        <row r="12">
          <cell r="B12">
            <v>5</v>
          </cell>
          <cell r="C12" t="str">
            <v>Con anticipo cuenta compartida.</v>
          </cell>
          <cell r="D12" t="str">
            <v>Proveeduría de bienes.</v>
          </cell>
          <cell r="E12">
            <v>1.5</v>
          </cell>
          <cell r="F12">
            <v>0.65</v>
          </cell>
          <cell r="G12">
            <v>0.4</v>
          </cell>
          <cell r="H12">
            <v>0.7</v>
          </cell>
          <cell r="I12">
            <v>0.4</v>
          </cell>
        </row>
        <row r="14">
          <cell r="B14">
            <v>6</v>
          </cell>
          <cell r="C14" t="str">
            <v>Pago contra entrega.</v>
          </cell>
          <cell r="D14" t="str">
            <v>Proveeduría de bienes.</v>
          </cell>
          <cell r="E14">
            <v>1.4</v>
          </cell>
          <cell r="F14">
            <v>0.7</v>
          </cell>
          <cell r="G14">
            <v>0.3</v>
          </cell>
          <cell r="H14">
            <v>0.83</v>
          </cell>
          <cell r="I14">
            <v>0.2</v>
          </cell>
        </row>
        <row r="16">
          <cell r="B16">
            <v>7</v>
          </cell>
          <cell r="C16" t="str">
            <v>Con anticipo sin restricciones.</v>
          </cell>
          <cell r="D16" t="str">
            <v>Proveeduría de servicios.</v>
          </cell>
          <cell r="E16">
            <v>1.4</v>
          </cell>
          <cell r="F16">
            <v>0.7</v>
          </cell>
          <cell r="G16">
            <v>0.4</v>
          </cell>
          <cell r="H16">
            <v>0.77</v>
          </cell>
          <cell r="I16">
            <v>0.6</v>
          </cell>
        </row>
        <row r="18">
          <cell r="B18">
            <v>8</v>
          </cell>
          <cell r="C18" t="str">
            <v>Con anticipo cuenta compartida.</v>
          </cell>
          <cell r="D18" t="str">
            <v>Proveeduría de servicios.</v>
          </cell>
          <cell r="E18">
            <v>1.3</v>
          </cell>
          <cell r="F18">
            <v>0.75</v>
          </cell>
          <cell r="G18">
            <v>0.3</v>
          </cell>
          <cell r="H18">
            <v>0.7</v>
          </cell>
          <cell r="I18">
            <v>0.4</v>
          </cell>
        </row>
        <row r="20">
          <cell r="B20">
            <v>9</v>
          </cell>
          <cell r="C20" t="str">
            <v>Pago contra entrega.</v>
          </cell>
          <cell r="D20" t="str">
            <v>Proveeduría de servicios.</v>
          </cell>
          <cell r="E20">
            <v>1.2</v>
          </cell>
          <cell r="F20">
            <v>0.8</v>
          </cell>
          <cell r="G20">
            <v>0.2</v>
          </cell>
          <cell r="H20">
            <v>0.9</v>
          </cell>
          <cell r="I20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2"/>
  <sheetViews>
    <sheetView tabSelected="1" zoomScale="75" zoomScaleNormal="75" zoomScaleSheetLayoutView="100" zoomScalePageLayoutView="0" workbookViewId="0" topLeftCell="A10">
      <selection activeCell="P23" sqref="P23"/>
    </sheetView>
  </sheetViews>
  <sheetFormatPr defaultColWidth="11.421875" defaultRowHeight="12.75"/>
  <cols>
    <col min="1" max="1" width="13.421875" style="0" customWidth="1"/>
    <col min="2" max="2" width="19.140625" style="0" customWidth="1"/>
    <col min="3" max="3" width="33.57421875" style="0" customWidth="1"/>
    <col min="4" max="4" width="40.00390625" style="0" hidden="1" customWidth="1"/>
    <col min="5" max="5" width="5.57421875" style="0" hidden="1" customWidth="1"/>
    <col min="6" max="6" width="18.140625" style="0" hidden="1" customWidth="1"/>
    <col min="7" max="7" width="2.00390625" style="0" hidden="1" customWidth="1"/>
    <col min="8" max="8" width="21.57421875" style="0" hidden="1" customWidth="1"/>
    <col min="9" max="9" width="3.8515625" style="0" hidden="1" customWidth="1"/>
    <col min="10" max="10" width="16.28125" style="0" hidden="1" customWidth="1"/>
    <col min="11" max="11" width="0.85546875" style="0" customWidth="1"/>
    <col min="12" max="12" width="40.7109375" style="0" customWidth="1"/>
    <col min="13" max="13" width="4.8515625" style="7" customWidth="1"/>
    <col min="14" max="14" width="19.57421875" style="0" customWidth="1"/>
    <col min="15" max="15" width="3.140625" style="0" customWidth="1"/>
    <col min="16" max="16" width="20.7109375" style="0" customWidth="1"/>
    <col min="17" max="17" width="3.00390625" style="0" customWidth="1"/>
    <col min="18" max="18" width="14.8515625" style="0" bestFit="1" customWidth="1"/>
    <col min="19" max="19" width="3.421875" style="0" customWidth="1"/>
  </cols>
  <sheetData>
    <row r="1" spans="1:19" ht="27" customHeight="1" thickBo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35.25" customHeight="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</row>
    <row r="4" spans="1:18" ht="15.75" thickBot="1">
      <c r="A4" s="3"/>
      <c r="B4" s="4"/>
      <c r="H4" s="5" t="str">
        <f>+$B$18</f>
        <v>Presupuesto Oficial</v>
      </c>
      <c r="J4" s="6">
        <f>IF($B$18="Presupuesto Oficial",$C$18,F22)</f>
        <v>33000000</v>
      </c>
      <c r="P4" s="8" t="str">
        <f>+$B$18</f>
        <v>Presupuesto Oficial</v>
      </c>
      <c r="R4" s="9">
        <f>IF($B$18="Presupuesto Oficial",$C$18,N22)</f>
        <v>33000000</v>
      </c>
    </row>
    <row r="5" spans="4:19" ht="13.5" thickBot="1">
      <c r="D5" s="10" t="s">
        <v>2</v>
      </c>
      <c r="F5" s="11"/>
      <c r="L5" s="148"/>
      <c r="M5" s="148"/>
      <c r="N5" s="148"/>
      <c r="O5" s="148"/>
      <c r="P5" s="148"/>
      <c r="Q5" s="148"/>
      <c r="R5" s="148"/>
      <c r="S5" s="148"/>
    </row>
    <row r="6" spans="4:19" ht="23.25" customHeight="1" thickBot="1">
      <c r="D6" s="12"/>
      <c r="E6" s="13"/>
      <c r="F6" s="13"/>
      <c r="G6" s="13"/>
      <c r="H6" s="13"/>
      <c r="I6" s="13"/>
      <c r="J6" s="14"/>
      <c r="L6" s="117" t="s">
        <v>3</v>
      </c>
      <c r="M6" s="118"/>
      <c r="N6" s="118"/>
      <c r="O6" s="118"/>
      <c r="P6" s="118"/>
      <c r="Q6" s="118"/>
      <c r="R6" s="119"/>
      <c r="S6" s="15"/>
    </row>
    <row r="7" spans="4:14" ht="12.75">
      <c r="D7" s="16" t="s">
        <v>4</v>
      </c>
      <c r="E7" s="17"/>
      <c r="F7" s="18">
        <v>1</v>
      </c>
      <c r="L7" s="16" t="s">
        <v>4</v>
      </c>
      <c r="M7" s="19"/>
      <c r="N7" s="18">
        <v>1</v>
      </c>
    </row>
    <row r="8" spans="1:14" ht="12.75">
      <c r="A8" s="20"/>
      <c r="B8" s="21"/>
      <c r="C8" s="21"/>
      <c r="D8" s="22" t="s">
        <v>5</v>
      </c>
      <c r="E8" s="23"/>
      <c r="F8" s="24"/>
      <c r="L8" s="22" t="s">
        <v>5</v>
      </c>
      <c r="M8" s="25">
        <v>50</v>
      </c>
      <c r="N8" s="24"/>
    </row>
    <row r="9" spans="1:14" ht="12.75">
      <c r="A9" s="20"/>
      <c r="B9" s="21"/>
      <c r="C9" s="21"/>
      <c r="D9" s="22" t="s">
        <v>6</v>
      </c>
      <c r="E9" s="23"/>
      <c r="F9" s="24"/>
      <c r="L9" s="22" t="s">
        <v>6</v>
      </c>
      <c r="M9" s="25"/>
      <c r="N9" s="24"/>
    </row>
    <row r="10" spans="1:14" ht="12.75">
      <c r="A10" s="20"/>
      <c r="B10" s="21"/>
      <c r="C10" s="21"/>
      <c r="D10" s="22" t="s">
        <v>7</v>
      </c>
      <c r="E10" s="23"/>
      <c r="F10" s="26">
        <v>40156</v>
      </c>
      <c r="L10" s="22" t="s">
        <v>7</v>
      </c>
      <c r="M10" s="25"/>
      <c r="N10" s="24"/>
    </row>
    <row r="11" spans="1:14" ht="12.75">
      <c r="A11" s="20"/>
      <c r="B11" s="21"/>
      <c r="C11" s="21"/>
      <c r="D11" s="22"/>
      <c r="E11" s="23"/>
      <c r="F11" s="26"/>
      <c r="H11" s="27"/>
      <c r="I11" s="27"/>
      <c r="J11" s="27"/>
      <c r="L11" s="22" t="s">
        <v>8</v>
      </c>
      <c r="M11" s="25">
        <v>65</v>
      </c>
      <c r="N11" s="28">
        <v>40312</v>
      </c>
    </row>
    <row r="12" spans="1:14" ht="12.75">
      <c r="A12" s="20"/>
      <c r="B12" s="21"/>
      <c r="C12" s="21"/>
      <c r="D12" s="22" t="s">
        <v>9</v>
      </c>
      <c r="E12" s="23"/>
      <c r="F12" s="26" t="s">
        <v>10</v>
      </c>
      <c r="H12" s="27"/>
      <c r="I12" s="27"/>
      <c r="J12" s="27"/>
      <c r="L12" s="22" t="s">
        <v>9</v>
      </c>
      <c r="M12" s="25"/>
      <c r="N12" s="24"/>
    </row>
    <row r="13" spans="1:14" ht="12.75">
      <c r="A13" s="20"/>
      <c r="B13" s="21"/>
      <c r="C13" s="21"/>
      <c r="D13" s="22"/>
      <c r="E13" s="23"/>
      <c r="F13" s="24"/>
      <c r="H13" s="27"/>
      <c r="I13" s="27"/>
      <c r="J13" s="27"/>
      <c r="L13" s="22" t="s">
        <v>11</v>
      </c>
      <c r="M13" s="29">
        <v>66</v>
      </c>
      <c r="N13" s="28">
        <v>40312</v>
      </c>
    </row>
    <row r="14" spans="1:14" ht="13.5" thickBot="1">
      <c r="A14" s="20"/>
      <c r="B14" s="21"/>
      <c r="C14" s="21"/>
      <c r="D14" s="22"/>
      <c r="E14" s="23"/>
      <c r="F14" s="24"/>
      <c r="H14" s="27"/>
      <c r="I14" s="27"/>
      <c r="J14" s="27"/>
      <c r="L14" s="30"/>
      <c r="M14" s="31"/>
      <c r="N14" s="32"/>
    </row>
    <row r="15" spans="1:14" ht="13.5" customHeight="1" thickBot="1">
      <c r="A15" s="33">
        <v>9</v>
      </c>
      <c r="B15" s="101" t="s">
        <v>12</v>
      </c>
      <c r="C15" s="103"/>
      <c r="D15" s="30"/>
      <c r="E15" s="34"/>
      <c r="F15" s="35"/>
      <c r="H15" s="27"/>
      <c r="I15" s="27"/>
      <c r="J15" s="27"/>
      <c r="L15" s="30"/>
      <c r="M15" s="31"/>
      <c r="N15" s="32"/>
    </row>
    <row r="16" spans="1:18" ht="23.25" customHeight="1" thickBot="1">
      <c r="A16" s="36" t="s">
        <v>13</v>
      </c>
      <c r="B16" s="107"/>
      <c r="C16" s="109"/>
      <c r="D16" s="157" t="s">
        <v>14</v>
      </c>
      <c r="E16" s="158"/>
      <c r="F16" s="159"/>
      <c r="H16" s="153" t="s">
        <v>15</v>
      </c>
      <c r="I16" s="153"/>
      <c r="J16" s="153"/>
      <c r="L16" s="149" t="s">
        <v>14</v>
      </c>
      <c r="M16" s="150"/>
      <c r="N16" s="151"/>
      <c r="P16" s="120" t="e">
        <f>+#REF!</f>
        <v>#REF!</v>
      </c>
      <c r="Q16" s="120"/>
      <c r="R16" s="120"/>
    </row>
    <row r="17" spans="1:18" ht="13.5" thickBot="1">
      <c r="A17" s="33" t="s">
        <v>16</v>
      </c>
      <c r="B17" s="37"/>
      <c r="C17" s="34"/>
      <c r="D17" s="38" t="s">
        <v>17</v>
      </c>
      <c r="E17" s="23"/>
      <c r="F17" s="39"/>
      <c r="H17" s="40"/>
      <c r="I17" s="40"/>
      <c r="J17" s="40"/>
      <c r="L17" s="22" t="s">
        <v>17</v>
      </c>
      <c r="M17" s="25"/>
      <c r="N17" s="41">
        <v>910997831</v>
      </c>
      <c r="P17" s="42"/>
      <c r="Q17" s="42"/>
      <c r="R17" s="42"/>
    </row>
    <row r="18" spans="1:18" ht="25.5" customHeight="1" thickBot="1">
      <c r="A18" s="43" t="s">
        <v>18</v>
      </c>
      <c r="B18" s="44" t="str">
        <f>IF(A17="O","Oferta",IF(A17="","",IF(A17="p","Presupuesto Oficial")))</f>
        <v>Presupuesto Oficial</v>
      </c>
      <c r="C18" s="45">
        <v>33000000</v>
      </c>
      <c r="D18" s="38" t="s">
        <v>19</v>
      </c>
      <c r="E18" s="23"/>
      <c r="F18" s="39"/>
      <c r="H18" s="40"/>
      <c r="I18" s="40"/>
      <c r="J18" s="40"/>
      <c r="L18" s="22" t="s">
        <v>19</v>
      </c>
      <c r="M18" s="25"/>
      <c r="N18" s="41">
        <v>910997831</v>
      </c>
      <c r="P18" s="42"/>
      <c r="Q18" s="42"/>
      <c r="R18" s="42"/>
    </row>
    <row r="19" spans="1:18" ht="26.25" customHeight="1" thickBot="1">
      <c r="A19" s="46">
        <v>12</v>
      </c>
      <c r="B19" s="37"/>
      <c r="C19" s="34"/>
      <c r="D19" s="38" t="s">
        <v>20</v>
      </c>
      <c r="E19" s="23"/>
      <c r="F19" s="39"/>
      <c r="H19" s="40"/>
      <c r="I19" s="40"/>
      <c r="J19" s="40"/>
      <c r="L19" s="22" t="s">
        <v>20</v>
      </c>
      <c r="M19" s="25"/>
      <c r="N19" s="41">
        <v>474033259</v>
      </c>
      <c r="P19" s="42"/>
      <c r="Q19" s="42"/>
      <c r="R19" s="42"/>
    </row>
    <row r="20" spans="1:18" ht="22.5" customHeight="1" thickBot="1">
      <c r="A20" s="43" t="s">
        <v>21</v>
      </c>
      <c r="D20" s="38" t="s">
        <v>22</v>
      </c>
      <c r="E20" s="23"/>
      <c r="F20" s="39"/>
      <c r="H20" s="40"/>
      <c r="I20" s="40"/>
      <c r="J20" s="40"/>
      <c r="L20" s="22" t="s">
        <v>22</v>
      </c>
      <c r="M20" s="25"/>
      <c r="N20" s="41">
        <v>474033259</v>
      </c>
      <c r="P20" s="42"/>
      <c r="Q20" s="42"/>
      <c r="R20" s="42"/>
    </row>
    <row r="21" spans="1:18" ht="13.5" thickBot="1">
      <c r="A21" s="33"/>
      <c r="B21" s="37"/>
      <c r="C21" s="34"/>
      <c r="D21" s="47" t="s">
        <v>23</v>
      </c>
      <c r="E21" s="48"/>
      <c r="F21" s="49">
        <f>+F18-F20</f>
        <v>0</v>
      </c>
      <c r="H21" s="40" t="s">
        <v>24</v>
      </c>
      <c r="I21" s="50">
        <v>41</v>
      </c>
      <c r="J21" s="51">
        <v>6027652000</v>
      </c>
      <c r="L21" s="52" t="s">
        <v>25</v>
      </c>
      <c r="M21" s="53"/>
      <c r="N21" s="54">
        <f>+N18-N20</f>
        <v>436964572</v>
      </c>
      <c r="P21" s="42" t="s">
        <v>24</v>
      </c>
      <c r="Q21" s="50">
        <v>41</v>
      </c>
      <c r="R21" s="51">
        <v>5170178000</v>
      </c>
    </row>
    <row r="22" spans="4:18" ht="13.5" thickBot="1">
      <c r="D22" s="55" t="s">
        <v>26</v>
      </c>
      <c r="E22" s="48"/>
      <c r="F22" s="56">
        <v>0</v>
      </c>
      <c r="H22" s="40"/>
      <c r="I22" s="40"/>
      <c r="J22" s="40"/>
      <c r="L22" s="57" t="s">
        <v>26</v>
      </c>
      <c r="N22" s="58">
        <v>0</v>
      </c>
      <c r="P22" s="42"/>
      <c r="Q22" s="42"/>
      <c r="R22" s="42"/>
    </row>
    <row r="23" spans="4:18" ht="12.75">
      <c r="D23" s="10"/>
      <c r="F23" s="11"/>
      <c r="L23" s="10"/>
      <c r="N23" s="11"/>
      <c r="P23" s="42"/>
      <c r="Q23" s="42"/>
      <c r="R23" s="42"/>
    </row>
    <row r="24" spans="3:14" ht="12.75">
      <c r="C24" t="s">
        <v>27</v>
      </c>
      <c r="D24" s="10"/>
      <c r="F24" s="11"/>
      <c r="L24" s="10"/>
      <c r="N24" s="11"/>
    </row>
    <row r="25" spans="4:14" ht="13.5" thickBot="1">
      <c r="D25" s="10" t="s">
        <v>2</v>
      </c>
      <c r="F25" s="11"/>
      <c r="L25" s="10"/>
      <c r="N25" s="11"/>
    </row>
    <row r="26" spans="2:19" ht="21.75" customHeight="1" thickBot="1">
      <c r="B26" s="34"/>
      <c r="C26" s="59"/>
      <c r="D26" s="13">
        <f>+D6</f>
        <v>0</v>
      </c>
      <c r="E26" s="13"/>
      <c r="F26" s="13"/>
      <c r="G26" s="13"/>
      <c r="H26" s="13"/>
      <c r="I26" s="13"/>
      <c r="J26" s="14"/>
      <c r="L26" s="117" t="str">
        <f>+L6</f>
        <v>ASCENDER INGENIERIA LTDA</v>
      </c>
      <c r="M26" s="118"/>
      <c r="N26" s="118"/>
      <c r="O26" s="118"/>
      <c r="P26" s="118"/>
      <c r="Q26" s="118"/>
      <c r="R26" s="119"/>
      <c r="S26" s="15"/>
    </row>
    <row r="27" spans="1:18" ht="13.5" thickBot="1">
      <c r="A27" s="34"/>
      <c r="B27" s="34"/>
      <c r="C27" s="34"/>
      <c r="D27" s="60"/>
      <c r="E27" s="60"/>
      <c r="F27" s="60"/>
      <c r="G27" s="60"/>
      <c r="H27" s="60"/>
      <c r="I27" s="60"/>
      <c r="J27" s="61"/>
      <c r="L27" s="62"/>
      <c r="M27" s="63"/>
      <c r="N27" s="60"/>
      <c r="O27" s="60"/>
      <c r="P27" s="60"/>
      <c r="Q27" s="60"/>
      <c r="R27" s="61"/>
    </row>
    <row r="28" spans="1:18" ht="12.75" customHeight="1">
      <c r="A28" s="155">
        <v>1.2</v>
      </c>
      <c r="B28" s="154" t="s">
        <v>28</v>
      </c>
      <c r="C28" s="139" t="str">
        <f>CONCATENATE(C284,"  ",A28)</f>
        <v>Activo corriente / Pasivo corriente &gt;=   1,2</v>
      </c>
      <c r="D28" s="64" t="s">
        <v>17</v>
      </c>
      <c r="E28" s="34"/>
      <c r="F28" s="65">
        <f>+F17</f>
        <v>0</v>
      </c>
      <c r="G28" s="34"/>
      <c r="H28" s="146" t="e">
        <f>+F28/F29</f>
        <v>#DIV/0!</v>
      </c>
      <c r="I28" s="34"/>
      <c r="J28" s="111" t="e">
        <f>IF(F28="","",IF(H28&gt;=A28,"CUMPLE","NO CUMPLE"))</f>
        <v>#DIV/0!</v>
      </c>
      <c r="L28" s="64" t="s">
        <v>17</v>
      </c>
      <c r="M28" s="31"/>
      <c r="N28" s="65">
        <f>+N17</f>
        <v>910997831</v>
      </c>
      <c r="O28" s="34"/>
      <c r="P28" s="122">
        <f>+N28/N29</f>
        <v>1.92180150591501</v>
      </c>
      <c r="Q28" s="34"/>
      <c r="R28" s="123" t="str">
        <f>IF(N28="","",IF(P28&gt;=A28,"CUMPLE","NO CUMPLE"))</f>
        <v>CUMPLE</v>
      </c>
    </row>
    <row r="29" spans="1:18" ht="13.5" thickBot="1">
      <c r="A29" s="156" t="str">
        <f>VLOOKUP($A$15,'[1]COMBINACIONES'!$B$4:$I$20,3,0)</f>
        <v>Proveeduría de servicios.</v>
      </c>
      <c r="B29" s="134"/>
      <c r="C29" s="140"/>
      <c r="D29" s="66" t="s">
        <v>20</v>
      </c>
      <c r="E29" s="34"/>
      <c r="F29" s="67">
        <f>+F19</f>
        <v>0</v>
      </c>
      <c r="G29" s="34"/>
      <c r="H29" s="147"/>
      <c r="I29" s="34"/>
      <c r="J29" s="113"/>
      <c r="L29" s="66" t="s">
        <v>20</v>
      </c>
      <c r="M29" s="31"/>
      <c r="N29" s="67">
        <f>+N19</f>
        <v>474033259</v>
      </c>
      <c r="O29" s="34"/>
      <c r="P29" s="122"/>
      <c r="Q29" s="34"/>
      <c r="R29" s="123"/>
    </row>
    <row r="30" spans="1:18" ht="13.5" thickBot="1">
      <c r="A30" s="68"/>
      <c r="B30" s="37"/>
      <c r="C30" s="69"/>
      <c r="D30" s="37"/>
      <c r="E30" s="34"/>
      <c r="F30" s="34"/>
      <c r="G30" s="34"/>
      <c r="H30" s="34"/>
      <c r="I30" s="34"/>
      <c r="J30" s="70"/>
      <c r="L30" s="37"/>
      <c r="M30" s="31"/>
      <c r="N30" s="34"/>
      <c r="O30" s="34"/>
      <c r="P30" s="34"/>
      <c r="Q30" s="34"/>
      <c r="R30" s="70"/>
    </row>
    <row r="31" spans="1:18" ht="12.75" customHeight="1">
      <c r="A31" s="137">
        <v>0.8</v>
      </c>
      <c r="B31" s="134" t="s">
        <v>29</v>
      </c>
      <c r="C31" s="140" t="str">
        <f>CONCATENATE(C285,"  ",A31)</f>
        <v>Pasivo total / Activo total  &lt;=   0,8</v>
      </c>
      <c r="D31" s="64" t="s">
        <v>22</v>
      </c>
      <c r="E31" s="34"/>
      <c r="F31" s="65">
        <f>+F20</f>
        <v>0</v>
      </c>
      <c r="G31" s="34"/>
      <c r="H31" s="141" t="e">
        <f>+F31/F32</f>
        <v>#DIV/0!</v>
      </c>
      <c r="I31" s="34"/>
      <c r="J31" s="111" t="e">
        <f>IF(F31="","",IF(H31&lt;=A31,"CUMPLE","NO CUMPLE"))</f>
        <v>#DIV/0!</v>
      </c>
      <c r="L31" s="64" t="s">
        <v>22</v>
      </c>
      <c r="M31" s="31"/>
      <c r="N31" s="65">
        <f>+N20</f>
        <v>474033259</v>
      </c>
      <c r="O31" s="34"/>
      <c r="P31" s="121">
        <f>+N31/N32</f>
        <v>0.5203451016778546</v>
      </c>
      <c r="Q31" s="34"/>
      <c r="R31" s="123" t="str">
        <f>IF(N31="","",IF(P31&lt;=A31,"CUMPLE","NO CUMPLE"))</f>
        <v>CUMPLE</v>
      </c>
    </row>
    <row r="32" spans="1:18" ht="13.5" thickBot="1">
      <c r="A32" s="138" t="str">
        <f>VLOOKUP($A$15,'[1]COMBINACIONES'!$B$4:$I$20,3,0)</f>
        <v>Proveeduría de servicios.</v>
      </c>
      <c r="B32" s="134"/>
      <c r="C32" s="140"/>
      <c r="D32" s="66" t="s">
        <v>19</v>
      </c>
      <c r="E32" s="34"/>
      <c r="F32" s="67">
        <f>+F18</f>
        <v>0</v>
      </c>
      <c r="G32" s="34"/>
      <c r="H32" s="142"/>
      <c r="I32" s="34"/>
      <c r="J32" s="113"/>
      <c r="L32" s="66" t="s">
        <v>19</v>
      </c>
      <c r="M32" s="31"/>
      <c r="N32" s="67">
        <f>+N18</f>
        <v>910997831</v>
      </c>
      <c r="O32" s="34"/>
      <c r="P32" s="121"/>
      <c r="Q32" s="34"/>
      <c r="R32" s="123"/>
    </row>
    <row r="33" spans="1:18" ht="13.5" thickBot="1">
      <c r="A33" s="68"/>
      <c r="B33" s="37"/>
      <c r="C33" s="69"/>
      <c r="D33" s="37"/>
      <c r="E33" s="34"/>
      <c r="F33" s="34"/>
      <c r="G33" s="34"/>
      <c r="H33" s="34"/>
      <c r="I33" s="34"/>
      <c r="J33" s="70"/>
      <c r="L33" s="37"/>
      <c r="M33" s="31"/>
      <c r="N33" s="34"/>
      <c r="O33" s="34"/>
      <c r="P33" s="34"/>
      <c r="Q33" s="34"/>
      <c r="R33" s="70"/>
    </row>
    <row r="34" spans="1:18" ht="12.75" customHeight="1">
      <c r="A34" s="126">
        <v>0.2</v>
      </c>
      <c r="B34" s="129" t="s">
        <v>30</v>
      </c>
      <c r="C34" s="136" t="str">
        <f>CONCATENATE(C286," ",A34," ",D286,F286,H286)</f>
        <v>(Activo corriente - Pasivo corriente) - (   0,2  * Presupuesto Oficial) = SCT</v>
      </c>
      <c r="D34" s="71" t="s">
        <v>31</v>
      </c>
      <c r="E34" s="34"/>
      <c r="F34" s="65">
        <f>+F28-F29</f>
        <v>0</v>
      </c>
      <c r="G34" s="34"/>
      <c r="H34" s="114">
        <f>+(F34)-(F36*F35)</f>
        <v>-6600000</v>
      </c>
      <c r="I34" s="34"/>
      <c r="J34" s="111" t="str">
        <f>IF(H34&gt;=0,"CUMPLE","NO CUMPLE")</f>
        <v>NO CUMPLE</v>
      </c>
      <c r="L34" s="71" t="s">
        <v>31</v>
      </c>
      <c r="M34" s="31"/>
      <c r="N34" s="65">
        <f>+N28-N29</f>
        <v>436964572</v>
      </c>
      <c r="O34" s="34"/>
      <c r="P34" s="114">
        <f>+(N34)-(N36*N35)</f>
        <v>430364572</v>
      </c>
      <c r="Q34" s="34"/>
      <c r="R34" s="111" t="str">
        <f>IF(P34&gt;=0,"CUMPLE","NO CUMPLE")</f>
        <v>CUMPLE</v>
      </c>
    </row>
    <row r="35" spans="1:18" ht="12.75">
      <c r="A35" s="127"/>
      <c r="B35" s="130"/>
      <c r="C35" s="136"/>
      <c r="D35" s="72" t="str">
        <f>+$B$18</f>
        <v>Presupuesto Oficial</v>
      </c>
      <c r="E35" s="34"/>
      <c r="F35" s="73">
        <f>IF($B18="Presupuesto",$C$18,J4)</f>
        <v>33000000</v>
      </c>
      <c r="G35" s="34"/>
      <c r="H35" s="115"/>
      <c r="I35" s="34"/>
      <c r="J35" s="112"/>
      <c r="L35" s="72" t="str">
        <f>+$B$18</f>
        <v>Presupuesto Oficial</v>
      </c>
      <c r="M35" s="31"/>
      <c r="N35" s="73">
        <f>IF($B18="Presupuesto",$C$18,R4)</f>
        <v>33000000</v>
      </c>
      <c r="O35" s="34"/>
      <c r="P35" s="115"/>
      <c r="Q35" s="34"/>
      <c r="R35" s="112"/>
    </row>
    <row r="36" spans="1:18" ht="13.5" thickBot="1">
      <c r="A36" s="128"/>
      <c r="B36" s="135"/>
      <c r="C36" s="136"/>
      <c r="D36" s="74" t="s">
        <v>32</v>
      </c>
      <c r="E36" s="34"/>
      <c r="F36" s="75">
        <f>+$A$34</f>
        <v>0.2</v>
      </c>
      <c r="G36" s="34"/>
      <c r="H36" s="116"/>
      <c r="I36" s="34"/>
      <c r="J36" s="113"/>
      <c r="L36" s="74" t="s">
        <v>32</v>
      </c>
      <c r="M36" s="31"/>
      <c r="N36" s="75">
        <f>+$A$34</f>
        <v>0.2</v>
      </c>
      <c r="O36" s="34"/>
      <c r="P36" s="116"/>
      <c r="Q36" s="34"/>
      <c r="R36" s="113"/>
    </row>
    <row r="37" spans="1:18" ht="13.5" thickBot="1">
      <c r="A37" s="68"/>
      <c r="B37" s="76"/>
      <c r="C37" s="77"/>
      <c r="D37" s="37"/>
      <c r="E37" s="34"/>
      <c r="F37" s="78"/>
      <c r="G37" s="34"/>
      <c r="H37" s="79"/>
      <c r="I37" s="34"/>
      <c r="J37" s="80"/>
      <c r="L37" s="37"/>
      <c r="M37" s="31"/>
      <c r="N37" s="78"/>
      <c r="O37" s="34"/>
      <c r="P37" s="79"/>
      <c r="Q37" s="34"/>
      <c r="R37" s="80"/>
    </row>
    <row r="38" spans="1:18" ht="15" customHeight="1">
      <c r="A38" s="126">
        <v>0.9</v>
      </c>
      <c r="B38" s="129" t="s">
        <v>33</v>
      </c>
      <c r="C38" s="132" t="str">
        <f>CONCATENATE("(",A38,C287,D287,F287)</f>
        <v>(0,9XPresupuesto Oficial)  = &lt; RP</v>
      </c>
      <c r="D38" s="81" t="s">
        <v>32</v>
      </c>
      <c r="E38" s="34"/>
      <c r="F38" s="82">
        <f>+$A38</f>
        <v>0.9</v>
      </c>
      <c r="G38" s="34"/>
      <c r="H38" s="143">
        <f>F42-(F40*F38)</f>
        <v>-29700000</v>
      </c>
      <c r="I38" s="34"/>
      <c r="J38" s="111" t="str">
        <f>IF(H38&gt;=0,"CUMPLE","NO CUMPLE")</f>
        <v>NO CUMPLE</v>
      </c>
      <c r="L38" s="81" t="s">
        <v>32</v>
      </c>
      <c r="M38" s="31"/>
      <c r="N38" s="82">
        <f>+$A38</f>
        <v>0.9</v>
      </c>
      <c r="O38" s="34"/>
      <c r="P38" s="110">
        <f>N42-(N40*N38)</f>
        <v>407264572</v>
      </c>
      <c r="Q38" s="34"/>
      <c r="R38" s="111" t="str">
        <f>IF(P38&gt;=0,"CUMPLE","NO CUMPLE")</f>
        <v>CUMPLE</v>
      </c>
    </row>
    <row r="39" spans="1:18" ht="15" customHeight="1">
      <c r="A39" s="127"/>
      <c r="B39" s="130"/>
      <c r="C39" s="132"/>
      <c r="D39" s="83" t="s">
        <v>34</v>
      </c>
      <c r="E39" s="34"/>
      <c r="F39" s="84">
        <f>+F7</f>
        <v>1</v>
      </c>
      <c r="G39" s="34"/>
      <c r="H39" s="144"/>
      <c r="I39" s="34"/>
      <c r="J39" s="112"/>
      <c r="L39" s="83" t="s">
        <v>34</v>
      </c>
      <c r="M39" s="31"/>
      <c r="N39" s="84">
        <f>+N7</f>
        <v>1</v>
      </c>
      <c r="O39" s="34"/>
      <c r="P39" s="110"/>
      <c r="Q39" s="34"/>
      <c r="R39" s="112"/>
    </row>
    <row r="40" spans="1:18" ht="15" customHeight="1">
      <c r="A40" s="127"/>
      <c r="B40" s="130"/>
      <c r="C40" s="132"/>
      <c r="D40" s="85" t="str">
        <f>+D35</f>
        <v>Presupuesto Oficial</v>
      </c>
      <c r="E40" s="34"/>
      <c r="F40" s="86">
        <f>+F35</f>
        <v>33000000</v>
      </c>
      <c r="G40" s="34"/>
      <c r="H40" s="144"/>
      <c r="I40" s="34"/>
      <c r="J40" s="112"/>
      <c r="L40" s="85" t="str">
        <f>+L35</f>
        <v>Presupuesto Oficial</v>
      </c>
      <c r="M40" s="31"/>
      <c r="N40" s="86">
        <f>+N35</f>
        <v>33000000</v>
      </c>
      <c r="O40" s="34"/>
      <c r="P40" s="110"/>
      <c r="Q40" s="34"/>
      <c r="R40" s="112"/>
    </row>
    <row r="41" spans="1:18" ht="12.75" customHeight="1">
      <c r="A41" s="127"/>
      <c r="B41" s="130"/>
      <c r="C41" s="132"/>
      <c r="D41" s="87" t="str">
        <f>CONCATENATE("Participación en ",D40)</f>
        <v>Participación en Presupuesto Oficial</v>
      </c>
      <c r="E41" s="34"/>
      <c r="F41" s="88">
        <f>+F39*F40</f>
        <v>33000000</v>
      </c>
      <c r="G41" s="34"/>
      <c r="H41" s="144"/>
      <c r="I41" s="34"/>
      <c r="J41" s="112"/>
      <c r="L41" s="83" t="str">
        <f>CONCATENATE("Participación en ",L40)</f>
        <v>Participación en Presupuesto Oficial</v>
      </c>
      <c r="M41" s="31"/>
      <c r="N41" s="88">
        <f>+N39*N40</f>
        <v>33000000</v>
      </c>
      <c r="O41" s="34"/>
      <c r="P41" s="110"/>
      <c r="Q41" s="34"/>
      <c r="R41" s="112"/>
    </row>
    <row r="42" spans="1:18" ht="13.5" thickBot="1">
      <c r="A42" s="128"/>
      <c r="B42" s="131"/>
      <c r="C42" s="133"/>
      <c r="D42" s="89" t="s">
        <v>35</v>
      </c>
      <c r="E42" s="34"/>
      <c r="F42" s="90">
        <f>+F18-F20</f>
        <v>0</v>
      </c>
      <c r="G42" s="34"/>
      <c r="H42" s="145"/>
      <c r="I42" s="34"/>
      <c r="J42" s="113"/>
      <c r="L42" s="89" t="s">
        <v>35</v>
      </c>
      <c r="M42" s="31"/>
      <c r="N42" s="90">
        <f>+N18-N20</f>
        <v>436964572</v>
      </c>
      <c r="O42" s="34"/>
      <c r="P42" s="110"/>
      <c r="Q42" s="34"/>
      <c r="R42" s="113"/>
    </row>
    <row r="43" spans="1:18" ht="13.5" thickBot="1">
      <c r="A43" s="68"/>
      <c r="B43" s="91"/>
      <c r="C43" s="92"/>
      <c r="D43" s="91"/>
      <c r="E43" s="93"/>
      <c r="F43" s="93"/>
      <c r="G43" s="93"/>
      <c r="H43" s="93"/>
      <c r="I43" s="93"/>
      <c r="J43" s="92"/>
      <c r="L43" s="91"/>
      <c r="M43" s="94"/>
      <c r="N43" s="93"/>
      <c r="O43" s="93"/>
      <c r="P43" s="93"/>
      <c r="Q43" s="93"/>
      <c r="R43" s="92"/>
    </row>
    <row r="45" ht="13.5" thickBot="1"/>
    <row r="46" spans="12:19" ht="12.75" customHeight="1">
      <c r="L46" s="101" t="s">
        <v>36</v>
      </c>
      <c r="M46" s="102"/>
      <c r="N46" s="102"/>
      <c r="O46" s="102"/>
      <c r="P46" s="102"/>
      <c r="Q46" s="102"/>
      <c r="R46" s="103"/>
      <c r="S46" s="95"/>
    </row>
    <row r="47" spans="12:19" ht="12.75">
      <c r="L47" s="104"/>
      <c r="M47" s="105"/>
      <c r="N47" s="105"/>
      <c r="O47" s="105"/>
      <c r="P47" s="105"/>
      <c r="Q47" s="105"/>
      <c r="R47" s="106"/>
      <c r="S47" s="95"/>
    </row>
    <row r="48" spans="12:19" ht="12.75">
      <c r="L48" s="104"/>
      <c r="M48" s="105"/>
      <c r="N48" s="105"/>
      <c r="O48" s="105"/>
      <c r="P48" s="105"/>
      <c r="Q48" s="105"/>
      <c r="R48" s="106"/>
      <c r="S48" s="95"/>
    </row>
    <row r="49" spans="12:19" ht="13.5" thickBot="1">
      <c r="L49" s="107"/>
      <c r="M49" s="108"/>
      <c r="N49" s="108"/>
      <c r="O49" s="108"/>
      <c r="P49" s="108"/>
      <c r="Q49" s="108"/>
      <c r="R49" s="109"/>
      <c r="S49" s="95"/>
    </row>
    <row r="52" spans="12:14" ht="12.75">
      <c r="L52" t="s">
        <v>27</v>
      </c>
      <c r="N52" s="96" t="s">
        <v>27</v>
      </c>
    </row>
    <row r="284" ht="12.75">
      <c r="C284" s="97" t="s">
        <v>37</v>
      </c>
    </row>
    <row r="285" ht="12.75">
      <c r="C285" s="97" t="s">
        <v>38</v>
      </c>
    </row>
    <row r="286" spans="3:8" ht="12.75">
      <c r="C286" s="97" t="s">
        <v>47</v>
      </c>
      <c r="D286" t="s">
        <v>39</v>
      </c>
      <c r="F286" t="str">
        <f>+B18</f>
        <v>Presupuesto Oficial</v>
      </c>
      <c r="H286" t="s">
        <v>40</v>
      </c>
    </row>
    <row r="287" spans="3:13" ht="12.75">
      <c r="C287" s="97" t="s">
        <v>41</v>
      </c>
      <c r="D287" t="str">
        <f>+F286</f>
        <v>Presupuesto Oficial</v>
      </c>
      <c r="F287" t="s">
        <v>42</v>
      </c>
      <c r="M287" s="7" t="s">
        <v>43</v>
      </c>
    </row>
    <row r="288" spans="3:8" ht="25.5">
      <c r="C288" s="97" t="s">
        <v>44</v>
      </c>
      <c r="D288" t="s">
        <v>45</v>
      </c>
      <c r="F288" t="str">
        <f>+F286</f>
        <v>Presupuesto Oficial</v>
      </c>
      <c r="H288" t="s">
        <v>46</v>
      </c>
    </row>
    <row r="290" ht="12.75" customHeight="1"/>
    <row r="291" ht="12.75">
      <c r="C291" s="98"/>
    </row>
    <row r="292" ht="12.75">
      <c r="C292" s="99"/>
    </row>
    <row r="293" ht="12.75">
      <c r="C293" s="100"/>
    </row>
    <row r="295" ht="12.75" customHeight="1"/>
    <row r="296" ht="12.75">
      <c r="C296" s="98"/>
    </row>
    <row r="297" ht="12.75">
      <c r="C297" s="98"/>
    </row>
    <row r="298" ht="12.75">
      <c r="C298" s="99"/>
    </row>
    <row r="301" ht="12.75" customHeight="1"/>
    <row r="302" ht="12.75">
      <c r="C302" s="99"/>
    </row>
  </sheetData>
  <sheetProtection selectLockedCells="1"/>
  <mergeCells count="39">
    <mergeCell ref="H16:J16"/>
    <mergeCell ref="B15:C16"/>
    <mergeCell ref="B28:B29"/>
    <mergeCell ref="A28:A29"/>
    <mergeCell ref="D16:F16"/>
    <mergeCell ref="J38:J42"/>
    <mergeCell ref="C28:C29"/>
    <mergeCell ref="C31:C32"/>
    <mergeCell ref="H31:H32"/>
    <mergeCell ref="J31:J32"/>
    <mergeCell ref="H38:H42"/>
    <mergeCell ref="J34:J36"/>
    <mergeCell ref="H34:H36"/>
    <mergeCell ref="J28:J29"/>
    <mergeCell ref="H28:H29"/>
    <mergeCell ref="A38:A42"/>
    <mergeCell ref="B38:B42"/>
    <mergeCell ref="C38:C42"/>
    <mergeCell ref="B31:B32"/>
    <mergeCell ref="B34:B36"/>
    <mergeCell ref="C34:C36"/>
    <mergeCell ref="A31:A32"/>
    <mergeCell ref="A34:A36"/>
    <mergeCell ref="P16:R16"/>
    <mergeCell ref="P31:P32"/>
    <mergeCell ref="P28:P29"/>
    <mergeCell ref="R28:R29"/>
    <mergeCell ref="A1:S1"/>
    <mergeCell ref="R31:R32"/>
    <mergeCell ref="L5:S5"/>
    <mergeCell ref="L6:R6"/>
    <mergeCell ref="L16:N16"/>
    <mergeCell ref="A2:S2"/>
    <mergeCell ref="L46:R49"/>
    <mergeCell ref="P38:P42"/>
    <mergeCell ref="R38:R42"/>
    <mergeCell ref="P34:P36"/>
    <mergeCell ref="R34:R36"/>
    <mergeCell ref="L26:R26"/>
  </mergeCells>
  <printOptions horizontalCentered="1" verticalCentered="1"/>
  <pageMargins left="0.51" right="0.2755905511811024" top="0.6299212598425197" bottom="0.5511811023622047" header="0" footer="0"/>
  <pageSetup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red udnet</cp:lastModifiedBy>
  <cp:lastPrinted>2010-05-25T16:03:55Z</cp:lastPrinted>
  <dcterms:created xsi:type="dcterms:W3CDTF">2010-05-25T15:28:15Z</dcterms:created>
  <dcterms:modified xsi:type="dcterms:W3CDTF">2010-05-25T16:05:09Z</dcterms:modified>
  <cp:category/>
  <cp:version/>
  <cp:contentType/>
  <cp:contentStatus/>
</cp:coreProperties>
</file>