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400" tabRatio="655" activeTab="0"/>
  </bookViews>
  <sheets>
    <sheet name="Documentos Tecnicos" sheetId="1" r:id="rId1"/>
    <sheet name="Rev Items" sheetId="2" r:id="rId2"/>
    <sheet name="Rev Diseños" sheetId="3" r:id="rId3"/>
    <sheet name="Resumen Puntaje" sheetId="4" r:id="rId4"/>
  </sheets>
  <definedNames>
    <definedName name="_xlnm.Print_Area" localSheetId="0">'Documentos Tecnicos'!$A$1:$H$15</definedName>
    <definedName name="part1" localSheetId="3">#REF!</definedName>
    <definedName name="part1">#REF!</definedName>
    <definedName name="part2" localSheetId="3">#REF!</definedName>
    <definedName name="part2">#REF!</definedName>
    <definedName name="presofc">#REF!</definedName>
    <definedName name="prop1">#REF!</definedName>
    <definedName name="prop2">#REF!</definedName>
    <definedName name="prop3">#REF!</definedName>
  </definedNames>
  <calcPr fullCalcOnLoad="1"/>
</workbook>
</file>

<file path=xl/sharedStrings.xml><?xml version="1.0" encoding="utf-8"?>
<sst xmlns="http://schemas.openxmlformats.org/spreadsheetml/2006/main" count="176" uniqueCount="72">
  <si>
    <t>REQUISITO</t>
  </si>
  <si>
    <t>Localización y replanteo</t>
  </si>
  <si>
    <t>Excavaciones en material común a mano incluye corte, cargue y retiro a botadero</t>
  </si>
  <si>
    <t>Excavaciones en material común a máquina incluye corte, cargue y retiro  a botadero</t>
  </si>
  <si>
    <t>Construcción de filtros con geotextil nt 2500 grava y tubería PVC de 4”</t>
  </si>
  <si>
    <t>Rellenos en material seleccionado tipo sub-base</t>
  </si>
  <si>
    <t>Refuerzo figurado para muros</t>
  </si>
  <si>
    <t>Construcción de cunetas revestidas en concreto f’c 2500 espesor 0.10 m</t>
  </si>
  <si>
    <t>Concreto de 3000 PSI para muros de contención</t>
  </si>
  <si>
    <t>Empradización</t>
  </si>
  <si>
    <t>Malla electro soldada</t>
  </si>
  <si>
    <t>Pañete de taludes</t>
  </si>
  <si>
    <t>Nivelación terraplenes</t>
  </si>
  <si>
    <t>Estudio de tráfico y permiso</t>
  </si>
  <si>
    <t>Tablestacado en madera o metálico</t>
  </si>
  <si>
    <t>ITEM</t>
  </si>
  <si>
    <t>DESCRIPCIÓN</t>
  </si>
  <si>
    <t>UNIDAD DE MEDIDA</t>
  </si>
  <si>
    <t>VALOR UNITARIO</t>
  </si>
  <si>
    <t>PUNTAJE OBTENIDO</t>
  </si>
  <si>
    <t>M2</t>
  </si>
  <si>
    <t>M3</t>
  </si>
  <si>
    <t>ML</t>
  </si>
  <si>
    <t>Kg.</t>
  </si>
  <si>
    <t>Kg</t>
  </si>
  <si>
    <t>GLB</t>
  </si>
  <si>
    <t>MENOR VALOR</t>
  </si>
  <si>
    <t>Puntos x ítem</t>
  </si>
  <si>
    <t>MAXIMO VALOR</t>
  </si>
  <si>
    <t>CONSORCIO DISTRITAL</t>
  </si>
  <si>
    <t>Diseño estructural</t>
  </si>
  <si>
    <t>Presupuesto de obra</t>
  </si>
  <si>
    <t>Proceso constructivo</t>
  </si>
  <si>
    <t>SUBTOTAL</t>
  </si>
  <si>
    <t>Imprevistos</t>
  </si>
  <si>
    <t>Utilidad</t>
  </si>
  <si>
    <t>IVA</t>
  </si>
  <si>
    <t>TOTAL</t>
  </si>
  <si>
    <t>Puntos x Diseños</t>
  </si>
  <si>
    <t>Administración</t>
  </si>
  <si>
    <t>PUNTAJE TOTAL DISEÑOS</t>
  </si>
  <si>
    <t>PUNTAJE TOTAL ITEMS</t>
  </si>
  <si>
    <t>PUNTAJE TOTAL</t>
  </si>
  <si>
    <t>4.4.2. REGISTRO ÚNICO DE PROPONENTES.
El proponente deberá estar clasificado en la actividad de:
ACTIVIDAD 1: CONSTRUCTOR
ESPECIALIDAD 01: OBRAS CIVILES HIDRÁULICAS,
GRUPO 07, conducción de aguas
ESPECIALIDAD 02: OBRAS SANITARIAS Y AMBIENTALES
GRUPO 06, protección y control de erosiones
GRUPO 08, empradización
ESPECIALIDAD 09: SERVICIOS GENERALES
GRUPO 01, sistema de seguridad industrial
ACTIVIDAD 2: CONSULTOR
ESPECIALIDAD 02: INDUSTRIA
GRUPO 21, Construcción
ESPECIALIDAD 05: AMBIENTAL
GRUPO 2, Medidas de protección ambiental
GRUPO 3, Especialidades en protección ambiental
ESPECIALIDAD 10: OTROS
GRUPO 05, servicios básicos de ingeniería.</t>
  </si>
  <si>
    <t>Estudios
Director de Consultoría
Deberá ser ingeniero Civil con especialización, maestría o Doctorado en el área.
Con experiencia general mínima de 20 años y 5 de experiencia como director de
proyectos de consultoría</t>
  </si>
  <si>
    <t>%</t>
  </si>
  <si>
    <t>Puntaje diseños</t>
  </si>
  <si>
    <t>Puntaje ítems</t>
  </si>
  <si>
    <t>CUADRO VERIFICACIÓN DOCUMENTOS TÉCNICOS</t>
  </si>
  <si>
    <t>Análisis de precios unitarios</t>
  </si>
  <si>
    <t>CONSORCIO GRU-GEOCING</t>
  </si>
  <si>
    <t>General
Dos (02) certificaciones de contratos ejecutados, durante los últimos cinco (5) años, cuyo objeto principal incluya el estudio geotécnico y el diseño de obras de contención o estabilización de suelos.</t>
  </si>
  <si>
    <t>General
Dos (02) certificaciones de contratos ejecutados, durante los últimos cinco (5) años, cuyo objeto principal sea la construcción de las obras de contención o estabilización de suelos.</t>
  </si>
  <si>
    <t>ESPECIFICA
La sumatoria de los valores totales de los contratos certificados presentados, deberá ser como mínimo el doble valor del presupuesto oficial de la presente convocatoria.</t>
  </si>
  <si>
    <t>CUMPLE</t>
  </si>
  <si>
    <r>
      <t xml:space="preserve">NO CUMPLE
</t>
    </r>
    <r>
      <rPr>
        <b/>
        <sz val="9"/>
        <rFont val="Arial"/>
        <family val="2"/>
      </rPr>
      <t>$711'017,459.45</t>
    </r>
  </si>
  <si>
    <t>4.4.3. CERTIFICADO DE CAPACIDAD RESIDUAL DE CONTRATACIÓN (K RESIDUAL). La capacidad residual de contratación del contratista en SMMLV, debe ser de MÍNIMO 2.000 SMMLV.</t>
  </si>
  <si>
    <t>CONSORCIO SOLUCIONES GEOTECNICAS</t>
  </si>
  <si>
    <t>NO PRESENTO</t>
  </si>
  <si>
    <t>CONSORCIO GEOSOLUCIONES</t>
  </si>
  <si>
    <t>CONSORCIO H &amp; J</t>
  </si>
  <si>
    <t>Obra
Director de Obra
Deberá ser ingeniero Civil con especialización, maestría o Doctorado en el área.
Con experiencia general mínima de 10 años y 5 de experiencia como director de proyectos de consultoría. Dedicación 50%</t>
  </si>
  <si>
    <t>Estudios
Especialista en Estructuras
Deberá ser ingeniero civil con especialización maestría o doctorado en el área de estructuras con experiencia general mínima de 10 años y específica de 5 años en estudios estructurales de obras de infraestructura.</t>
  </si>
  <si>
    <t>SAVERA LTDA.</t>
  </si>
  <si>
    <t>FALTA ESPECIALIDAD 09 SERVICIOS GENERALES
GRUPO 01 SISTEMA DE SEGURIDAD INDUSTRIAL</t>
  </si>
  <si>
    <t>Obra
Residente de obra
Deberá presentarse la hoja de vida con soportes de un ingeniero civil, con experiencia general contada a partir de la expedición de la tarjeta profesional, no menor a cinco (5)
años, en construcción de obras civiles, y experiencia  especifica de mínimo dos (2) años.
Dedicación 100%. La experiencia específica deberá acreditarse mediante la presentación de dos (2) y máximo tres (3) certificaciones como residente de obra (en obras para estabilización de  suelos).</t>
  </si>
  <si>
    <t xml:space="preserve">Obra
Especialista en Geotecnia
Deberá ser ingeniero civil con especialización, maestría o doctorado en el área geotécnica, con experiencia general mínima de 10 años y especifica de 5 años en estudios geotécnicos. Dedicación 30%. </t>
  </si>
  <si>
    <t>Estudios
Especialista en Geotecnia
Deberá ser ingeniero civil con especialización, maestría o doctorado en el área geotécnica, con experiencia general mínima de 10 años y especifica de 5 años en
estudios geotécnicos</t>
  </si>
  <si>
    <t>SAVERA LTDA</t>
  </si>
  <si>
    <r>
      <rPr>
        <b/>
        <sz val="12"/>
        <color indexed="10"/>
        <rFont val="Arial"/>
        <family val="2"/>
      </rPr>
      <t>NO CUMPLE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UNA CERTIFICACION NO ESPECIFICA LO SOLICITADO, POR ENDE NO CUMPLE EXPERIENCIA ESPECIFICA</t>
    </r>
  </si>
  <si>
    <r>
      <t xml:space="preserve">NO CUMPLE
</t>
    </r>
    <r>
      <rPr>
        <b/>
        <sz val="9"/>
        <rFont val="Arial"/>
        <family val="2"/>
      </rPr>
      <t>UNA CERTIFICACION NO ESPECIFICA LO SOLICITADO, POR ENDE NO CUMPLE EXPERIENCIA ESPECIFICA</t>
    </r>
  </si>
  <si>
    <r>
      <t>NO CUMPLE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APU LOCALIZACION Y REPLANTEO NO INCLUYO EQUIPO TOPOGRAFIA
APU FILTRO INCLUYE VOLQUETA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</si>
</sst>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Dashed"/>
      <right style="thin"/>
      <top style="medium"/>
      <bottom style="thin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Dashed"/>
      <right style="thin"/>
      <top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medium"/>
    </border>
    <border>
      <left style="mediumDashed"/>
      <right style="medium"/>
      <top style="dotted"/>
      <bottom style="dotted"/>
    </border>
    <border>
      <left style="mediumDashed"/>
      <right style="medium"/>
      <top style="dotted"/>
      <bottom style="medium"/>
    </border>
    <border>
      <left style="medium"/>
      <right/>
      <top/>
      <bottom style="dotted"/>
    </border>
    <border>
      <left style="mediumDashed"/>
      <right style="medium"/>
      <top/>
      <bottom style="dotted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 style="mediumDashed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Dashed"/>
      <right/>
      <top style="medium"/>
      <bottom style="double"/>
    </border>
    <border>
      <left/>
      <right style="mediumDashed"/>
      <top style="medium"/>
      <bottom style="double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mediumDashed"/>
      <right style="thin"/>
      <top style="dotted"/>
      <bottom/>
    </border>
    <border>
      <left style="thin"/>
      <right/>
      <top style="dotted"/>
      <bottom/>
    </border>
    <border>
      <left style="mediumDashed"/>
      <right style="medium"/>
      <top style="dotted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Dashed"/>
      <right style="thin"/>
      <top style="thin"/>
      <bottom style="thin"/>
    </border>
    <border>
      <left style="thin"/>
      <right/>
      <top style="thin"/>
      <bottom style="thin"/>
    </border>
    <border>
      <left style="mediumDash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Dashed"/>
      <right style="thin"/>
      <top style="thin"/>
      <bottom style="medium"/>
    </border>
    <border>
      <left style="thin"/>
      <right/>
      <top style="thin"/>
      <bottom style="medium"/>
    </border>
    <border>
      <left style="mediumDashed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Dashed"/>
      <right/>
      <top style="thin"/>
      <bottom style="dotted"/>
    </border>
    <border>
      <left/>
      <right/>
      <top style="thin"/>
      <bottom style="dotted"/>
    </border>
    <border>
      <left style="mediumDashed"/>
      <right/>
      <top style="dotted"/>
      <bottom style="dotted"/>
    </border>
    <border>
      <left/>
      <right/>
      <top style="dotted"/>
      <bottom style="dotted"/>
    </border>
    <border>
      <left style="mediumDashed"/>
      <right/>
      <top style="dotted"/>
      <bottom style="medium"/>
    </border>
    <border>
      <left style="mediumDashed"/>
      <right style="mediumDashed"/>
      <top style="dashed"/>
      <bottom style="dashed"/>
    </border>
    <border>
      <left style="mediumDashed"/>
      <right style="mediumDashed"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mediumDashed"/>
      <top style="dashed"/>
      <bottom style="medium"/>
    </border>
    <border>
      <left/>
      <right style="medium"/>
      <top style="thin"/>
      <bottom style="dotted"/>
    </border>
    <border>
      <left/>
      <right style="medium"/>
      <top style="dotted"/>
      <bottom style="medium"/>
    </border>
    <border>
      <left style="mediumDashed"/>
      <right style="mediumDashed"/>
      <top/>
      <bottom/>
    </border>
    <border>
      <left style="medium"/>
      <right/>
      <top style="medium"/>
      <bottom style="medium"/>
    </border>
    <border>
      <left style="mediumDashed"/>
      <right style="mediumDashed"/>
      <top style="medium"/>
      <bottom style="medium"/>
    </border>
    <border>
      <left/>
      <right style="medium"/>
      <top style="medium"/>
      <bottom/>
    </border>
    <border>
      <left/>
      <right style="medium"/>
      <top style="dashed"/>
      <bottom style="dashed"/>
    </border>
    <border>
      <left/>
      <right style="medium"/>
      <top style="dashed"/>
      <bottom style="medium"/>
    </border>
    <border>
      <left style="mediumDashed"/>
      <right style="mediumDashed"/>
      <top style="medium"/>
      <bottom/>
    </border>
    <border>
      <left style="mediumDashed"/>
      <right/>
      <top style="medium"/>
      <bottom/>
    </border>
    <border>
      <left/>
      <right/>
      <top style="medium"/>
      <bottom/>
    </border>
    <border>
      <left style="mediumDashed"/>
      <right/>
      <top style="medium"/>
      <bottom style="thin"/>
    </border>
    <border>
      <left/>
      <right style="medium"/>
      <top style="medium"/>
      <bottom style="thin"/>
    </border>
    <border>
      <left/>
      <right style="mediumDashed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horizontal="justify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7" fillId="0" borderId="23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7" fillId="6" borderId="26" xfId="0" applyNumberFormat="1" applyFont="1" applyFill="1" applyBorder="1" applyAlignment="1">
      <alignment/>
    </xf>
    <xf numFmtId="172" fontId="7" fillId="6" borderId="27" xfId="0" applyNumberFormat="1" applyFont="1" applyFill="1" applyBorder="1" applyAlignment="1">
      <alignment/>
    </xf>
    <xf numFmtId="0" fontId="7" fillId="0" borderId="28" xfId="0" applyFont="1" applyBorder="1" applyAlignment="1">
      <alignment horizontal="center" wrapText="1"/>
    </xf>
    <xf numFmtId="172" fontId="7" fillId="6" borderId="29" xfId="0" applyNumberFormat="1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6" fillId="6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172" fontId="7" fillId="7" borderId="29" xfId="0" applyNumberFormat="1" applyFont="1" applyFill="1" applyBorder="1" applyAlignment="1">
      <alignment/>
    </xf>
    <xf numFmtId="172" fontId="7" fillId="7" borderId="26" xfId="0" applyNumberFormat="1" applyFont="1" applyFill="1" applyBorder="1" applyAlignment="1">
      <alignment/>
    </xf>
    <xf numFmtId="172" fontId="7" fillId="7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horizontal="justify" wrapText="1"/>
    </xf>
    <xf numFmtId="0" fontId="7" fillId="0" borderId="42" xfId="0" applyFont="1" applyBorder="1" applyAlignment="1">
      <alignment horizontal="center" wrapText="1"/>
    </xf>
    <xf numFmtId="172" fontId="7" fillId="0" borderId="43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172" fontId="7" fillId="6" borderId="45" xfId="0" applyNumberFormat="1" applyFont="1" applyFill="1" applyBorder="1" applyAlignment="1">
      <alignment/>
    </xf>
    <xf numFmtId="172" fontId="7" fillId="7" borderId="45" xfId="0" applyNumberFormat="1" applyFont="1" applyFill="1" applyBorder="1" applyAlignment="1">
      <alignment/>
    </xf>
    <xf numFmtId="0" fontId="7" fillId="0" borderId="46" xfId="0" applyFont="1" applyBorder="1" applyAlignment="1">
      <alignment wrapText="1"/>
    </xf>
    <xf numFmtId="0" fontId="8" fillId="0" borderId="47" xfId="0" applyFont="1" applyBorder="1" applyAlignment="1">
      <alignment horizontal="justify" wrapText="1"/>
    </xf>
    <xf numFmtId="0" fontId="8" fillId="0" borderId="48" xfId="0" applyFont="1" applyBorder="1" applyAlignment="1">
      <alignment horizontal="center" wrapText="1"/>
    </xf>
    <xf numFmtId="172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172" fontId="7" fillId="6" borderId="51" xfId="0" applyNumberFormat="1" applyFont="1" applyFill="1" applyBorder="1" applyAlignment="1">
      <alignment/>
    </xf>
    <xf numFmtId="172" fontId="7" fillId="7" borderId="51" xfId="0" applyNumberFormat="1" applyFont="1" applyFill="1" applyBorder="1" applyAlignment="1">
      <alignment/>
    </xf>
    <xf numFmtId="0" fontId="7" fillId="0" borderId="52" xfId="0" applyFont="1" applyBorder="1" applyAlignment="1">
      <alignment wrapText="1"/>
    </xf>
    <xf numFmtId="0" fontId="8" fillId="0" borderId="53" xfId="0" applyFont="1" applyBorder="1" applyAlignment="1">
      <alignment horizontal="justify" wrapText="1"/>
    </xf>
    <xf numFmtId="0" fontId="8" fillId="0" borderId="54" xfId="0" applyFont="1" applyBorder="1" applyAlignment="1">
      <alignment horizontal="center" wrapText="1"/>
    </xf>
    <xf numFmtId="172" fontId="8" fillId="0" borderId="55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172" fontId="7" fillId="6" borderId="57" xfId="0" applyNumberFormat="1" applyFont="1" applyFill="1" applyBorder="1" applyAlignment="1">
      <alignment/>
    </xf>
    <xf numFmtId="172" fontId="7" fillId="7" borderId="57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8" fillId="0" borderId="58" xfId="0" applyFont="1" applyFill="1" applyBorder="1" applyAlignment="1">
      <alignment horizontal="right" wrapText="1"/>
    </xf>
    <xf numFmtId="172" fontId="7" fillId="0" borderId="59" xfId="0" applyNumberFormat="1" applyFont="1" applyBorder="1" applyAlignment="1">
      <alignment wrapText="1"/>
    </xf>
    <xf numFmtId="4" fontId="7" fillId="0" borderId="60" xfId="0" applyNumberFormat="1" applyFont="1" applyBorder="1" applyAlignment="1">
      <alignment wrapText="1"/>
    </xf>
    <xf numFmtId="172" fontId="7" fillId="0" borderId="61" xfId="0" applyNumberFormat="1" applyFont="1" applyBorder="1" applyAlignment="1">
      <alignment wrapText="1"/>
    </xf>
    <xf numFmtId="4" fontId="7" fillId="0" borderId="62" xfId="0" applyNumberFormat="1" applyFont="1" applyBorder="1" applyAlignment="1">
      <alignment wrapText="1"/>
    </xf>
    <xf numFmtId="172" fontId="7" fillId="0" borderId="63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" fillId="0" borderId="67" xfId="0" applyFont="1" applyBorder="1" applyAlignment="1">
      <alignment horizontal="justify" vertical="center" wrapText="1"/>
    </xf>
    <xf numFmtId="0" fontId="2" fillId="0" borderId="68" xfId="0" applyFont="1" applyBorder="1" applyAlignment="1">
      <alignment horizontal="justify" vertical="center" wrapText="1"/>
    </xf>
    <xf numFmtId="0" fontId="2" fillId="0" borderId="69" xfId="0" applyFont="1" applyBorder="1" applyAlignment="1">
      <alignment horizontal="justify" vertical="center" wrapText="1"/>
    </xf>
    <xf numFmtId="4" fontId="7" fillId="0" borderId="70" xfId="0" applyNumberFormat="1" applyFont="1" applyBorder="1" applyAlignment="1">
      <alignment wrapText="1"/>
    </xf>
    <xf numFmtId="4" fontId="7" fillId="0" borderId="71" xfId="0" applyNumberFormat="1" applyFont="1" applyBorder="1" applyAlignment="1">
      <alignment wrapText="1"/>
    </xf>
    <xf numFmtId="0" fontId="9" fillId="0" borderId="16" xfId="0" applyFont="1" applyBorder="1" applyAlignment="1">
      <alignment horizontal="justify" wrapText="1"/>
    </xf>
    <xf numFmtId="0" fontId="9" fillId="0" borderId="18" xfId="0" applyFont="1" applyBorder="1" applyAlignment="1">
      <alignment horizontal="justify" wrapText="1"/>
    </xf>
    <xf numFmtId="171" fontId="0" fillId="0" borderId="0" xfId="46" applyFont="1" applyAlignment="1">
      <alignment/>
    </xf>
    <xf numFmtId="0" fontId="4" fillId="0" borderId="64" xfId="0" applyFont="1" applyBorder="1" applyAlignment="1">
      <alignment horizontal="justify" vertical="center" wrapText="1"/>
    </xf>
    <xf numFmtId="0" fontId="10" fillId="0" borderId="65" xfId="0" applyFont="1" applyBorder="1" applyAlignment="1">
      <alignment horizontal="justify" vertical="center" wrapText="1"/>
    </xf>
    <xf numFmtId="0" fontId="0" fillId="0" borderId="72" xfId="0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1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D15" sqref="D15"/>
    </sheetView>
  </sheetViews>
  <sheetFormatPr defaultColWidth="11.421875" defaultRowHeight="12.75"/>
  <cols>
    <col min="1" max="1" width="3.00390625" style="0" bestFit="1" customWidth="1"/>
    <col min="2" max="2" width="46.28125" style="0" customWidth="1"/>
    <col min="3" max="3" width="15.28125" style="0" customWidth="1"/>
    <col min="4" max="4" width="19.140625" style="0" customWidth="1"/>
    <col min="5" max="5" width="18.28125" style="0" customWidth="1"/>
    <col min="6" max="6" width="17.00390625" style="0" customWidth="1"/>
    <col min="7" max="7" width="19.00390625" style="0" customWidth="1"/>
    <col min="8" max="8" width="19.8515625" style="0" customWidth="1"/>
    <col min="10" max="10" width="17.57421875" style="0" bestFit="1" customWidth="1"/>
  </cols>
  <sheetData>
    <row r="1" spans="1:8" ht="13.5" thickBot="1">
      <c r="A1" s="96" t="s">
        <v>48</v>
      </c>
      <c r="B1" s="96"/>
      <c r="C1" s="96"/>
      <c r="D1" s="96"/>
      <c r="E1" s="96"/>
      <c r="F1" s="96"/>
      <c r="G1" s="96"/>
      <c r="H1" s="96"/>
    </row>
    <row r="2" spans="1:8" ht="36.75" thickBot="1">
      <c r="A2" s="69"/>
      <c r="B2" s="85" t="s">
        <v>0</v>
      </c>
      <c r="C2" s="86" t="s">
        <v>50</v>
      </c>
      <c r="D2" s="86" t="s">
        <v>57</v>
      </c>
      <c r="E2" s="86" t="s">
        <v>59</v>
      </c>
      <c r="F2" s="86" t="s">
        <v>60</v>
      </c>
      <c r="G2" s="91" t="s">
        <v>63</v>
      </c>
      <c r="H2" s="87" t="s">
        <v>29</v>
      </c>
    </row>
    <row r="3" spans="2:8" ht="12.75">
      <c r="B3" s="5"/>
      <c r="C3" s="84"/>
      <c r="D3" s="84"/>
      <c r="E3" s="84"/>
      <c r="F3" s="84"/>
      <c r="G3" s="92"/>
      <c r="H3" s="88"/>
    </row>
    <row r="4" spans="1:8" ht="56.25">
      <c r="A4" s="3">
        <v>1</v>
      </c>
      <c r="B4" s="74" t="s">
        <v>51</v>
      </c>
      <c r="C4" s="70" t="s">
        <v>54</v>
      </c>
      <c r="D4" s="70" t="s">
        <v>54</v>
      </c>
      <c r="E4" s="70" t="s">
        <v>54</v>
      </c>
      <c r="F4" s="70" t="s">
        <v>54</v>
      </c>
      <c r="G4" s="70" t="s">
        <v>54</v>
      </c>
      <c r="H4" s="93" t="s">
        <v>54</v>
      </c>
    </row>
    <row r="5" spans="1:8" ht="45">
      <c r="A5" s="3">
        <v>2</v>
      </c>
      <c r="B5" s="74" t="s">
        <v>52</v>
      </c>
      <c r="C5" s="70" t="s">
        <v>54</v>
      </c>
      <c r="D5" s="71" t="s">
        <v>54</v>
      </c>
      <c r="E5" s="71" t="s">
        <v>54</v>
      </c>
      <c r="F5" s="71" t="s">
        <v>54</v>
      </c>
      <c r="G5" s="70" t="s">
        <v>54</v>
      </c>
      <c r="H5" s="93" t="s">
        <v>54</v>
      </c>
    </row>
    <row r="6" spans="1:8" ht="45">
      <c r="A6" s="3">
        <v>3</v>
      </c>
      <c r="B6" s="74" t="s">
        <v>53</v>
      </c>
      <c r="C6" s="70" t="s">
        <v>55</v>
      </c>
      <c r="D6" s="71" t="s">
        <v>54</v>
      </c>
      <c r="E6" s="71" t="s">
        <v>54</v>
      </c>
      <c r="F6" s="71" t="s">
        <v>54</v>
      </c>
      <c r="G6" s="71" t="s">
        <v>54</v>
      </c>
      <c r="H6" s="89" t="s">
        <v>54</v>
      </c>
    </row>
    <row r="7" spans="1:10" ht="213" customHeight="1">
      <c r="A7" s="3">
        <v>4</v>
      </c>
      <c r="B7" s="74" t="s">
        <v>43</v>
      </c>
      <c r="C7" s="70" t="s">
        <v>54</v>
      </c>
      <c r="D7" s="70" t="s">
        <v>54</v>
      </c>
      <c r="E7" s="71" t="s">
        <v>54</v>
      </c>
      <c r="F7" s="71" t="s">
        <v>54</v>
      </c>
      <c r="G7" s="70" t="s">
        <v>54</v>
      </c>
      <c r="H7" s="93" t="s">
        <v>64</v>
      </c>
      <c r="J7" s="81"/>
    </row>
    <row r="8" spans="1:8" ht="45">
      <c r="A8" s="3">
        <v>5</v>
      </c>
      <c r="B8" s="74" t="s">
        <v>56</v>
      </c>
      <c r="C8" s="70" t="s">
        <v>54</v>
      </c>
      <c r="D8" s="71" t="s">
        <v>54</v>
      </c>
      <c r="E8" s="71" t="s">
        <v>54</v>
      </c>
      <c r="F8" s="71" t="s">
        <v>54</v>
      </c>
      <c r="G8" s="71" t="s">
        <v>54</v>
      </c>
      <c r="H8" s="89" t="s">
        <v>54</v>
      </c>
    </row>
    <row r="9" spans="1:8" ht="78.75" hidden="1">
      <c r="A9" s="3">
        <v>7</v>
      </c>
      <c r="B9" s="74" t="s">
        <v>44</v>
      </c>
      <c r="C9" s="70" t="s">
        <v>58</v>
      </c>
      <c r="D9" s="71" t="s">
        <v>58</v>
      </c>
      <c r="E9" s="71" t="s">
        <v>58</v>
      </c>
      <c r="F9" s="71" t="s">
        <v>54</v>
      </c>
      <c r="G9" s="71" t="s">
        <v>54</v>
      </c>
      <c r="H9" s="89" t="s">
        <v>54</v>
      </c>
    </row>
    <row r="10" spans="1:8" ht="67.5" hidden="1">
      <c r="A10" s="3">
        <v>8</v>
      </c>
      <c r="B10" s="74" t="s">
        <v>67</v>
      </c>
      <c r="C10" s="70" t="s">
        <v>58</v>
      </c>
      <c r="D10" s="71" t="s">
        <v>58</v>
      </c>
      <c r="E10" s="71" t="s">
        <v>58</v>
      </c>
      <c r="F10" s="71" t="s">
        <v>54</v>
      </c>
      <c r="G10" s="71" t="s">
        <v>54</v>
      </c>
      <c r="H10" s="89" t="s">
        <v>54</v>
      </c>
    </row>
    <row r="11" spans="1:8" ht="67.5" hidden="1">
      <c r="A11" s="3">
        <v>9</v>
      </c>
      <c r="B11" s="74" t="s">
        <v>62</v>
      </c>
      <c r="C11" s="70" t="s">
        <v>58</v>
      </c>
      <c r="D11" s="82" t="s">
        <v>58</v>
      </c>
      <c r="E11" s="71" t="s">
        <v>58</v>
      </c>
      <c r="F11" s="71" t="s">
        <v>54</v>
      </c>
      <c r="G11" s="71" t="s">
        <v>54</v>
      </c>
      <c r="H11" s="89" t="s">
        <v>54</v>
      </c>
    </row>
    <row r="12" spans="1:8" ht="67.5" hidden="1">
      <c r="A12" s="3">
        <v>10</v>
      </c>
      <c r="B12" s="75" t="s">
        <v>61</v>
      </c>
      <c r="C12" s="70" t="s">
        <v>58</v>
      </c>
      <c r="D12" s="71" t="s">
        <v>58</v>
      </c>
      <c r="E12" s="71" t="s">
        <v>58</v>
      </c>
      <c r="F12" s="71" t="s">
        <v>54</v>
      </c>
      <c r="G12" s="71" t="s">
        <v>54</v>
      </c>
      <c r="H12" s="89" t="s">
        <v>54</v>
      </c>
    </row>
    <row r="13" spans="1:8" ht="67.5" hidden="1">
      <c r="A13" s="3">
        <v>11</v>
      </c>
      <c r="B13" s="74" t="s">
        <v>66</v>
      </c>
      <c r="C13" s="70" t="s">
        <v>58</v>
      </c>
      <c r="D13" s="82" t="s">
        <v>58</v>
      </c>
      <c r="E13" s="71" t="s">
        <v>58</v>
      </c>
      <c r="F13" s="71" t="s">
        <v>54</v>
      </c>
      <c r="G13" s="71" t="s">
        <v>54</v>
      </c>
      <c r="H13" s="89" t="s">
        <v>54</v>
      </c>
    </row>
    <row r="14" spans="1:8" ht="123.75" hidden="1">
      <c r="A14" s="3">
        <v>12</v>
      </c>
      <c r="B14" s="74" t="s">
        <v>65</v>
      </c>
      <c r="C14" s="70" t="s">
        <v>69</v>
      </c>
      <c r="D14" s="94" t="s">
        <v>70</v>
      </c>
      <c r="E14" s="70" t="s">
        <v>54</v>
      </c>
      <c r="F14" s="71" t="s">
        <v>54</v>
      </c>
      <c r="G14" s="71" t="s">
        <v>54</v>
      </c>
      <c r="H14" s="89" t="s">
        <v>54</v>
      </c>
    </row>
    <row r="15" spans="1:8" ht="119.25" customHeight="1" thickBot="1">
      <c r="A15" s="73">
        <v>13</v>
      </c>
      <c r="B15" s="76" t="s">
        <v>49</v>
      </c>
      <c r="C15" s="83"/>
      <c r="D15" s="95" t="s">
        <v>71</v>
      </c>
      <c r="E15" s="72" t="s">
        <v>54</v>
      </c>
      <c r="F15" s="72" t="s">
        <v>54</v>
      </c>
      <c r="G15" s="72" t="s">
        <v>54</v>
      </c>
      <c r="H15" s="90"/>
    </row>
    <row r="16" spans="1:3" ht="12.75">
      <c r="A16" s="2"/>
      <c r="B16" s="1"/>
      <c r="C16" s="1"/>
    </row>
    <row r="17" spans="1:3" ht="12.75">
      <c r="A17" s="2"/>
      <c r="B17" s="4"/>
      <c r="C17" s="1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4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2:3" ht="12.75">
      <c r="B30" s="1"/>
      <c r="C30" s="1"/>
    </row>
    <row r="31" spans="2:3" ht="12.75">
      <c r="B31" s="1"/>
      <c r="C31" s="1"/>
    </row>
  </sheetData>
  <sheetProtection/>
  <mergeCells count="1">
    <mergeCell ref="A1:H1"/>
  </mergeCells>
  <printOptions horizontalCentered="1" verticalCentered="1"/>
  <pageMargins left="0.11811023622047245" right="0.11811023622047245" top="0.4724409448818898" bottom="0.2755905511811024" header="0.35433070866141736" footer="0.15748031496062992"/>
  <pageSetup fitToHeight="1" fitToWidth="1" horizontalDpi="600" verticalDpi="600" orientation="portrait" paperSize="119" scale="67" r:id="rId1"/>
  <headerFooter alignWithMargins="0">
    <oddHeader>&amp;CCONVOCATORIA TALUD No. 015 DE 2010</oddHeader>
    <oddFooter>&amp;LDivisión de Recursos Físicos&amp;CPágina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5" sqref="B15"/>
    </sheetView>
  </sheetViews>
  <sheetFormatPr defaultColWidth="11.421875" defaultRowHeight="12.75"/>
  <cols>
    <col min="1" max="1" width="4.7109375" style="0" bestFit="1" customWidth="1"/>
    <col min="2" max="2" width="53.140625" style="0" bestFit="1" customWidth="1"/>
    <col min="3" max="3" width="9.7109375" style="0" bestFit="1" customWidth="1"/>
    <col min="4" max="4" width="9.8515625" style="0" bestFit="1" customWidth="1"/>
    <col min="5" max="5" width="10.57421875" style="0" bestFit="1" customWidth="1"/>
    <col min="6" max="6" width="10.7109375" style="0" customWidth="1"/>
    <col min="7" max="7" width="10.8515625" style="0" customWidth="1"/>
    <col min="8" max="8" width="8.7109375" style="0" bestFit="1" customWidth="1"/>
    <col min="9" max="9" width="10.7109375" style="0" customWidth="1"/>
    <col min="10" max="10" width="12.421875" style="0" bestFit="1" customWidth="1"/>
  </cols>
  <sheetData>
    <row r="1" spans="4:9" ht="39" customHeight="1" thickBot="1">
      <c r="D1" s="97" t="s">
        <v>59</v>
      </c>
      <c r="E1" s="98"/>
      <c r="F1" s="97" t="s">
        <v>60</v>
      </c>
      <c r="G1" s="98"/>
      <c r="H1" s="97" t="s">
        <v>63</v>
      </c>
      <c r="I1" s="99"/>
    </row>
    <row r="2" spans="1:11" ht="25.5">
      <c r="A2" s="6" t="s">
        <v>15</v>
      </c>
      <c r="B2" s="7" t="s">
        <v>16</v>
      </c>
      <c r="C2" s="8" t="s">
        <v>17</v>
      </c>
      <c r="D2" s="9" t="s">
        <v>18</v>
      </c>
      <c r="E2" s="8" t="s">
        <v>19</v>
      </c>
      <c r="F2" s="9" t="s">
        <v>18</v>
      </c>
      <c r="G2" s="8" t="s">
        <v>19</v>
      </c>
      <c r="H2" s="9" t="s">
        <v>18</v>
      </c>
      <c r="I2" s="8" t="s">
        <v>19</v>
      </c>
      <c r="J2" s="29" t="s">
        <v>26</v>
      </c>
      <c r="K2" s="30" t="s">
        <v>28</v>
      </c>
    </row>
    <row r="3" spans="1:11" ht="13.5">
      <c r="A3" s="10">
        <v>1</v>
      </c>
      <c r="B3" s="11" t="s">
        <v>1</v>
      </c>
      <c r="C3" s="24" t="s">
        <v>20</v>
      </c>
      <c r="D3" s="19">
        <v>1609.23</v>
      </c>
      <c r="E3" s="26">
        <f aca="true" t="shared" si="0" ref="E3:E16">IF(D3=0,0,ROUND($C$18-((D3-$J3)*$C$18/($K3-$J3)),2))</f>
        <v>60</v>
      </c>
      <c r="F3" s="19">
        <v>2673.25</v>
      </c>
      <c r="G3" s="26">
        <f aca="true" t="shared" si="1" ref="G3:G16">IF(F3=0,0,ROUND($C$18-((F3-$J3)*$C$18/($K3-$J3)),2))</f>
        <v>0</v>
      </c>
      <c r="H3" s="19">
        <v>2560.96</v>
      </c>
      <c r="I3" s="26">
        <f aca="true" t="shared" si="2" ref="I3:I16">IF(H3=0,0,ROUND($C$18-((H3-$J3)*$C$18/($K3-$J3)),2))</f>
        <v>6.33</v>
      </c>
      <c r="J3" s="25">
        <f>MIN(D3,F3,H3)</f>
        <v>1609.23</v>
      </c>
      <c r="K3" s="31">
        <f>MAX(D3,F3,H3)</f>
        <v>2673.25</v>
      </c>
    </row>
    <row r="4" spans="1:11" ht="13.5">
      <c r="A4" s="12">
        <v>2</v>
      </c>
      <c r="B4" s="13" t="s">
        <v>2</v>
      </c>
      <c r="C4" s="16" t="s">
        <v>21</v>
      </c>
      <c r="D4" s="20">
        <v>42422.562</v>
      </c>
      <c r="E4" s="27">
        <f t="shared" si="0"/>
        <v>0</v>
      </c>
      <c r="F4" s="20">
        <v>30192</v>
      </c>
      <c r="G4" s="27">
        <f t="shared" si="1"/>
        <v>52.29</v>
      </c>
      <c r="H4" s="20">
        <v>28388</v>
      </c>
      <c r="I4" s="27">
        <f t="shared" si="2"/>
        <v>60</v>
      </c>
      <c r="J4" s="22">
        <f aca="true" t="shared" si="3" ref="J4:J16">MIN(D4,F4,H4)</f>
        <v>28388</v>
      </c>
      <c r="K4" s="32">
        <f aca="true" t="shared" si="4" ref="K4:K16">MAX(D4,F4,H4)</f>
        <v>42422.562</v>
      </c>
    </row>
    <row r="5" spans="1:11" ht="13.5">
      <c r="A5" s="12">
        <v>3</v>
      </c>
      <c r="B5" s="13" t="s">
        <v>3</v>
      </c>
      <c r="C5" s="16" t="s">
        <v>21</v>
      </c>
      <c r="D5" s="20">
        <v>29876</v>
      </c>
      <c r="E5" s="27">
        <f t="shared" si="0"/>
        <v>0</v>
      </c>
      <c r="F5" s="20">
        <v>22392.4</v>
      </c>
      <c r="G5" s="27">
        <f t="shared" si="1"/>
        <v>55.22</v>
      </c>
      <c r="H5" s="20">
        <v>21744</v>
      </c>
      <c r="I5" s="27">
        <f t="shared" si="2"/>
        <v>60</v>
      </c>
      <c r="J5" s="22">
        <f t="shared" si="3"/>
        <v>21744</v>
      </c>
      <c r="K5" s="32">
        <f t="shared" si="4"/>
        <v>29876</v>
      </c>
    </row>
    <row r="6" spans="1:11" ht="13.5">
      <c r="A6" s="12">
        <v>4</v>
      </c>
      <c r="B6" s="13" t="s">
        <v>4</v>
      </c>
      <c r="C6" s="16" t="s">
        <v>22</v>
      </c>
      <c r="D6" s="20">
        <v>102638.99799999999</v>
      </c>
      <c r="E6" s="27">
        <f t="shared" si="0"/>
        <v>0</v>
      </c>
      <c r="F6" s="20">
        <v>79304.32</v>
      </c>
      <c r="G6" s="27">
        <f t="shared" si="1"/>
        <v>50.47</v>
      </c>
      <c r="H6" s="20">
        <v>74896</v>
      </c>
      <c r="I6" s="27">
        <f t="shared" si="2"/>
        <v>60</v>
      </c>
      <c r="J6" s="22">
        <f t="shared" si="3"/>
        <v>74896</v>
      </c>
      <c r="K6" s="32">
        <f t="shared" si="4"/>
        <v>102638.99799999999</v>
      </c>
    </row>
    <row r="7" spans="1:11" ht="13.5">
      <c r="A7" s="12">
        <v>5</v>
      </c>
      <c r="B7" s="13" t="s">
        <v>5</v>
      </c>
      <c r="C7" s="16" t="s">
        <v>21</v>
      </c>
      <c r="D7" s="20">
        <v>58806.832</v>
      </c>
      <c r="E7" s="27">
        <f t="shared" si="0"/>
        <v>60</v>
      </c>
      <c r="F7" s="20">
        <v>75228.4</v>
      </c>
      <c r="G7" s="27">
        <f t="shared" si="1"/>
        <v>0</v>
      </c>
      <c r="H7" s="20">
        <v>72480</v>
      </c>
      <c r="I7" s="27">
        <f t="shared" si="2"/>
        <v>10.04</v>
      </c>
      <c r="J7" s="22">
        <f t="shared" si="3"/>
        <v>58806.832</v>
      </c>
      <c r="K7" s="32">
        <f t="shared" si="4"/>
        <v>75228.4</v>
      </c>
    </row>
    <row r="8" spans="1:11" ht="13.5">
      <c r="A8" s="12">
        <v>6</v>
      </c>
      <c r="B8" s="13" t="s">
        <v>6</v>
      </c>
      <c r="C8" s="16" t="s">
        <v>23</v>
      </c>
      <c r="D8" s="20">
        <v>2771.678</v>
      </c>
      <c r="E8" s="27">
        <f t="shared" si="0"/>
        <v>60</v>
      </c>
      <c r="F8" s="20">
        <v>3711.1</v>
      </c>
      <c r="G8" s="27">
        <f t="shared" si="1"/>
        <v>10.13</v>
      </c>
      <c r="H8" s="20">
        <v>3901.84</v>
      </c>
      <c r="I8" s="27">
        <f t="shared" si="2"/>
        <v>0</v>
      </c>
      <c r="J8" s="22">
        <f t="shared" si="3"/>
        <v>2771.678</v>
      </c>
      <c r="K8" s="32">
        <f t="shared" si="4"/>
        <v>3901.84</v>
      </c>
    </row>
    <row r="9" spans="1:11" ht="13.5">
      <c r="A9" s="12">
        <v>7</v>
      </c>
      <c r="B9" s="13" t="s">
        <v>7</v>
      </c>
      <c r="C9" s="16" t="s">
        <v>22</v>
      </c>
      <c r="D9" s="20">
        <v>43923.152</v>
      </c>
      <c r="E9" s="27">
        <f t="shared" si="0"/>
        <v>60</v>
      </c>
      <c r="F9" s="20">
        <v>62145.2</v>
      </c>
      <c r="G9" s="27">
        <f t="shared" si="1"/>
        <v>0</v>
      </c>
      <c r="H9" s="20">
        <v>59614.8</v>
      </c>
      <c r="I9" s="27">
        <f t="shared" si="2"/>
        <v>8.33</v>
      </c>
      <c r="J9" s="22">
        <f t="shared" si="3"/>
        <v>43923.152</v>
      </c>
      <c r="K9" s="32">
        <f t="shared" si="4"/>
        <v>62145.2</v>
      </c>
    </row>
    <row r="10" spans="1:11" ht="13.5">
      <c r="A10" s="12">
        <v>8</v>
      </c>
      <c r="B10" s="13" t="s">
        <v>8</v>
      </c>
      <c r="C10" s="16" t="s">
        <v>21</v>
      </c>
      <c r="D10" s="20">
        <v>754593.0700000001</v>
      </c>
      <c r="E10" s="27">
        <f t="shared" si="0"/>
        <v>0</v>
      </c>
      <c r="F10" s="20">
        <v>617992.5</v>
      </c>
      <c r="G10" s="27">
        <f t="shared" si="1"/>
        <v>45.03</v>
      </c>
      <c r="H10" s="20">
        <v>572592</v>
      </c>
      <c r="I10" s="27">
        <f t="shared" si="2"/>
        <v>60</v>
      </c>
      <c r="J10" s="22">
        <f t="shared" si="3"/>
        <v>572592</v>
      </c>
      <c r="K10" s="32">
        <f t="shared" si="4"/>
        <v>754593.0700000001</v>
      </c>
    </row>
    <row r="11" spans="1:11" ht="13.5">
      <c r="A11" s="12">
        <v>9</v>
      </c>
      <c r="B11" s="13" t="s">
        <v>9</v>
      </c>
      <c r="C11" s="16" t="s">
        <v>20</v>
      </c>
      <c r="D11" s="20">
        <v>12526.192</v>
      </c>
      <c r="E11" s="27">
        <f t="shared" si="0"/>
        <v>0</v>
      </c>
      <c r="F11" s="20">
        <v>7422.2</v>
      </c>
      <c r="G11" s="27">
        <f t="shared" si="1"/>
        <v>58.02</v>
      </c>
      <c r="H11" s="20">
        <v>7248</v>
      </c>
      <c r="I11" s="27">
        <f t="shared" si="2"/>
        <v>60</v>
      </c>
      <c r="J11" s="22">
        <f t="shared" si="3"/>
        <v>7248</v>
      </c>
      <c r="K11" s="32">
        <f t="shared" si="4"/>
        <v>12526.192</v>
      </c>
    </row>
    <row r="12" spans="1:11" ht="13.5">
      <c r="A12" s="12">
        <v>10</v>
      </c>
      <c r="B12" s="13" t="s">
        <v>10</v>
      </c>
      <c r="C12" s="16" t="s">
        <v>24</v>
      </c>
      <c r="D12" s="20">
        <v>2756.74</v>
      </c>
      <c r="E12" s="27">
        <f t="shared" si="0"/>
        <v>60</v>
      </c>
      <c r="F12" s="20">
        <v>6101.3</v>
      </c>
      <c r="G12" s="27">
        <f t="shared" si="1"/>
        <v>0</v>
      </c>
      <c r="H12" s="20">
        <v>5436</v>
      </c>
      <c r="I12" s="27">
        <f t="shared" si="2"/>
        <v>11.94</v>
      </c>
      <c r="J12" s="22">
        <f t="shared" si="3"/>
        <v>2756.74</v>
      </c>
      <c r="K12" s="32">
        <f t="shared" si="4"/>
        <v>6101.3</v>
      </c>
    </row>
    <row r="13" spans="1:11" ht="13.5">
      <c r="A13" s="12">
        <v>11</v>
      </c>
      <c r="B13" s="13" t="s">
        <v>11</v>
      </c>
      <c r="C13" s="16" t="s">
        <v>20</v>
      </c>
      <c r="D13" s="20">
        <v>19821.368</v>
      </c>
      <c r="E13" s="27">
        <f t="shared" si="0"/>
        <v>0</v>
      </c>
      <c r="F13" s="20">
        <v>15410.5</v>
      </c>
      <c r="G13" s="27">
        <f t="shared" si="1"/>
        <v>60</v>
      </c>
      <c r="H13" s="20">
        <v>15704</v>
      </c>
      <c r="I13" s="27">
        <f t="shared" si="2"/>
        <v>56.01</v>
      </c>
      <c r="J13" s="22">
        <f t="shared" si="3"/>
        <v>15410.5</v>
      </c>
      <c r="K13" s="32">
        <f t="shared" si="4"/>
        <v>19821.368</v>
      </c>
    </row>
    <row r="14" spans="1:11" ht="13.5">
      <c r="A14" s="12">
        <v>12</v>
      </c>
      <c r="B14" s="13" t="s">
        <v>12</v>
      </c>
      <c r="C14" s="16" t="s">
        <v>20</v>
      </c>
      <c r="D14" s="20">
        <v>9802.044</v>
      </c>
      <c r="E14" s="27">
        <f t="shared" si="0"/>
        <v>0</v>
      </c>
      <c r="F14" s="20">
        <v>9749.5</v>
      </c>
      <c r="G14" s="27">
        <f t="shared" si="1"/>
        <v>1.23</v>
      </c>
      <c r="H14" s="20">
        <v>7248</v>
      </c>
      <c r="I14" s="27">
        <f t="shared" si="2"/>
        <v>60</v>
      </c>
      <c r="J14" s="22">
        <f t="shared" si="3"/>
        <v>7248</v>
      </c>
      <c r="K14" s="32">
        <f t="shared" si="4"/>
        <v>9802.044</v>
      </c>
    </row>
    <row r="15" spans="1:11" ht="13.5">
      <c r="A15" s="12">
        <v>13</v>
      </c>
      <c r="B15" s="13" t="s">
        <v>13</v>
      </c>
      <c r="C15" s="16" t="s">
        <v>25</v>
      </c>
      <c r="D15" s="20">
        <v>1661656.9479999999</v>
      </c>
      <c r="E15" s="27">
        <f t="shared" si="0"/>
        <v>0</v>
      </c>
      <c r="F15" s="20">
        <v>1138490</v>
      </c>
      <c r="G15" s="27">
        <f t="shared" si="1"/>
        <v>45.15</v>
      </c>
      <c r="H15" s="20">
        <v>966400</v>
      </c>
      <c r="I15" s="27">
        <f t="shared" si="2"/>
        <v>60</v>
      </c>
      <c r="J15" s="22">
        <f t="shared" si="3"/>
        <v>966400</v>
      </c>
      <c r="K15" s="32">
        <f t="shared" si="4"/>
        <v>1661656.9479999999</v>
      </c>
    </row>
    <row r="16" spans="1:11" ht="14.25" thickBot="1">
      <c r="A16" s="14">
        <v>14</v>
      </c>
      <c r="B16" s="15" t="s">
        <v>14</v>
      </c>
      <c r="C16" s="17" t="s">
        <v>22</v>
      </c>
      <c r="D16" s="21">
        <v>31193.26</v>
      </c>
      <c r="E16" s="28">
        <f t="shared" si="0"/>
        <v>0</v>
      </c>
      <c r="F16" s="21">
        <v>18870</v>
      </c>
      <c r="G16" s="28">
        <f t="shared" si="1"/>
        <v>56.56</v>
      </c>
      <c r="H16" s="21">
        <v>18120</v>
      </c>
      <c r="I16" s="28">
        <f t="shared" si="2"/>
        <v>60</v>
      </c>
      <c r="J16" s="23">
        <f t="shared" si="3"/>
        <v>18120</v>
      </c>
      <c r="K16" s="33">
        <f t="shared" si="4"/>
        <v>31193.26</v>
      </c>
    </row>
    <row r="17" spans="2:9" ht="14.25" thickBot="1">
      <c r="B17" s="63" t="s">
        <v>41</v>
      </c>
      <c r="C17" s="62"/>
      <c r="D17" s="38"/>
      <c r="E17" s="39">
        <f>SUM(E3:E16)</f>
        <v>300</v>
      </c>
      <c r="F17" s="38"/>
      <c r="G17" s="39">
        <f>SUM(G3:G16)</f>
        <v>434.09999999999997</v>
      </c>
      <c r="H17" s="38"/>
      <c r="I17" s="37">
        <f>SUM(I3:I16)</f>
        <v>572.65</v>
      </c>
    </row>
    <row r="18" spans="2:3" ht="14.25" thickTop="1">
      <c r="B18" s="34" t="s">
        <v>27</v>
      </c>
      <c r="C18">
        <v>60</v>
      </c>
    </row>
    <row r="22" ht="12.75">
      <c r="G22" s="18"/>
    </row>
    <row r="23" ht="12.75">
      <c r="G23" s="18"/>
    </row>
    <row r="24" ht="12.75">
      <c r="G24" s="18"/>
    </row>
  </sheetData>
  <sheetProtection/>
  <mergeCells count="3">
    <mergeCell ref="D1:E1"/>
    <mergeCell ref="F1:G1"/>
    <mergeCell ref="H1:I1"/>
  </mergeCells>
  <printOptions horizontalCentered="1"/>
  <pageMargins left="0.3937007874015748" right="0.2362204724409449" top="0.7480314960629921" bottom="0.7480314960629921" header="0.31496062992125984" footer="0.31496062992125984"/>
  <pageSetup fitToHeight="1" fitToWidth="1" horizontalDpi="600" verticalDpi="600" orientation="landscape" paperSize="119" scale="64" r:id="rId1"/>
  <headerFooter alignWithMargins="0">
    <oddHeader>&amp;C&amp;"Arial,Negrita"CALIFICACION PUNTAJE ITEMS CONVOCATORIA No. 015/2010 TALUD LOTE B VIVERO&amp;R&amp;D</oddHeader>
    <oddFooter>&amp;LDivisión de Recursos Físicos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K1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9" sqref="J19"/>
    </sheetView>
  </sheetViews>
  <sheetFormatPr defaultColWidth="11.421875" defaultRowHeight="12.75"/>
  <cols>
    <col min="1" max="1" width="4.7109375" style="0" bestFit="1" customWidth="1"/>
    <col min="2" max="2" width="53.140625" style="0" bestFit="1" customWidth="1"/>
    <col min="3" max="3" width="9.7109375" style="0" bestFit="1" customWidth="1"/>
    <col min="4" max="6" width="10.57421875" style="0" bestFit="1" customWidth="1"/>
    <col min="7" max="7" width="10.8515625" style="0" customWidth="1"/>
    <col min="8" max="8" width="10.57421875" style="0" bestFit="1" customWidth="1"/>
    <col min="9" max="9" width="9.140625" style="0" bestFit="1" customWidth="1"/>
    <col min="10" max="10" width="12.421875" style="0" bestFit="1" customWidth="1"/>
  </cols>
  <sheetData>
    <row r="1" spans="4:9" ht="39" customHeight="1" thickBot="1">
      <c r="D1" s="97" t="s">
        <v>59</v>
      </c>
      <c r="E1" s="98"/>
      <c r="F1" s="97" t="s">
        <v>60</v>
      </c>
      <c r="G1" s="98"/>
      <c r="H1" s="97" t="s">
        <v>68</v>
      </c>
      <c r="I1" s="99"/>
    </row>
    <row r="2" spans="1:11" ht="25.5">
      <c r="A2" s="6" t="s">
        <v>15</v>
      </c>
      <c r="B2" s="7" t="s">
        <v>16</v>
      </c>
      <c r="C2" s="8" t="s">
        <v>17</v>
      </c>
      <c r="D2" s="9" t="s">
        <v>18</v>
      </c>
      <c r="E2" s="8" t="s">
        <v>19</v>
      </c>
      <c r="F2" s="9" t="s">
        <v>18</v>
      </c>
      <c r="G2" s="8" t="s">
        <v>19</v>
      </c>
      <c r="H2" s="9" t="s">
        <v>18</v>
      </c>
      <c r="I2" s="8" t="s">
        <v>19</v>
      </c>
      <c r="J2" s="29" t="s">
        <v>26</v>
      </c>
      <c r="K2" s="30" t="s">
        <v>28</v>
      </c>
    </row>
    <row r="3" spans="1:11" ht="13.5">
      <c r="A3" s="10">
        <v>1</v>
      </c>
      <c r="B3" s="11" t="s">
        <v>30</v>
      </c>
      <c r="C3" s="24" t="s">
        <v>25</v>
      </c>
      <c r="D3" s="19">
        <v>17382180</v>
      </c>
      <c r="E3" s="26"/>
      <c r="F3" s="19">
        <v>5000000</v>
      </c>
      <c r="G3" s="26"/>
      <c r="H3" s="19">
        <v>6000000</v>
      </c>
      <c r="I3" s="26"/>
      <c r="J3" s="25">
        <f>MIN(D3,F3,H3)</f>
        <v>5000000</v>
      </c>
      <c r="K3" s="31">
        <f>MAX(D3,F3,H3)</f>
        <v>17382180</v>
      </c>
    </row>
    <row r="4" spans="1:11" ht="13.5">
      <c r="A4" s="12">
        <v>2</v>
      </c>
      <c r="B4" s="13" t="s">
        <v>31</v>
      </c>
      <c r="C4" s="16" t="s">
        <v>25</v>
      </c>
      <c r="D4" s="20">
        <v>1250000</v>
      </c>
      <c r="E4" s="27"/>
      <c r="F4" s="20">
        <v>2000000</v>
      </c>
      <c r="G4" s="27"/>
      <c r="H4" s="20">
        <v>2000000</v>
      </c>
      <c r="I4" s="27"/>
      <c r="J4" s="22">
        <f aca="true" t="shared" si="0" ref="J4:J11">MIN(D4,F4,H4)</f>
        <v>1250000</v>
      </c>
      <c r="K4" s="32">
        <f aca="true" t="shared" si="1" ref="K4:K11">MAX(D4,F4,H4)</f>
        <v>2000000</v>
      </c>
    </row>
    <row r="5" spans="1:11" ht="13.5">
      <c r="A5" s="40">
        <v>3</v>
      </c>
      <c r="B5" s="41" t="s">
        <v>32</v>
      </c>
      <c r="C5" s="42" t="s">
        <v>25</v>
      </c>
      <c r="D5" s="43">
        <v>1250000</v>
      </c>
      <c r="E5" s="44"/>
      <c r="F5" s="43">
        <v>2000000</v>
      </c>
      <c r="G5" s="44"/>
      <c r="H5" s="43">
        <v>2000000</v>
      </c>
      <c r="I5" s="44"/>
      <c r="J5" s="45">
        <f t="shared" si="0"/>
        <v>1250000</v>
      </c>
      <c r="K5" s="46">
        <f t="shared" si="1"/>
        <v>2000000</v>
      </c>
    </row>
    <row r="6" spans="1:11" ht="13.5">
      <c r="A6" s="47">
        <v>4</v>
      </c>
      <c r="B6" s="48" t="s">
        <v>33</v>
      </c>
      <c r="C6" s="49"/>
      <c r="D6" s="50">
        <f>SUM(D3:D5)</f>
        <v>19882180</v>
      </c>
      <c r="E6" s="51"/>
      <c r="F6" s="50">
        <f>SUM(F3:F5)</f>
        <v>9000000</v>
      </c>
      <c r="G6" s="51"/>
      <c r="H6" s="50">
        <f>SUM(H3:H5)</f>
        <v>10000000</v>
      </c>
      <c r="I6" s="52"/>
      <c r="J6" s="53">
        <f t="shared" si="0"/>
        <v>9000000</v>
      </c>
      <c r="K6" s="54">
        <f t="shared" si="1"/>
        <v>19882180</v>
      </c>
    </row>
    <row r="7" spans="1:11" ht="13.5">
      <c r="A7" s="10">
        <v>5</v>
      </c>
      <c r="B7" s="11" t="s">
        <v>39</v>
      </c>
      <c r="C7" s="24" t="s">
        <v>45</v>
      </c>
      <c r="D7" s="19">
        <f>D6*29%</f>
        <v>5765832.199999999</v>
      </c>
      <c r="E7" s="26"/>
      <c r="F7" s="19">
        <f>F6*15%</f>
        <v>1350000</v>
      </c>
      <c r="G7" s="26"/>
      <c r="H7" s="19">
        <f>H6*14%</f>
        <v>1400000.0000000002</v>
      </c>
      <c r="I7" s="26"/>
      <c r="J7" s="25">
        <f t="shared" si="0"/>
        <v>1350000</v>
      </c>
      <c r="K7" s="31">
        <f t="shared" si="1"/>
        <v>5765832.199999999</v>
      </c>
    </row>
    <row r="8" spans="1:11" ht="13.5">
      <c r="A8" s="12">
        <v>6</v>
      </c>
      <c r="B8" s="13" t="s">
        <v>34</v>
      </c>
      <c r="C8" s="16" t="s">
        <v>45</v>
      </c>
      <c r="D8" s="20">
        <f>D6*1%</f>
        <v>198821.80000000002</v>
      </c>
      <c r="E8" s="27"/>
      <c r="F8" s="20">
        <f>F6*5%</f>
        <v>450000</v>
      </c>
      <c r="G8" s="27"/>
      <c r="H8" s="20">
        <f>H6*1%</f>
        <v>100000</v>
      </c>
      <c r="I8" s="27"/>
      <c r="J8" s="22">
        <f t="shared" si="0"/>
        <v>100000</v>
      </c>
      <c r="K8" s="32">
        <f t="shared" si="1"/>
        <v>450000</v>
      </c>
    </row>
    <row r="9" spans="1:11" ht="13.5">
      <c r="A9" s="12">
        <v>7</v>
      </c>
      <c r="B9" s="13" t="s">
        <v>35</v>
      </c>
      <c r="C9" s="16" t="s">
        <v>45</v>
      </c>
      <c r="D9" s="20">
        <f>D6*5%</f>
        <v>994109</v>
      </c>
      <c r="E9" s="27"/>
      <c r="F9" s="20">
        <f>F6*5%</f>
        <v>450000</v>
      </c>
      <c r="G9" s="27"/>
      <c r="H9" s="20">
        <f>H6*5%</f>
        <v>500000</v>
      </c>
      <c r="I9" s="27"/>
      <c r="J9" s="22">
        <f t="shared" si="0"/>
        <v>450000</v>
      </c>
      <c r="K9" s="32">
        <f t="shared" si="1"/>
        <v>994109</v>
      </c>
    </row>
    <row r="10" spans="1:11" ht="13.5">
      <c r="A10" s="40">
        <v>8</v>
      </c>
      <c r="B10" s="41" t="s">
        <v>36</v>
      </c>
      <c r="C10" s="42">
        <v>5</v>
      </c>
      <c r="D10" s="43">
        <f>D9*16%</f>
        <v>159057.44</v>
      </c>
      <c r="E10" s="44"/>
      <c r="F10" s="43">
        <f>F9*16%</f>
        <v>72000</v>
      </c>
      <c r="G10" s="44"/>
      <c r="H10" s="43">
        <f>H9*16%</f>
        <v>80000</v>
      </c>
      <c r="I10" s="44"/>
      <c r="J10" s="45">
        <f t="shared" si="0"/>
        <v>72000</v>
      </c>
      <c r="K10" s="46">
        <f t="shared" si="1"/>
        <v>159057.44</v>
      </c>
    </row>
    <row r="11" spans="1:11" ht="14.25" thickBot="1">
      <c r="A11" s="55">
        <v>9</v>
      </c>
      <c r="B11" s="56" t="s">
        <v>37</v>
      </c>
      <c r="C11" s="57" t="s">
        <v>45</v>
      </c>
      <c r="D11" s="58">
        <f>SUM(D6:D10)</f>
        <v>27000000.44</v>
      </c>
      <c r="E11" s="59">
        <f>IF(D11=0,0,ROUND($C$13-((D11-$J11)*$C$13/($K11-$J11)),2))</f>
        <v>0</v>
      </c>
      <c r="F11" s="58">
        <f>SUM(F6:F10)</f>
        <v>11322000</v>
      </c>
      <c r="G11" s="59">
        <f>IF(F11=0,0,ROUND($C$13-((F11-$J11)*$C$13/($K11-$J11)),2))</f>
        <v>160</v>
      </c>
      <c r="H11" s="58">
        <f>SUM(H6:H10)</f>
        <v>12080000</v>
      </c>
      <c r="I11" s="59">
        <f>IF(H11=0,0,ROUND($C$13-((H11-$J11)*$C$13/($K11-$J11)),2))</f>
        <v>152.26</v>
      </c>
      <c r="J11" s="60">
        <f t="shared" si="0"/>
        <v>11322000</v>
      </c>
      <c r="K11" s="61">
        <f t="shared" si="1"/>
        <v>27000000.44</v>
      </c>
    </row>
    <row r="12" spans="2:9" ht="14.25" thickBot="1">
      <c r="B12" s="35" t="s">
        <v>40</v>
      </c>
      <c r="C12" s="36"/>
      <c r="D12" s="38"/>
      <c r="E12" s="39">
        <f>SUM(E3:E11)</f>
        <v>0</v>
      </c>
      <c r="F12" s="38"/>
      <c r="G12" s="39">
        <f>SUM(G3:G11)</f>
        <v>160</v>
      </c>
      <c r="H12" s="36"/>
      <c r="I12" s="37">
        <f>SUM(I3:I11)</f>
        <v>152.26</v>
      </c>
    </row>
    <row r="13" spans="2:3" ht="14.25" thickTop="1">
      <c r="B13" s="34" t="s">
        <v>38</v>
      </c>
      <c r="C13">
        <v>160</v>
      </c>
    </row>
    <row r="17" ht="12.75">
      <c r="G17" s="18"/>
    </row>
    <row r="18" ht="12.75">
      <c r="G18" s="18"/>
    </row>
    <row r="19" ht="12.75">
      <c r="G19" s="18"/>
    </row>
  </sheetData>
  <sheetProtection/>
  <mergeCells count="3">
    <mergeCell ref="D1:E1"/>
    <mergeCell ref="F1:G1"/>
    <mergeCell ref="H1:I1"/>
  </mergeCells>
  <printOptions horizontalCentered="1"/>
  <pageMargins left="0.19" right="0.2362204724409449" top="0.7480314960629921" bottom="0.7480314960629921" header="0.31496062992125984" footer="0.31496062992125984"/>
  <pageSetup fitToHeight="1" fitToWidth="1" horizontalDpi="600" verticalDpi="600" orientation="landscape" paperSize="119" scale="64" r:id="rId1"/>
  <headerFooter alignWithMargins="0">
    <oddHeader>&amp;C&amp;"Arial,Negrita"CALIFICACION PUNTAJE DISEÑOS CONVOCATORIA No. 015/2010 TALUD LOTE B VIVERO&amp;R&amp;D</oddHeader>
    <oddFooter>&amp;LDivisión de Recursos Físicos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G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11.421875" defaultRowHeight="12.75"/>
  <cols>
    <col min="1" max="1" width="53.140625" style="0" bestFit="1" customWidth="1"/>
    <col min="2" max="3" width="10.57421875" style="0" bestFit="1" customWidth="1"/>
    <col min="4" max="4" width="9.8515625" style="0" bestFit="1" customWidth="1"/>
    <col min="5" max="5" width="10.8515625" style="0" customWidth="1"/>
    <col min="6" max="6" width="10.57421875" style="0" bestFit="1" customWidth="1"/>
    <col min="7" max="7" width="9.140625" style="0" bestFit="1" customWidth="1"/>
  </cols>
  <sheetData>
    <row r="1" spans="2:7" ht="39" customHeight="1" thickBot="1">
      <c r="B1" s="97" t="s">
        <v>59</v>
      </c>
      <c r="C1" s="98"/>
      <c r="D1" s="97" t="s">
        <v>60</v>
      </c>
      <c r="E1" s="98"/>
      <c r="F1" s="97" t="s">
        <v>68</v>
      </c>
      <c r="G1" s="99"/>
    </row>
    <row r="2" spans="1:7" ht="12.75" customHeight="1">
      <c r="A2" s="7" t="s">
        <v>16</v>
      </c>
      <c r="B2" s="100" t="s">
        <v>19</v>
      </c>
      <c r="C2" s="102"/>
      <c r="D2" s="100" t="s">
        <v>19</v>
      </c>
      <c r="E2" s="102"/>
      <c r="F2" s="100" t="s">
        <v>19</v>
      </c>
      <c r="G2" s="101"/>
    </row>
    <row r="3" spans="1:7" ht="13.5">
      <c r="A3" s="79" t="s">
        <v>46</v>
      </c>
      <c r="B3" s="64"/>
      <c r="C3" s="65">
        <f>'Rev Diseños'!E12</f>
        <v>0</v>
      </c>
      <c r="D3" s="64"/>
      <c r="E3" s="65">
        <f>'Rev Diseños'!G12</f>
        <v>160</v>
      </c>
      <c r="F3" s="64"/>
      <c r="G3" s="77">
        <f>'Rev Diseños'!I12</f>
        <v>152.26</v>
      </c>
    </row>
    <row r="4" spans="1:7" ht="14.25" thickBot="1">
      <c r="A4" s="80" t="s">
        <v>47</v>
      </c>
      <c r="B4" s="66"/>
      <c r="C4" s="67">
        <f>'Rev Items'!E17</f>
        <v>300</v>
      </c>
      <c r="D4" s="66"/>
      <c r="E4" s="67">
        <f>'Rev Items'!G17</f>
        <v>434.09999999999997</v>
      </c>
      <c r="F4" s="68"/>
      <c r="G4" s="78">
        <f>'Rev Items'!I17</f>
        <v>572.65</v>
      </c>
    </row>
    <row r="5" spans="1:7" ht="14.25" thickBot="1">
      <c r="A5" s="35" t="s">
        <v>42</v>
      </c>
      <c r="B5" s="38"/>
      <c r="C5" s="39">
        <f>SUM(C3:C4)</f>
        <v>300</v>
      </c>
      <c r="D5" s="38"/>
      <c r="E5" s="39">
        <f>SUM(E3:E4)</f>
        <v>594.0999999999999</v>
      </c>
      <c r="F5" s="36"/>
      <c r="G5" s="37">
        <f>SUM(G3:G4)</f>
        <v>724.91</v>
      </c>
    </row>
    <row r="6" ht="14.25" thickTop="1">
      <c r="A6" s="34"/>
    </row>
    <row r="10" ht="12.75">
      <c r="E10" s="18"/>
    </row>
    <row r="11" ht="12.75">
      <c r="E11" s="18"/>
    </row>
    <row r="12" ht="12.75">
      <c r="E12" s="18"/>
    </row>
  </sheetData>
  <sheetProtection/>
  <mergeCells count="6">
    <mergeCell ref="B1:C1"/>
    <mergeCell ref="D1:E1"/>
    <mergeCell ref="F1:G1"/>
    <mergeCell ref="F2:G2"/>
    <mergeCell ref="B2:C2"/>
    <mergeCell ref="D2:E2"/>
  </mergeCells>
  <printOptions horizontalCentered="1"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119" scale="78" r:id="rId1"/>
  <headerFooter alignWithMargins="0">
    <oddHeader>&amp;C&amp;"Arial,Negrita"RESUMEN CALIFICACION PUNTAJE CONVOCATORIA No. 015/2010 TALUD LOTE B VIVERO&amp;R&amp;D</oddHeader>
    <oddFooter>&amp;LDivisión de Recursos Físicos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José Peña Cote - Ing.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evaluación ofertas</dc:title>
  <dc:subject/>
  <dc:creator>FRANCISCO JOSE PEÑA COTE</dc:creator>
  <cp:keywords/>
  <dc:description/>
  <cp:lastModifiedBy>pviceadmin1</cp:lastModifiedBy>
  <cp:lastPrinted>2010-05-27T05:01:57Z</cp:lastPrinted>
  <dcterms:created xsi:type="dcterms:W3CDTF">2004-09-22T04:18:01Z</dcterms:created>
  <dcterms:modified xsi:type="dcterms:W3CDTF">2010-05-31T21:35:20Z</dcterms:modified>
  <cp:category/>
  <cp:version/>
  <cp:contentType/>
  <cp:contentStatus/>
</cp:coreProperties>
</file>