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5025" activeTab="0"/>
  </bookViews>
  <sheets>
    <sheet name="EVALUACION TECNICA" sheetId="1" r:id="rId1"/>
  </sheets>
  <definedNames>
    <definedName name="_xlnm._FilterDatabase" localSheetId="0" hidden="1">'EVALUACION TECNICA'!$A$12:$DR$26</definedName>
  </definedNames>
  <calcPr fullCalcOnLoad="1"/>
</workbook>
</file>

<file path=xl/sharedStrings.xml><?xml version="1.0" encoding="utf-8"?>
<sst xmlns="http://schemas.openxmlformats.org/spreadsheetml/2006/main" count="748" uniqueCount="65">
  <si>
    <t>EVALUACION TECNICA ITEM A ITEM</t>
  </si>
  <si>
    <t>PROPUESTAS HABILITADAS PARA LA MEDIA TENIENDO EN CUENTA EL VALOR BASE</t>
  </si>
  <si>
    <t>PORCENTAJE DE LA MEDIA</t>
  </si>
  <si>
    <t>DESVIACIÓN RESPECTO DE LA MEDIA</t>
  </si>
  <si>
    <t>PUNTAJE DE DIFERENCIACION</t>
  </si>
  <si>
    <t>PUNTAJE PREVIO</t>
  </si>
  <si>
    <t>MAYOR VALOR</t>
  </si>
  <si>
    <t>PUNTAJE FINAL TOTAL</t>
  </si>
  <si>
    <t>ADJUDICACION DEFINITIVA</t>
  </si>
  <si>
    <t>No. DE PROPUESTAS</t>
  </si>
  <si>
    <t>NUMERO DE VECES EN QUE INTERVIENE EL PPTO</t>
  </si>
  <si>
    <t>SUMA DE PROPUESTAS</t>
  </si>
  <si>
    <t>SUMATORIA TOTAL</t>
  </si>
  <si>
    <t>MEDIA ARITMETICA</t>
  </si>
  <si>
    <t>CUMPLE</t>
  </si>
  <si>
    <t>NC</t>
  </si>
  <si>
    <t>VALOR BASE  TOTAL</t>
  </si>
  <si>
    <t>VALOR PROPUESTAS DE LOS OFERENTES</t>
  </si>
  <si>
    <t>EVALUACION JURIDICA, FINANCIERA Y TECNICA</t>
  </si>
  <si>
    <t>RESULTADO EVALUACION PROPUESTAS HABILITADAS TECNICAMENTE</t>
  </si>
  <si>
    <t>COMPRESOR 0,5HP</t>
  </si>
  <si>
    <t>VALOR UNTIARIO</t>
  </si>
  <si>
    <t xml:space="preserve">IVA </t>
  </si>
  <si>
    <t>VALOR TOTAL</t>
  </si>
  <si>
    <t>ITEM</t>
  </si>
  <si>
    <t>NOMBRE EQUIPO</t>
  </si>
  <si>
    <t>ESPECTROFOTOMETRO</t>
  </si>
  <si>
    <t xml:space="preserve">CEPILLO </t>
  </si>
  <si>
    <t xml:space="preserve">SUPERSIERRA </t>
  </si>
  <si>
    <t>ENTRENADOR RF-ID DUAL</t>
  </si>
  <si>
    <t xml:space="preserve">SISTEMA DE ENTRENADOR BLUETOOTH </t>
  </si>
  <si>
    <t>ESCANER A COLOR DE CAMA PLANA</t>
  </si>
  <si>
    <t>MAQUINA DE PROTOTIPADO RAPIDO</t>
  </si>
  <si>
    <t>CANTIDAD</t>
  </si>
  <si>
    <t>AM LTDA</t>
  </si>
  <si>
    <t>ICL DIDACTICA</t>
  </si>
  <si>
    <t>UNIVERSIDAD DITRTIAL FRANCISCO JOSE DE CALDAS</t>
  </si>
  <si>
    <t>ANEXO No. 4</t>
  </si>
  <si>
    <t>PUNTAJE CAPACITACION MAXIMO 10 PUNTOS</t>
  </si>
  <si>
    <t>PUNTAJE TIEMPO DE RESPUESTA 24 HORAS MAXIMO 5 PUNTOS</t>
  </si>
  <si>
    <t>FPGA</t>
  </si>
  <si>
    <t>PLANEADORA</t>
  </si>
  <si>
    <t xml:space="preserve">RUTEADORA DE PEDAL NEUMATICA </t>
  </si>
  <si>
    <t>EQUIPO PARA DETERMINAR LA CONSTANTE DE PLANCK (EFECTO FOTOELECTRICO) CON FILTROS DE BANDA ANGOSTA Y PRACTICAS DE RADIACION</t>
  </si>
  <si>
    <t>EQUIPO PARA OBTENER EL ESPECTRO ATOMICO DE GASES NOBLES Y VAPORES METALICOS UTILIZANDO UN ESPECTROMETRO DE REJILLA</t>
  </si>
  <si>
    <t>EQUIPO PARA ESTUDIO DE DIFRACCION E INTERFERENCIA EN OPTICA ONDULATORIA</t>
  </si>
  <si>
    <t xml:space="preserve">SOLUCION INTEGRAL No. 1 BIOINGENIERIA </t>
  </si>
  <si>
    <t xml:space="preserve">NOMBRE EQUIPO </t>
  </si>
  <si>
    <t xml:space="preserve">VALOR UNITARIO </t>
  </si>
  <si>
    <t>VALOR IVA</t>
  </si>
  <si>
    <t xml:space="preserve">SOLUCION INTEGRAL No. 2 CIRCUITOS IMPRESOS  </t>
  </si>
  <si>
    <t>SOLUCION INTEGRAL No. 3 ROBOTICA</t>
  </si>
  <si>
    <t>SOLUCION INTEGRAL No. 4  REDES</t>
  </si>
  <si>
    <t>ELECTROEQUIPOS</t>
  </si>
  <si>
    <t>USM COLOMBIA</t>
  </si>
  <si>
    <t>ADTECH</t>
  </si>
  <si>
    <t xml:space="preserve">MICROSCOPIOS Y EQUIPOS </t>
  </si>
  <si>
    <t>PUNTAJE FINAL PROPUESTA ECONOMICA CON BASE A 55 PUNTOS</t>
  </si>
  <si>
    <t>PUNTAJE GARANTIA MAXIMO 20 PUNTOS</t>
  </si>
  <si>
    <t>PUNTAJE SUMINISTRO DE REPUESTOS 5 AÑOS MAXIMO 10 PUNTOS</t>
  </si>
  <si>
    <t>CONVOCATORIA PUBLICA No. 019 de 2010</t>
  </si>
  <si>
    <t>CALCULO DEL INTERVALO (PUNTAJE  PONDERADO DE EVALUACION }
CI=  (media aritmética)*0,15 / 55 puntos</t>
  </si>
  <si>
    <t>NO CUMMPLE</t>
  </si>
  <si>
    <t>NO CUMPLE</t>
  </si>
  <si>
    <t>SOLUCIONES INTEGRALES</t>
  </si>
</sst>
</file>

<file path=xl/styles.xml><?xml version="1.0" encoding="utf-8"?>
<styleSheet xmlns="http://schemas.openxmlformats.org/spreadsheetml/2006/main">
  <numFmts count="5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\ #,##0;\-&quot;$&quot;\ #,##0"/>
    <numFmt numFmtId="181" formatCode="&quot;$&quot;\ #,##0;[Red]\-&quot;$&quot;\ #,##0"/>
    <numFmt numFmtId="182" formatCode="&quot;$&quot;\ #,##0.00;\-&quot;$&quot;\ #,##0.00"/>
    <numFmt numFmtId="183" formatCode="&quot;$&quot;\ #,##0.00;[Red]\-&quot;$&quot;\ #,##0.00"/>
    <numFmt numFmtId="184" formatCode="_-&quot;$&quot;\ * #,##0_-;\-&quot;$&quot;\ * #,##0_-;_-&quot;$&quot;\ * &quot;-&quot;_-;_-@_-"/>
    <numFmt numFmtId="185" formatCode="_-&quot;$&quot;\ * #,##0.00_-;\-&quot;$&quot;\ * #,##0.00_-;_-&quot;$&quot;\ * &quot;-&quot;??_-;_-@_-"/>
    <numFmt numFmtId="186" formatCode="&quot;$&quot;\ #,##0_);\(&quot;$&quot;\ #,##0\)"/>
    <numFmt numFmtId="187" formatCode="&quot;$&quot;\ #,##0_);[Red]\(&quot;$&quot;\ #,##0\)"/>
    <numFmt numFmtId="188" formatCode="&quot;$&quot;\ #,##0.00_);\(&quot;$&quot;\ #,##0.00\)"/>
    <numFmt numFmtId="189" formatCode="&quot;$&quot;\ #,##0.00_);[Red]\(&quot;$&quot;\ #,##0.00\)"/>
    <numFmt numFmtId="190" formatCode="_(&quot;$&quot;\ * #,##0_);_(&quot;$&quot;\ * \(#,##0\);_(&quot;$&quot;\ * &quot;-&quot;_);_(@_)"/>
    <numFmt numFmtId="191" formatCode="_(* #,##0_);_(* \(#,##0\);_(* &quot;-&quot;_);_(@_)"/>
    <numFmt numFmtId="192" formatCode="_(&quot;$&quot;\ * #,##0.00_);_(&quot;$&quot;\ * \(#,##0.00\);_(&quot;$&quot;\ * &quot;-&quot;??_);_(@_)"/>
    <numFmt numFmtId="193" formatCode="_(* #,##0.00_);_(* \(#,##0.00\);_(* &quot;-&quot;??_);_(@_)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[$$-240A]\ #,##0"/>
    <numFmt numFmtId="199" formatCode="&quot;$&quot;\ #,##0"/>
    <numFmt numFmtId="200" formatCode="0.0000"/>
    <numFmt numFmtId="201" formatCode="_-* #,##0.00\ _p_t_a_-;\-* #,##0.00\ _p_t_a_-;_-* &quot;-&quot;??\ _p_t_a_-;_-@_-"/>
    <numFmt numFmtId="202" formatCode="[$$-240A]\ #,##0.00"/>
    <numFmt numFmtId="203" formatCode="#,##0.000"/>
    <numFmt numFmtId="204" formatCode="_([$$-240A]\ * #,##0_);_([$$-240A]\ * \(#,##0\);_([$$-240A]\ * &quot;-&quot;??_);_(@_)"/>
    <numFmt numFmtId="205" formatCode="_(&quot;$&quot;\ * #,##0_);_(&quot;$&quot;\ * \(#,##0\);_(&quot;$&quot;\ * &quot;-&quot;??_);_(@_)"/>
    <numFmt numFmtId="206" formatCode="_ &quot;$&quot;\ * #,##0_ ;_ &quot;$&quot;\ * \-#,##0_ ;_ &quot;$&quot;\ * &quot;-&quot;??_ ;_ @_ "/>
    <numFmt numFmtId="207" formatCode="[$$-240A]\ #,##0.0"/>
    <numFmt numFmtId="208" formatCode="[$$-240A]\ #,##0;[Red][$$-240A]\ #,##0"/>
  </numFmts>
  <fonts count="4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.5"/>
      <name val="Arial Narrow"/>
      <family val="2"/>
    </font>
    <font>
      <b/>
      <sz val="7.5"/>
      <name val="Arial Narrow"/>
      <family val="2"/>
    </font>
    <font>
      <b/>
      <sz val="7.5"/>
      <color indexed="8"/>
      <name val="Arial Narrow"/>
      <family val="2"/>
    </font>
    <font>
      <sz val="7.5"/>
      <color indexed="9"/>
      <name val="Arial Narrow"/>
      <family val="2"/>
    </font>
    <font>
      <b/>
      <sz val="7.5"/>
      <color indexed="9"/>
      <name val="Arial Narrow"/>
      <family val="2"/>
    </font>
    <font>
      <sz val="7.5"/>
      <color indexed="8"/>
      <name val="Arial Narrow"/>
      <family val="2"/>
    </font>
    <font>
      <u val="single"/>
      <sz val="7.5"/>
      <color indexed="12"/>
      <name val="Arial Narrow"/>
      <family val="2"/>
    </font>
    <font>
      <b/>
      <sz val="6.5"/>
      <name val="Arial Narrow"/>
      <family val="2"/>
    </font>
    <font>
      <sz val="6.5"/>
      <color indexed="9"/>
      <name val="Arial Narrow"/>
      <family val="2"/>
    </font>
    <font>
      <sz val="6.5"/>
      <name val="Arial Narrow"/>
      <family val="2"/>
    </font>
    <font>
      <sz val="10"/>
      <name val="Verdana"/>
      <family val="2"/>
    </font>
    <font>
      <sz val="9"/>
      <name val="Arial Narrow"/>
      <family val="2"/>
    </font>
    <font>
      <sz val="9"/>
      <name val="Arial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7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0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7" fillId="18" borderId="0" applyNumberFormat="0" applyBorder="0" applyAlignment="0" applyProtection="0"/>
    <xf numFmtId="0" fontId="38" fillId="19" borderId="1" applyNumberFormat="0" applyAlignment="0" applyProtection="0"/>
    <xf numFmtId="0" fontId="39" fillId="20" borderId="2" applyNumberFormat="0" applyAlignment="0" applyProtection="0"/>
    <xf numFmtId="0" fontId="40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15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41" fillId="26" borderId="1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27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28" borderId="0" applyNumberFormat="0" applyBorder="0" applyAlignment="0" applyProtection="0"/>
    <xf numFmtId="0" fontId="0" fillId="0" borderId="0">
      <alignment/>
      <protection/>
    </xf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44" fillId="19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32" fillId="0" borderId="7" applyNumberFormat="0" applyFill="0" applyAlignment="0" applyProtection="0"/>
    <xf numFmtId="0" fontId="17" fillId="0" borderId="8" applyNumberFormat="0" applyFill="0" applyAlignment="0" applyProtection="0"/>
    <xf numFmtId="0" fontId="47" fillId="0" borderId="9" applyNumberFormat="0" applyFill="0" applyAlignment="0" applyProtection="0"/>
  </cellStyleXfs>
  <cellXfs count="257">
    <xf numFmtId="0" fontId="0" fillId="0" borderId="0" xfId="0" applyAlignment="1">
      <alignment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vertical="center" wrapText="1"/>
      <protection/>
    </xf>
    <xf numFmtId="0" fontId="4" fillId="0" borderId="0" xfId="0" applyFont="1" applyFill="1" applyAlignment="1" applyProtection="1">
      <alignment vertical="center" wrapText="1"/>
      <protection/>
    </xf>
    <xf numFmtId="0" fontId="4" fillId="0" borderId="0" xfId="0" applyFont="1" applyFill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200" fontId="5" fillId="30" borderId="11" xfId="0" applyNumberFormat="1" applyFont="1" applyFill="1" applyBorder="1" applyAlignment="1">
      <alignment horizontal="center" vertical="center" wrapText="1"/>
    </xf>
    <xf numFmtId="200" fontId="4" fillId="0" borderId="0" xfId="0" applyNumberFormat="1" applyFont="1" applyAlignment="1">
      <alignment/>
    </xf>
    <xf numFmtId="200" fontId="5" fillId="30" borderId="12" xfId="0" applyNumberFormat="1" applyFont="1" applyFill="1" applyBorder="1" applyAlignment="1">
      <alignment horizontal="center" vertical="center" wrapText="1"/>
    </xf>
    <xf numFmtId="199" fontId="4" fillId="0" borderId="0" xfId="0" applyNumberFormat="1" applyFont="1" applyFill="1" applyBorder="1" applyAlignment="1">
      <alignment horizontal="center" vertical="center" wrapText="1"/>
    </xf>
    <xf numFmtId="202" fontId="4" fillId="8" borderId="10" xfId="0" applyNumberFormat="1" applyFont="1" applyFill="1" applyBorder="1" applyAlignment="1">
      <alignment horizontal="center" vertical="center" wrapText="1"/>
    </xf>
    <xf numFmtId="198" fontId="4" fillId="3" borderId="10" xfId="51" applyNumberFormat="1" applyFont="1" applyFill="1" applyBorder="1" applyAlignment="1">
      <alignment horizontal="center" vertical="center" wrapText="1"/>
    </xf>
    <xf numFmtId="0" fontId="4" fillId="0" borderId="10" xfId="55" applyFont="1" applyFill="1" applyBorder="1" applyAlignment="1" applyProtection="1">
      <alignment horizontal="center" vertical="center" wrapText="1"/>
      <protection locked="0"/>
    </xf>
    <xf numFmtId="198" fontId="4" fillId="0" borderId="10" xfId="55" applyNumberFormat="1" applyFont="1" applyFill="1" applyBorder="1" applyAlignment="1" applyProtection="1">
      <alignment horizontal="center" vertical="center" wrapText="1"/>
      <protection locked="0"/>
    </xf>
    <xf numFmtId="198" fontId="4" fillId="0" borderId="13" xfId="55" applyNumberFormat="1" applyFont="1" applyFill="1" applyBorder="1" applyAlignment="1" applyProtection="1">
      <alignment horizontal="center" vertical="center" wrapText="1"/>
      <protection locked="0"/>
    </xf>
    <xf numFmtId="198" fontId="4" fillId="0" borderId="0" xfId="55" applyNumberFormat="1" applyFont="1" applyFill="1" applyBorder="1" applyAlignment="1" applyProtection="1">
      <alignment horizontal="center" vertical="center" wrapText="1"/>
      <protection locked="0"/>
    </xf>
    <xf numFmtId="203" fontId="4" fillId="31" borderId="14" xfId="55" applyNumberFormat="1" applyFont="1" applyFill="1" applyBorder="1" applyAlignment="1" applyProtection="1">
      <alignment horizontal="center" vertical="center" wrapText="1"/>
      <protection locked="0"/>
    </xf>
    <xf numFmtId="198" fontId="4" fillId="32" borderId="14" xfId="55" applyNumberFormat="1" applyFont="1" applyFill="1" applyBorder="1" applyAlignment="1" applyProtection="1">
      <alignment horizontal="center" vertical="center" wrapText="1"/>
      <protection locked="0"/>
    </xf>
    <xf numFmtId="198" fontId="7" fillId="0" borderId="15" xfId="55" applyNumberFormat="1" applyFont="1" applyFill="1" applyBorder="1" applyAlignment="1" applyProtection="1">
      <alignment horizontal="center" vertical="center" wrapText="1"/>
      <protection locked="0"/>
    </xf>
    <xf numFmtId="200" fontId="4" fillId="33" borderId="14" xfId="55" applyNumberFormat="1" applyFont="1" applyFill="1" applyBorder="1" applyAlignment="1" applyProtection="1">
      <alignment horizontal="center" vertical="center" wrapText="1"/>
      <protection locked="0"/>
    </xf>
    <xf numFmtId="4" fontId="4" fillId="0" borderId="0" xfId="55" applyNumberFormat="1" applyFont="1" applyFill="1" applyBorder="1" applyAlignment="1" applyProtection="1">
      <alignment horizontal="center" vertical="center" wrapText="1"/>
      <protection locked="0"/>
    </xf>
    <xf numFmtId="200" fontId="5" fillId="17" borderId="14" xfId="55" applyNumberFormat="1" applyFont="1" applyFill="1" applyBorder="1" applyAlignment="1" applyProtection="1">
      <alignment horizontal="center" vertical="center" wrapText="1"/>
      <protection locked="0"/>
    </xf>
    <xf numFmtId="200" fontId="4" fillId="30" borderId="16" xfId="0" applyNumberFormat="1" applyFont="1" applyFill="1" applyBorder="1" applyAlignment="1">
      <alignment horizontal="center" vertical="center"/>
    </xf>
    <xf numFmtId="200" fontId="5" fillId="3" borderId="17" xfId="55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198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198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198" fontId="4" fillId="0" borderId="18" xfId="0" applyNumberFormat="1" applyFont="1" applyFill="1" applyBorder="1" applyAlignment="1" applyProtection="1">
      <alignment horizontal="center" vertical="center" wrapText="1"/>
      <protection locked="0"/>
    </xf>
    <xf numFmtId="198" fontId="4" fillId="0" borderId="14" xfId="51" applyNumberFormat="1" applyFont="1" applyFill="1" applyBorder="1" applyAlignment="1">
      <alignment horizontal="center" vertical="center" wrapText="1"/>
    </xf>
    <xf numFmtId="198" fontId="4" fillId="0" borderId="10" xfId="0" applyNumberFormat="1" applyFont="1" applyFill="1" applyBorder="1" applyAlignment="1">
      <alignment horizontal="center" vertical="center" wrapText="1"/>
    </xf>
    <xf numFmtId="198" fontId="4" fillId="0" borderId="10" xfId="52" applyNumberFormat="1" applyFont="1" applyFill="1" applyBorder="1" applyAlignment="1">
      <alignment horizontal="center" vertical="center"/>
    </xf>
    <xf numFmtId="198" fontId="4" fillId="0" borderId="13" xfId="0" applyNumberFormat="1" applyFont="1" applyFill="1" applyBorder="1" applyAlignment="1">
      <alignment horizontal="center" vertical="center" wrapText="1"/>
    </xf>
    <xf numFmtId="198" fontId="4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198" fontId="4" fillId="0" borderId="10" xfId="51" applyNumberFormat="1" applyFont="1" applyFill="1" applyBorder="1" applyAlignment="1">
      <alignment horizontal="center" vertical="center" wrapText="1"/>
    </xf>
    <xf numFmtId="198" fontId="4" fillId="0" borderId="18" xfId="51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3" fontId="4" fillId="0" borderId="17" xfId="55" applyNumberFormat="1" applyFont="1" applyFill="1" applyBorder="1" applyAlignment="1" applyProtection="1">
      <alignment horizontal="center" vertical="center" wrapText="1"/>
      <protection locked="0"/>
    </xf>
    <xf numFmtId="0" fontId="4" fillId="0" borderId="18" xfId="0" applyFont="1" applyFill="1" applyBorder="1" applyAlignment="1" applyProtection="1">
      <alignment vertical="center" wrapText="1"/>
      <protection/>
    </xf>
    <xf numFmtId="200" fontId="5" fillId="0" borderId="0" xfId="0" applyNumberFormat="1" applyFont="1" applyFill="1" applyBorder="1" applyAlignment="1">
      <alignment horizontal="center" vertical="center"/>
    </xf>
    <xf numFmtId="200" fontId="4" fillId="0" borderId="0" xfId="0" applyNumberFormat="1" applyFont="1" applyFill="1" applyBorder="1" applyAlignment="1">
      <alignment/>
    </xf>
    <xf numFmtId="198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202" fontId="4" fillId="8" borderId="14" xfId="0" applyNumberFormat="1" applyFont="1" applyFill="1" applyBorder="1" applyAlignment="1">
      <alignment horizontal="center" vertical="center" wrapText="1"/>
    </xf>
    <xf numFmtId="200" fontId="4" fillId="33" borderId="10" xfId="55" applyNumberFormat="1" applyFont="1" applyFill="1" applyBorder="1" applyAlignment="1" applyProtection="1">
      <alignment horizontal="center" vertical="center" wrapText="1"/>
      <protection locked="0"/>
    </xf>
    <xf numFmtId="200" fontId="5" fillId="17" borderId="10" xfId="55" applyNumberFormat="1" applyFont="1" applyFill="1" applyBorder="1" applyAlignment="1" applyProtection="1">
      <alignment horizontal="center" vertical="center" wrapText="1"/>
      <protection locked="0"/>
    </xf>
    <xf numFmtId="200" fontId="5" fillId="17" borderId="13" xfId="55" applyNumberFormat="1" applyFont="1" applyFill="1" applyBorder="1" applyAlignment="1" applyProtection="1">
      <alignment horizontal="center" vertical="center" wrapText="1"/>
      <protection locked="0"/>
    </xf>
    <xf numFmtId="200" fontId="5" fillId="17" borderId="19" xfId="55" applyNumberFormat="1" applyFont="1" applyFill="1" applyBorder="1" applyAlignment="1" applyProtection="1">
      <alignment horizontal="center" vertical="center" wrapText="1"/>
      <protection locked="0"/>
    </xf>
    <xf numFmtId="200" fontId="5" fillId="17" borderId="18" xfId="55" applyNumberFormat="1" applyFont="1" applyFill="1" applyBorder="1" applyAlignment="1" applyProtection="1">
      <alignment horizontal="center" vertical="center" wrapText="1"/>
      <protection locked="0"/>
    </xf>
    <xf numFmtId="200" fontId="5" fillId="17" borderId="20" xfId="55" applyNumberFormat="1" applyFont="1" applyFill="1" applyBorder="1" applyAlignment="1" applyProtection="1">
      <alignment horizontal="center" vertical="center" wrapText="1"/>
      <protection locked="0"/>
    </xf>
    <xf numFmtId="203" fontId="4" fillId="31" borderId="10" xfId="55" applyNumberFormat="1" applyFont="1" applyFill="1" applyBorder="1" applyAlignment="1" applyProtection="1">
      <alignment horizontal="center" vertical="center" wrapText="1"/>
      <protection locked="0"/>
    </xf>
    <xf numFmtId="198" fontId="7" fillId="34" borderId="21" xfId="55" applyNumberFormat="1" applyFont="1" applyFill="1" applyBorder="1" applyAlignment="1" applyProtection="1">
      <alignment horizontal="center" vertical="center" wrapText="1"/>
      <protection locked="0"/>
    </xf>
    <xf numFmtId="198" fontId="4" fillId="32" borderId="10" xfId="55" applyNumberFormat="1" applyFont="1" applyFill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32" borderId="14" xfId="0" applyFont="1" applyFill="1" applyBorder="1" applyAlignment="1" applyProtection="1">
      <alignment horizontal="center" vertical="center" wrapText="1"/>
      <protection/>
    </xf>
    <xf numFmtId="0" fontId="4" fillId="32" borderId="10" xfId="0" applyFont="1" applyFill="1" applyBorder="1" applyAlignment="1" applyProtection="1">
      <alignment horizontal="center" vertical="center" wrapText="1"/>
      <protection/>
    </xf>
    <xf numFmtId="198" fontId="4" fillId="3" borderId="14" xfId="51" applyNumberFormat="1" applyFont="1" applyFill="1" applyBorder="1" applyAlignment="1">
      <alignment horizontal="center" vertical="center" wrapText="1"/>
    </xf>
    <xf numFmtId="199" fontId="10" fillId="0" borderId="0" xfId="46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/>
    </xf>
    <xf numFmtId="205" fontId="9" fillId="0" borderId="0" xfId="52" applyNumberFormat="1" applyFont="1" applyAlignment="1">
      <alignment vertical="center"/>
    </xf>
    <xf numFmtId="0" fontId="4" fillId="0" borderId="14" xfId="55" applyFont="1" applyFill="1" applyBorder="1" applyAlignment="1">
      <alignment horizontal="center" vertical="center"/>
      <protection/>
    </xf>
    <xf numFmtId="0" fontId="4" fillId="0" borderId="19" xfId="55" applyFont="1" applyFill="1" applyBorder="1" applyAlignment="1">
      <alignment horizontal="center" vertical="center"/>
      <protection/>
    </xf>
    <xf numFmtId="208" fontId="4" fillId="0" borderId="10" xfId="52" applyNumberFormat="1" applyFont="1" applyFill="1" applyBorder="1" applyAlignment="1">
      <alignment horizontal="center" vertical="center" wrapText="1"/>
    </xf>
    <xf numFmtId="206" fontId="4" fillId="0" borderId="10" xfId="0" applyNumberFormat="1" applyFont="1" applyFill="1" applyBorder="1" applyAlignment="1">
      <alignment horizontal="center" vertical="center" wrapText="1"/>
    </xf>
    <xf numFmtId="208" fontId="4" fillId="0" borderId="10" xfId="0" applyNumberFormat="1" applyFont="1" applyFill="1" applyBorder="1" applyAlignment="1">
      <alignment horizontal="center" vertical="center" wrapText="1"/>
    </xf>
    <xf numFmtId="208" fontId="4" fillId="0" borderId="10" xfId="55" applyNumberFormat="1" applyFont="1" applyFill="1" applyBorder="1" applyAlignment="1">
      <alignment horizontal="center" vertical="center" wrapText="1"/>
      <protection/>
    </xf>
    <xf numFmtId="206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206" fontId="4" fillId="0" borderId="13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 applyProtection="1">
      <alignment horizontal="center" vertical="center" wrapText="1"/>
      <protection/>
    </xf>
    <xf numFmtId="0" fontId="4" fillId="0" borderId="18" xfId="0" applyFont="1" applyFill="1" applyBorder="1" applyAlignment="1" applyProtection="1">
      <alignment horizontal="center" vertical="center" wrapText="1"/>
      <protection/>
    </xf>
    <xf numFmtId="208" fontId="4" fillId="0" borderId="18" xfId="52" applyNumberFormat="1" applyFont="1" applyFill="1" applyBorder="1" applyAlignment="1">
      <alignment horizontal="center" vertical="center" wrapText="1"/>
    </xf>
    <xf numFmtId="206" fontId="4" fillId="0" borderId="18" xfId="0" applyNumberFormat="1" applyFont="1" applyFill="1" applyBorder="1" applyAlignment="1">
      <alignment horizontal="center" vertical="center" wrapText="1"/>
    </xf>
    <xf numFmtId="206" fontId="4" fillId="0" borderId="2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4" fillId="0" borderId="10" xfId="55" applyFont="1" applyFill="1" applyBorder="1" applyAlignment="1">
      <alignment horizontal="center" vertical="center" wrapText="1"/>
      <protection/>
    </xf>
    <xf numFmtId="0" fontId="4" fillId="0" borderId="18" xfId="55" applyFont="1" applyFill="1" applyBorder="1" applyAlignment="1">
      <alignment horizontal="center" vertical="center" wrapText="1"/>
      <protection/>
    </xf>
    <xf numFmtId="0" fontId="5" fillId="0" borderId="22" xfId="55" applyFont="1" applyFill="1" applyBorder="1" applyAlignment="1">
      <alignment horizontal="center" vertical="center"/>
      <protection/>
    </xf>
    <xf numFmtId="0" fontId="5" fillId="0" borderId="23" xfId="55" applyFont="1" applyFill="1" applyBorder="1" applyAlignment="1">
      <alignment horizontal="left" vertical="center" wrapText="1"/>
      <protection/>
    </xf>
    <xf numFmtId="0" fontId="5" fillId="0" borderId="23" xfId="55" applyFont="1" applyFill="1" applyBorder="1" applyAlignment="1">
      <alignment horizontal="center" vertical="center" wrapText="1"/>
      <protection/>
    </xf>
    <xf numFmtId="205" fontId="6" fillId="0" borderId="23" xfId="52" applyNumberFormat="1" applyFont="1" applyBorder="1" applyAlignment="1" applyProtection="1">
      <alignment horizontal="center" vertical="center" wrapText="1"/>
      <protection locked="0"/>
    </xf>
    <xf numFmtId="0" fontId="6" fillId="0" borderId="23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22" xfId="0" applyFont="1" applyFill="1" applyBorder="1" applyAlignment="1" applyProtection="1">
      <alignment horizontal="center" vertical="center" wrapText="1"/>
      <protection locked="0"/>
    </xf>
    <xf numFmtId="0" fontId="4" fillId="0" borderId="23" xfId="0" applyFont="1" applyFill="1" applyBorder="1" applyAlignment="1" applyProtection="1">
      <alignment horizontal="center" vertical="center" wrapText="1"/>
      <protection locked="0"/>
    </xf>
    <xf numFmtId="198" fontId="4" fillId="0" borderId="23" xfId="51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13" xfId="0" applyFont="1" applyFill="1" applyBorder="1" applyAlignment="1" applyProtection="1">
      <alignment horizontal="center" vertical="center" wrapText="1"/>
      <protection locked="0"/>
    </xf>
    <xf numFmtId="0" fontId="4" fillId="0" borderId="19" xfId="0" applyFont="1" applyFill="1" applyBorder="1" applyAlignment="1" applyProtection="1">
      <alignment horizontal="center" vertical="center" wrapText="1"/>
      <protection locked="0"/>
    </xf>
    <xf numFmtId="0" fontId="4" fillId="0" borderId="18" xfId="0" applyFont="1" applyFill="1" applyBorder="1" applyAlignment="1" applyProtection="1">
      <alignment horizontal="center" vertical="center" wrapText="1"/>
      <protection locked="0"/>
    </xf>
    <xf numFmtId="198" fontId="4" fillId="0" borderId="13" xfId="51" applyNumberFormat="1" applyFont="1" applyFill="1" applyBorder="1" applyAlignment="1">
      <alignment horizontal="center" vertical="center" wrapText="1"/>
    </xf>
    <xf numFmtId="198" fontId="4" fillId="0" borderId="20" xfId="51" applyNumberFormat="1" applyFont="1" applyFill="1" applyBorder="1" applyAlignment="1">
      <alignment horizontal="center" vertical="center" wrapText="1"/>
    </xf>
    <xf numFmtId="198" fontId="4" fillId="0" borderId="13" xfId="52" applyNumberFormat="1" applyFont="1" applyFill="1" applyBorder="1" applyAlignment="1">
      <alignment horizontal="center" vertical="center"/>
    </xf>
    <xf numFmtId="198" fontId="4" fillId="0" borderId="13" xfId="0" applyNumberFormat="1" applyFont="1" applyFill="1" applyBorder="1" applyAlignment="1">
      <alignment horizontal="center" vertical="center"/>
    </xf>
    <xf numFmtId="198" fontId="4" fillId="0" borderId="19" xfId="51" applyNumberFormat="1" applyFont="1" applyFill="1" applyBorder="1" applyAlignment="1">
      <alignment horizontal="center" vertical="center" wrapText="1"/>
    </xf>
    <xf numFmtId="198" fontId="4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2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Fill="1" applyBorder="1" applyAlignment="1" applyProtection="1">
      <alignment horizontal="center" vertical="center" wrapText="1"/>
      <protection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32" borderId="22" xfId="0" applyFont="1" applyFill="1" applyBorder="1" applyAlignment="1" applyProtection="1">
      <alignment horizontal="center" vertical="center" wrapText="1"/>
      <protection/>
    </xf>
    <xf numFmtId="0" fontId="4" fillId="32" borderId="23" xfId="0" applyFont="1" applyFill="1" applyBorder="1" applyAlignment="1" applyProtection="1">
      <alignment horizontal="center" vertical="center" wrapText="1"/>
      <protection/>
    </xf>
    <xf numFmtId="0" fontId="4" fillId="32" borderId="12" xfId="0" applyFont="1" applyFill="1" applyBorder="1" applyAlignment="1" applyProtection="1">
      <alignment horizontal="center" vertical="center" wrapText="1"/>
      <protection/>
    </xf>
    <xf numFmtId="0" fontId="4" fillId="32" borderId="13" xfId="0" applyFont="1" applyFill="1" applyBorder="1" applyAlignment="1" applyProtection="1">
      <alignment horizontal="center" vertical="center" wrapText="1"/>
      <protection/>
    </xf>
    <xf numFmtId="0" fontId="4" fillId="32" borderId="19" xfId="0" applyFont="1" applyFill="1" applyBorder="1" applyAlignment="1" applyProtection="1">
      <alignment horizontal="center" vertical="center" wrapText="1"/>
      <protection/>
    </xf>
    <xf numFmtId="0" fontId="4" fillId="32" borderId="18" xfId="0" applyFont="1" applyFill="1" applyBorder="1" applyAlignment="1" applyProtection="1">
      <alignment horizontal="center" vertical="center" wrapText="1"/>
      <protection/>
    </xf>
    <xf numFmtId="0" fontId="4" fillId="32" borderId="20" xfId="0" applyFont="1" applyFill="1" applyBorder="1" applyAlignment="1" applyProtection="1">
      <alignment horizontal="center" vertical="center" wrapText="1"/>
      <protection/>
    </xf>
    <xf numFmtId="0" fontId="11" fillId="0" borderId="22" xfId="0" applyFont="1" applyFill="1" applyBorder="1" applyAlignment="1" applyProtection="1">
      <alignment horizontal="center" vertical="center" wrapText="1"/>
      <protection/>
    </xf>
    <xf numFmtId="0" fontId="11" fillId="0" borderId="23" xfId="0" applyFont="1" applyFill="1" applyBorder="1" applyAlignment="1" applyProtection="1">
      <alignment horizontal="center" vertical="center" wrapText="1"/>
      <protection/>
    </xf>
    <xf numFmtId="0" fontId="11" fillId="0" borderId="23" xfId="0" applyFont="1" applyFill="1" applyBorder="1" applyAlignment="1" applyProtection="1">
      <alignment horizontal="center" vertical="center" wrapText="1"/>
      <protection locked="0"/>
    </xf>
    <xf numFmtId="0" fontId="11" fillId="0" borderId="12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198" fontId="11" fillId="3" borderId="14" xfId="0" applyNumberFormat="1" applyFont="1" applyFill="1" applyBorder="1" applyAlignment="1">
      <alignment horizontal="center" vertical="center" wrapText="1"/>
    </xf>
    <xf numFmtId="198" fontId="11" fillId="3" borderId="10" xfId="0" applyNumberFormat="1" applyFont="1" applyFill="1" applyBorder="1" applyAlignment="1">
      <alignment horizontal="center" vertical="center"/>
    </xf>
    <xf numFmtId="198" fontId="11" fillId="3" borderId="10" xfId="0" applyNumberFormat="1" applyFont="1" applyFill="1" applyBorder="1" applyAlignment="1">
      <alignment horizontal="center" vertical="center" wrapText="1"/>
    </xf>
    <xf numFmtId="198" fontId="11" fillId="3" borderId="13" xfId="0" applyNumberFormat="1" applyFont="1" applyFill="1" applyBorder="1" applyAlignment="1">
      <alignment horizontal="center" vertical="center" wrapText="1"/>
    </xf>
    <xf numFmtId="199" fontId="11" fillId="0" borderId="0" xfId="0" applyNumberFormat="1" applyFont="1" applyFill="1" applyBorder="1" applyAlignment="1">
      <alignment horizontal="center" vertical="center" wrapText="1"/>
    </xf>
    <xf numFmtId="198" fontId="11" fillId="3" borderId="24" xfId="0" applyNumberFormat="1" applyFont="1" applyFill="1" applyBorder="1" applyAlignment="1">
      <alignment horizontal="center" vertical="center" wrapText="1"/>
    </xf>
    <xf numFmtId="198" fontId="11" fillId="3" borderId="25" xfId="0" applyNumberFormat="1" applyFont="1" applyFill="1" applyBorder="1" applyAlignment="1">
      <alignment horizontal="center" vertical="center"/>
    </xf>
    <xf numFmtId="198" fontId="11" fillId="3" borderId="25" xfId="0" applyNumberFormat="1" applyFont="1" applyFill="1" applyBorder="1" applyAlignment="1">
      <alignment horizontal="center" vertical="center" wrapText="1"/>
    </xf>
    <xf numFmtId="198" fontId="11" fillId="3" borderId="26" xfId="0" applyNumberFormat="1" applyFont="1" applyFill="1" applyBorder="1" applyAlignment="1">
      <alignment horizontal="center" vertical="center" wrapText="1"/>
    </xf>
    <xf numFmtId="198" fontId="11" fillId="0" borderId="27" xfId="0" applyNumberFormat="1" applyFont="1" applyFill="1" applyBorder="1" applyAlignment="1">
      <alignment horizontal="center" vertical="center" wrapText="1"/>
    </xf>
    <xf numFmtId="198" fontId="11" fillId="0" borderId="23" xfId="0" applyNumberFormat="1" applyFont="1" applyFill="1" applyBorder="1" applyAlignment="1">
      <alignment horizontal="center" vertical="center" wrapText="1"/>
    </xf>
    <xf numFmtId="198" fontId="11" fillId="0" borderId="12" xfId="0" applyNumberFormat="1" applyFont="1" applyFill="1" applyBorder="1" applyAlignment="1">
      <alignment horizontal="center" vertical="center" wrapText="1"/>
    </xf>
    <xf numFmtId="198" fontId="11" fillId="0" borderId="0" xfId="0" applyNumberFormat="1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1" fillId="0" borderId="0" xfId="0" applyFont="1" applyFill="1" applyAlignment="1" applyProtection="1">
      <alignment horizontal="center" vertical="center" wrapText="1"/>
      <protection/>
    </xf>
    <xf numFmtId="200" fontId="13" fillId="0" borderId="0" xfId="0" applyNumberFormat="1" applyFont="1" applyAlignment="1">
      <alignment/>
    </xf>
    <xf numFmtId="200" fontId="11" fillId="30" borderId="16" xfId="0" applyNumberFormat="1" applyFont="1" applyFill="1" applyBorder="1" applyAlignment="1">
      <alignment horizontal="center" vertical="center" wrapText="1"/>
    </xf>
    <xf numFmtId="200" fontId="11" fillId="30" borderId="13" xfId="0" applyNumberFormat="1" applyFont="1" applyFill="1" applyBorder="1" applyAlignment="1">
      <alignment horizontal="center" vertical="center" wrapText="1"/>
    </xf>
    <xf numFmtId="200" fontId="4" fillId="30" borderId="13" xfId="0" applyNumberFormat="1" applyFont="1" applyFill="1" applyBorder="1" applyAlignment="1">
      <alignment horizontal="center" vertical="center"/>
    </xf>
    <xf numFmtId="200" fontId="4" fillId="30" borderId="20" xfId="0" applyNumberFormat="1" applyFont="1" applyFill="1" applyBorder="1" applyAlignment="1">
      <alignment horizontal="center" vertical="center"/>
    </xf>
    <xf numFmtId="200" fontId="14" fillId="35" borderId="14" xfId="55" applyNumberFormat="1" applyFont="1" applyFill="1" applyBorder="1" applyAlignment="1" applyProtection="1">
      <alignment horizontal="center" vertical="center" wrapText="1"/>
      <protection locked="0"/>
    </xf>
    <xf numFmtId="200" fontId="14" fillId="35" borderId="10" xfId="55" applyNumberFormat="1" applyFont="1" applyFill="1" applyBorder="1" applyAlignment="1" applyProtection="1">
      <alignment horizontal="center" vertical="center" wrapText="1"/>
      <protection locked="0"/>
    </xf>
    <xf numFmtId="200" fontId="14" fillId="35" borderId="19" xfId="55" applyNumberFormat="1" applyFont="1" applyFill="1" applyBorder="1" applyAlignment="1" applyProtection="1">
      <alignment horizontal="center" vertical="center" wrapText="1"/>
      <protection locked="0"/>
    </xf>
    <xf numFmtId="200" fontId="14" fillId="35" borderId="18" xfId="55" applyNumberFormat="1" applyFont="1" applyFill="1" applyBorder="1" applyAlignment="1" applyProtection="1">
      <alignment horizontal="center" vertical="center" wrapText="1"/>
      <protection locked="0"/>
    </xf>
    <xf numFmtId="200" fontId="5" fillId="17" borderId="22" xfId="55" applyNumberFormat="1" applyFont="1" applyFill="1" applyBorder="1" applyAlignment="1" applyProtection="1">
      <alignment horizontal="center" vertical="center" wrapText="1"/>
      <protection locked="0"/>
    </xf>
    <xf numFmtId="200" fontId="5" fillId="17" borderId="23" xfId="55" applyNumberFormat="1" applyFont="1" applyFill="1" applyBorder="1" applyAlignment="1" applyProtection="1">
      <alignment horizontal="center" vertical="center" wrapText="1"/>
      <protection locked="0"/>
    </xf>
    <xf numFmtId="200" fontId="5" fillId="17" borderId="12" xfId="55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Alignment="1" applyProtection="1">
      <alignment vertical="center" wrapText="1"/>
      <protection/>
    </xf>
    <xf numFmtId="202" fontId="4" fillId="8" borderId="22" xfId="0" applyNumberFormat="1" applyFont="1" applyFill="1" applyBorder="1" applyAlignment="1">
      <alignment horizontal="center" vertical="center" wrapText="1"/>
    </xf>
    <xf numFmtId="202" fontId="4" fillId="8" borderId="23" xfId="0" applyNumberFormat="1" applyFont="1" applyFill="1" applyBorder="1" applyAlignment="1">
      <alignment horizontal="center" vertical="center" wrapText="1"/>
    </xf>
    <xf numFmtId="202" fontId="4" fillId="8" borderId="12" xfId="0" applyNumberFormat="1" applyFont="1" applyFill="1" applyBorder="1" applyAlignment="1">
      <alignment horizontal="center" vertical="center" wrapText="1"/>
    </xf>
    <xf numFmtId="202" fontId="4" fillId="8" borderId="13" xfId="0" applyNumberFormat="1" applyFont="1" applyFill="1" applyBorder="1" applyAlignment="1">
      <alignment horizontal="center" vertical="center" wrapText="1"/>
    </xf>
    <xf numFmtId="202" fontId="4" fillId="8" borderId="19" xfId="0" applyNumberFormat="1" applyFont="1" applyFill="1" applyBorder="1" applyAlignment="1">
      <alignment horizontal="center" vertical="center" wrapText="1"/>
    </xf>
    <xf numFmtId="202" fontId="4" fillId="8" borderId="18" xfId="0" applyNumberFormat="1" applyFont="1" applyFill="1" applyBorder="1" applyAlignment="1">
      <alignment horizontal="center" vertical="center" wrapText="1"/>
    </xf>
    <xf numFmtId="202" fontId="4" fillId="8" borderId="20" xfId="0" applyNumberFormat="1" applyFont="1" applyFill="1" applyBorder="1" applyAlignment="1">
      <alignment horizontal="center" vertical="center" wrapText="1"/>
    </xf>
    <xf numFmtId="198" fontId="4" fillId="3" borderId="22" xfId="51" applyNumberFormat="1" applyFont="1" applyFill="1" applyBorder="1" applyAlignment="1">
      <alignment horizontal="center" vertical="center" wrapText="1"/>
    </xf>
    <xf numFmtId="198" fontId="4" fillId="3" borderId="23" xfId="51" applyNumberFormat="1" applyFont="1" applyFill="1" applyBorder="1" applyAlignment="1">
      <alignment horizontal="center" vertical="center" wrapText="1"/>
    </xf>
    <xf numFmtId="3" fontId="4" fillId="0" borderId="27" xfId="55" applyNumberFormat="1" applyFont="1" applyFill="1" applyBorder="1" applyAlignment="1" applyProtection="1">
      <alignment horizontal="center" vertical="center" wrapText="1"/>
      <protection locked="0"/>
    </xf>
    <xf numFmtId="0" fontId="4" fillId="0" borderId="23" xfId="55" applyFont="1" applyFill="1" applyBorder="1" applyAlignment="1" applyProtection="1">
      <alignment horizontal="center" vertical="center" wrapText="1"/>
      <protection locked="0"/>
    </xf>
    <xf numFmtId="198" fontId="4" fillId="0" borderId="23" xfId="55" applyNumberFormat="1" applyFont="1" applyFill="1" applyBorder="1" applyAlignment="1" applyProtection="1">
      <alignment horizontal="center" vertical="center" wrapText="1"/>
      <protection locked="0"/>
    </xf>
    <xf numFmtId="198" fontId="4" fillId="0" borderId="12" xfId="55" applyNumberFormat="1" applyFont="1" applyFill="1" applyBorder="1" applyAlignment="1" applyProtection="1">
      <alignment horizontal="center" vertical="center" wrapText="1"/>
      <protection locked="0"/>
    </xf>
    <xf numFmtId="198" fontId="4" fillId="3" borderId="19" xfId="51" applyNumberFormat="1" applyFont="1" applyFill="1" applyBorder="1" applyAlignment="1">
      <alignment horizontal="center" vertical="center" wrapText="1"/>
    </xf>
    <xf numFmtId="198" fontId="4" fillId="3" borderId="18" xfId="51" applyNumberFormat="1" applyFont="1" applyFill="1" applyBorder="1" applyAlignment="1">
      <alignment horizontal="center" vertical="center" wrapText="1"/>
    </xf>
    <xf numFmtId="3" fontId="4" fillId="0" borderId="29" xfId="55" applyNumberFormat="1" applyFont="1" applyFill="1" applyBorder="1" applyAlignment="1" applyProtection="1">
      <alignment horizontal="center" vertical="center" wrapText="1"/>
      <protection locked="0"/>
    </xf>
    <xf numFmtId="0" fontId="4" fillId="0" borderId="18" xfId="55" applyFont="1" applyFill="1" applyBorder="1" applyAlignment="1" applyProtection="1">
      <alignment horizontal="center" vertical="center" wrapText="1"/>
      <protection locked="0"/>
    </xf>
    <xf numFmtId="198" fontId="4" fillId="0" borderId="18" xfId="55" applyNumberFormat="1" applyFont="1" applyFill="1" applyBorder="1" applyAlignment="1" applyProtection="1">
      <alignment horizontal="center" vertical="center" wrapText="1"/>
      <protection locked="0"/>
    </xf>
    <xf numFmtId="198" fontId="4" fillId="0" borderId="20" xfId="55" applyNumberFormat="1" applyFont="1" applyFill="1" applyBorder="1" applyAlignment="1" applyProtection="1">
      <alignment horizontal="center" vertical="center" wrapText="1"/>
      <protection locked="0"/>
    </xf>
    <xf numFmtId="203" fontId="4" fillId="31" borderId="22" xfId="55" applyNumberFormat="1" applyFont="1" applyFill="1" applyBorder="1" applyAlignment="1" applyProtection="1">
      <alignment horizontal="center" vertical="center" wrapText="1"/>
      <protection locked="0"/>
    </xf>
    <xf numFmtId="203" fontId="4" fillId="31" borderId="23" xfId="55" applyNumberFormat="1" applyFont="1" applyFill="1" applyBorder="1" applyAlignment="1" applyProtection="1">
      <alignment horizontal="center" vertical="center" wrapText="1"/>
      <protection locked="0"/>
    </xf>
    <xf numFmtId="203" fontId="4" fillId="31" borderId="12" xfId="55" applyNumberFormat="1" applyFont="1" applyFill="1" applyBorder="1" applyAlignment="1" applyProtection="1">
      <alignment horizontal="center" vertical="center" wrapText="1"/>
      <protection locked="0"/>
    </xf>
    <xf numFmtId="203" fontId="4" fillId="31" borderId="13" xfId="55" applyNumberFormat="1" applyFont="1" applyFill="1" applyBorder="1" applyAlignment="1" applyProtection="1">
      <alignment horizontal="center" vertical="center" wrapText="1"/>
      <protection locked="0"/>
    </xf>
    <xf numFmtId="203" fontId="4" fillId="31" borderId="19" xfId="55" applyNumberFormat="1" applyFont="1" applyFill="1" applyBorder="1" applyAlignment="1" applyProtection="1">
      <alignment horizontal="center" vertical="center" wrapText="1"/>
      <protection locked="0"/>
    </xf>
    <xf numFmtId="203" fontId="4" fillId="31" borderId="18" xfId="55" applyNumberFormat="1" applyFont="1" applyFill="1" applyBorder="1" applyAlignment="1" applyProtection="1">
      <alignment horizontal="center" vertical="center" wrapText="1"/>
      <protection locked="0"/>
    </xf>
    <xf numFmtId="203" fontId="4" fillId="31" borderId="20" xfId="55" applyNumberFormat="1" applyFont="1" applyFill="1" applyBorder="1" applyAlignment="1" applyProtection="1">
      <alignment horizontal="center" vertical="center" wrapText="1"/>
      <protection locked="0"/>
    </xf>
    <xf numFmtId="198" fontId="4" fillId="32" borderId="22" xfId="55" applyNumberFormat="1" applyFont="1" applyFill="1" applyBorder="1" applyAlignment="1" applyProtection="1">
      <alignment horizontal="center" vertical="center" wrapText="1"/>
      <protection locked="0"/>
    </xf>
    <xf numFmtId="198" fontId="4" fillId="32" borderId="23" xfId="55" applyNumberFormat="1" applyFont="1" applyFill="1" applyBorder="1" applyAlignment="1" applyProtection="1">
      <alignment horizontal="center" vertical="center" wrapText="1"/>
      <protection locked="0"/>
    </xf>
    <xf numFmtId="198" fontId="4" fillId="32" borderId="19" xfId="55" applyNumberFormat="1" applyFont="1" applyFill="1" applyBorder="1" applyAlignment="1" applyProtection="1">
      <alignment horizontal="center" vertical="center" wrapText="1"/>
      <protection locked="0"/>
    </xf>
    <xf numFmtId="198" fontId="4" fillId="32" borderId="18" xfId="55" applyNumberFormat="1" applyFont="1" applyFill="1" applyBorder="1" applyAlignment="1" applyProtection="1">
      <alignment horizontal="center" vertical="center" wrapText="1"/>
      <protection locked="0"/>
    </xf>
    <xf numFmtId="198" fontId="7" fillId="34" borderId="30" xfId="55" applyNumberFormat="1" applyFont="1" applyFill="1" applyBorder="1" applyAlignment="1" applyProtection="1">
      <alignment horizontal="center" vertical="center" wrapText="1"/>
      <protection locked="0"/>
    </xf>
    <xf numFmtId="198" fontId="7" fillId="34" borderId="15" xfId="55" applyNumberFormat="1" applyFont="1" applyFill="1" applyBorder="1" applyAlignment="1" applyProtection="1">
      <alignment horizontal="center" vertical="center" wrapText="1"/>
      <protection locked="0"/>
    </xf>
    <xf numFmtId="198" fontId="7" fillId="34" borderId="31" xfId="55" applyNumberFormat="1" applyFont="1" applyFill="1" applyBorder="1" applyAlignment="1" applyProtection="1">
      <alignment horizontal="center" vertical="center" wrapText="1"/>
      <protection locked="0"/>
    </xf>
    <xf numFmtId="198" fontId="7" fillId="0" borderId="0" xfId="55" applyNumberFormat="1" applyFont="1" applyFill="1" applyBorder="1" applyAlignment="1" applyProtection="1">
      <alignment horizontal="center" vertical="center" wrapText="1"/>
      <protection locked="0"/>
    </xf>
    <xf numFmtId="200" fontId="4" fillId="33" borderId="22" xfId="55" applyNumberFormat="1" applyFont="1" applyFill="1" applyBorder="1" applyAlignment="1" applyProtection="1">
      <alignment horizontal="center" vertical="center" wrapText="1"/>
      <protection locked="0"/>
    </xf>
    <xf numFmtId="200" fontId="4" fillId="33" borderId="23" xfId="55" applyNumberFormat="1" applyFont="1" applyFill="1" applyBorder="1" applyAlignment="1" applyProtection="1">
      <alignment horizontal="center" vertical="center" wrapText="1"/>
      <protection locked="0"/>
    </xf>
    <xf numFmtId="200" fontId="4" fillId="33" borderId="12" xfId="55" applyNumberFormat="1" applyFont="1" applyFill="1" applyBorder="1" applyAlignment="1" applyProtection="1">
      <alignment horizontal="center" vertical="center" wrapText="1"/>
      <protection locked="0"/>
    </xf>
    <xf numFmtId="200" fontId="4" fillId="33" borderId="13" xfId="55" applyNumberFormat="1" applyFont="1" applyFill="1" applyBorder="1" applyAlignment="1" applyProtection="1">
      <alignment horizontal="center" vertical="center" wrapText="1"/>
      <protection locked="0"/>
    </xf>
    <xf numFmtId="200" fontId="4" fillId="33" borderId="19" xfId="55" applyNumberFormat="1" applyFont="1" applyFill="1" applyBorder="1" applyAlignment="1" applyProtection="1">
      <alignment horizontal="center" vertical="center" wrapText="1"/>
      <protection locked="0"/>
    </xf>
    <xf numFmtId="200" fontId="4" fillId="33" borderId="18" xfId="55" applyNumberFormat="1" applyFont="1" applyFill="1" applyBorder="1" applyAlignment="1" applyProtection="1">
      <alignment horizontal="center" vertical="center" wrapText="1"/>
      <protection locked="0"/>
    </xf>
    <xf numFmtId="200" fontId="4" fillId="33" borderId="20" xfId="55" applyNumberFormat="1" applyFont="1" applyFill="1" applyBorder="1" applyAlignment="1" applyProtection="1">
      <alignment horizontal="center" vertical="center" wrapText="1"/>
      <protection locked="0"/>
    </xf>
    <xf numFmtId="200" fontId="14" fillId="35" borderId="22" xfId="55" applyNumberFormat="1" applyFont="1" applyFill="1" applyBorder="1" applyAlignment="1" applyProtection="1">
      <alignment horizontal="center" vertical="center" wrapText="1"/>
      <protection locked="0"/>
    </xf>
    <xf numFmtId="200" fontId="14" fillId="35" borderId="23" xfId="55" applyNumberFormat="1" applyFont="1" applyFill="1" applyBorder="1" applyAlignment="1" applyProtection="1">
      <alignment horizontal="center" vertical="center" wrapText="1"/>
      <protection locked="0"/>
    </xf>
    <xf numFmtId="200" fontId="4" fillId="30" borderId="12" xfId="0" applyNumberFormat="1" applyFont="1" applyFill="1" applyBorder="1" applyAlignment="1">
      <alignment horizontal="center" vertical="center"/>
    </xf>
    <xf numFmtId="200" fontId="5" fillId="3" borderId="10" xfId="55" applyNumberFormat="1" applyFont="1" applyFill="1" applyBorder="1" applyAlignment="1" applyProtection="1">
      <alignment horizontal="center" vertical="center" wrapText="1"/>
      <protection locked="0"/>
    </xf>
    <xf numFmtId="200" fontId="5" fillId="3" borderId="22" xfId="55" applyNumberFormat="1" applyFont="1" applyFill="1" applyBorder="1" applyAlignment="1" applyProtection="1">
      <alignment horizontal="center" vertical="center" wrapText="1"/>
      <protection locked="0"/>
    </xf>
    <xf numFmtId="200" fontId="5" fillId="3" borderId="23" xfId="55" applyNumberFormat="1" applyFont="1" applyFill="1" applyBorder="1" applyAlignment="1" applyProtection="1">
      <alignment horizontal="center" vertical="center" wrapText="1"/>
      <protection locked="0"/>
    </xf>
    <xf numFmtId="200" fontId="5" fillId="3" borderId="14" xfId="55" applyNumberFormat="1" applyFont="1" applyFill="1" applyBorder="1" applyAlignment="1" applyProtection="1">
      <alignment horizontal="center" vertical="center" wrapText="1"/>
      <protection locked="0"/>
    </xf>
    <xf numFmtId="200" fontId="5" fillId="3" borderId="19" xfId="55" applyNumberFormat="1" applyFont="1" applyFill="1" applyBorder="1" applyAlignment="1" applyProtection="1">
      <alignment horizontal="center" vertical="center" wrapText="1"/>
      <protection locked="0"/>
    </xf>
    <xf numFmtId="200" fontId="5" fillId="3" borderId="18" xfId="55" applyNumberFormat="1" applyFont="1" applyFill="1" applyBorder="1" applyAlignment="1" applyProtection="1">
      <alignment horizontal="center" vertical="center" wrapText="1"/>
      <protection locked="0"/>
    </xf>
    <xf numFmtId="0" fontId="16" fillId="0" borderId="11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200" fontId="5" fillId="3" borderId="29" xfId="55" applyNumberFormat="1" applyFont="1" applyFill="1" applyBorder="1" applyAlignment="1" applyProtection="1">
      <alignment horizontal="center" vertical="center" wrapText="1"/>
      <protection locked="0"/>
    </xf>
    <xf numFmtId="200" fontId="4" fillId="30" borderId="32" xfId="0" applyNumberFormat="1" applyFont="1" applyFill="1" applyBorder="1" applyAlignment="1">
      <alignment horizontal="center" vertical="center"/>
    </xf>
    <xf numFmtId="198" fontId="11" fillId="3" borderId="22" xfId="0" applyNumberFormat="1" applyFont="1" applyFill="1" applyBorder="1" applyAlignment="1">
      <alignment horizontal="center" vertical="center" wrapText="1"/>
    </xf>
    <xf numFmtId="198" fontId="11" fillId="3" borderId="23" xfId="0" applyNumberFormat="1" applyFont="1" applyFill="1" applyBorder="1" applyAlignment="1">
      <alignment horizontal="center" vertical="center"/>
    </xf>
    <xf numFmtId="198" fontId="11" fillId="3" borderId="23" xfId="0" applyNumberFormat="1" applyFont="1" applyFill="1" applyBorder="1" applyAlignment="1">
      <alignment horizontal="center" vertical="center" wrapText="1"/>
    </xf>
    <xf numFmtId="198" fontId="11" fillId="3" borderId="12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9" fillId="0" borderId="18" xfId="0" applyFont="1" applyBorder="1" applyAlignment="1">
      <alignment vertical="center" wrapText="1"/>
    </xf>
    <xf numFmtId="200" fontId="5" fillId="30" borderId="33" xfId="0" applyNumberFormat="1" applyFont="1" applyFill="1" applyBorder="1" applyAlignment="1">
      <alignment horizontal="center" vertical="center" wrapText="1"/>
    </xf>
    <xf numFmtId="200" fontId="5" fillId="30" borderId="34" xfId="0" applyNumberFormat="1" applyFont="1" applyFill="1" applyBorder="1" applyAlignment="1">
      <alignment horizontal="center" vertical="center" wrapText="1"/>
    </xf>
    <xf numFmtId="200" fontId="5" fillId="36" borderId="35" xfId="0" applyNumberFormat="1" applyFont="1" applyFill="1" applyBorder="1" applyAlignment="1">
      <alignment horizontal="center" vertical="center"/>
    </xf>
    <xf numFmtId="200" fontId="5" fillId="36" borderId="30" xfId="0" applyNumberFormat="1" applyFont="1" applyFill="1" applyBorder="1" applyAlignment="1">
      <alignment horizontal="center" vertical="center"/>
    </xf>
    <xf numFmtId="200" fontId="5" fillId="36" borderId="36" xfId="0" applyNumberFormat="1" applyFont="1" applyFill="1" applyBorder="1" applyAlignment="1">
      <alignment horizontal="center" vertical="center"/>
    </xf>
    <xf numFmtId="200" fontId="5" fillId="36" borderId="37" xfId="0" applyNumberFormat="1" applyFont="1" applyFill="1" applyBorder="1" applyAlignment="1">
      <alignment horizontal="center" vertical="center"/>
    </xf>
    <xf numFmtId="200" fontId="5" fillId="5" borderId="38" xfId="0" applyNumberFormat="1" applyFont="1" applyFill="1" applyBorder="1" applyAlignment="1">
      <alignment horizontal="center" vertical="center"/>
    </xf>
    <xf numFmtId="200" fontId="5" fillId="5" borderId="39" xfId="0" applyNumberFormat="1" applyFont="1" applyFill="1" applyBorder="1" applyAlignment="1">
      <alignment horizontal="center" vertical="center"/>
    </xf>
    <xf numFmtId="200" fontId="5" fillId="17" borderId="36" xfId="0" applyNumberFormat="1" applyFont="1" applyFill="1" applyBorder="1" applyAlignment="1">
      <alignment horizontal="center" vertical="center"/>
    </xf>
    <xf numFmtId="200" fontId="5" fillId="17" borderId="37" xfId="0" applyNumberFormat="1" applyFont="1" applyFill="1" applyBorder="1" applyAlignment="1">
      <alignment horizontal="center" vertical="center"/>
    </xf>
    <xf numFmtId="200" fontId="5" fillId="3" borderId="35" xfId="0" applyNumberFormat="1" applyFont="1" applyFill="1" applyBorder="1" applyAlignment="1">
      <alignment horizontal="center" vertical="center"/>
    </xf>
    <xf numFmtId="200" fontId="5" fillId="3" borderId="30" xfId="0" applyNumberFormat="1" applyFont="1" applyFill="1" applyBorder="1" applyAlignment="1">
      <alignment horizontal="center" vertical="center"/>
    </xf>
    <xf numFmtId="200" fontId="8" fillId="35" borderId="22" xfId="0" applyNumberFormat="1" applyFont="1" applyFill="1" applyBorder="1" applyAlignment="1">
      <alignment horizontal="center" vertical="center"/>
    </xf>
    <xf numFmtId="200" fontId="8" fillId="35" borderId="23" xfId="0" applyNumberFormat="1" applyFont="1" applyFill="1" applyBorder="1" applyAlignment="1">
      <alignment horizontal="center" vertical="center"/>
    </xf>
    <xf numFmtId="200" fontId="5" fillId="17" borderId="22" xfId="0" applyNumberFormat="1" applyFont="1" applyFill="1" applyBorder="1" applyAlignment="1">
      <alignment horizontal="center" vertical="center"/>
    </xf>
    <xf numFmtId="200" fontId="5" fillId="17" borderId="23" xfId="0" applyNumberFormat="1" applyFont="1" applyFill="1" applyBorder="1" applyAlignment="1">
      <alignment horizontal="center" vertical="center"/>
    </xf>
    <xf numFmtId="200" fontId="5" fillId="17" borderId="12" xfId="0" applyNumberFormat="1" applyFont="1" applyFill="1" applyBorder="1" applyAlignment="1">
      <alignment horizontal="center" vertical="center"/>
    </xf>
    <xf numFmtId="0" fontId="5" fillId="32" borderId="22" xfId="0" applyFont="1" applyFill="1" applyBorder="1" applyAlignment="1">
      <alignment horizontal="center" vertical="center"/>
    </xf>
    <xf numFmtId="0" fontId="5" fillId="32" borderId="23" xfId="0" applyFont="1" applyFill="1" applyBorder="1" applyAlignment="1">
      <alignment horizontal="center" vertical="center"/>
    </xf>
    <xf numFmtId="0" fontId="7" fillId="34" borderId="33" xfId="0" applyFont="1" applyFill="1" applyBorder="1" applyAlignment="1">
      <alignment horizontal="center" vertical="center" wrapText="1"/>
    </xf>
    <xf numFmtId="0" fontId="7" fillId="34" borderId="34" xfId="0" applyFont="1" applyFill="1" applyBorder="1" applyAlignment="1">
      <alignment horizontal="center" vertical="center" wrapText="1"/>
    </xf>
    <xf numFmtId="200" fontId="5" fillId="33" borderId="22" xfId="0" applyNumberFormat="1" applyFont="1" applyFill="1" applyBorder="1" applyAlignment="1">
      <alignment horizontal="center" vertical="center"/>
    </xf>
    <xf numFmtId="200" fontId="5" fillId="33" borderId="23" xfId="0" applyNumberFormat="1" applyFont="1" applyFill="1" applyBorder="1" applyAlignment="1">
      <alignment horizontal="center" vertical="center"/>
    </xf>
    <xf numFmtId="200" fontId="5" fillId="33" borderId="12" xfId="0" applyNumberFormat="1" applyFont="1" applyFill="1" applyBorder="1" applyAlignment="1">
      <alignment horizontal="center" vertical="center"/>
    </xf>
    <xf numFmtId="0" fontId="5" fillId="0" borderId="0" xfId="0" applyFont="1" applyFill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center" vertical="center" wrapText="1"/>
      <protection/>
    </xf>
    <xf numFmtId="198" fontId="5" fillId="3" borderId="22" xfId="0" applyNumberFormat="1" applyFont="1" applyFill="1" applyBorder="1" applyAlignment="1">
      <alignment horizontal="center" vertical="center"/>
    </xf>
    <xf numFmtId="198" fontId="5" fillId="3" borderId="23" xfId="0" applyNumberFormat="1" applyFont="1" applyFill="1" applyBorder="1" applyAlignment="1">
      <alignment horizontal="center" vertical="center"/>
    </xf>
    <xf numFmtId="198" fontId="5" fillId="3" borderId="12" xfId="0" applyNumberFormat="1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31" borderId="22" xfId="0" applyFont="1" applyFill="1" applyBorder="1" applyAlignment="1">
      <alignment horizontal="center" vertical="center"/>
    </xf>
    <xf numFmtId="0" fontId="5" fillId="31" borderId="23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stilo 1" xfId="45"/>
    <cellStyle name="Hyperlink" xfId="46"/>
    <cellStyle name="Followed Hyperlink" xfId="47"/>
    <cellStyle name="Incorrecto" xfId="48"/>
    <cellStyle name="Comma" xfId="49"/>
    <cellStyle name="Comma [0]" xfId="50"/>
    <cellStyle name="Millares_FORMATOS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DR35"/>
  <sheetViews>
    <sheetView tabSelected="1" zoomScalePageLayoutView="0" workbookViewId="0" topLeftCell="A14">
      <selection activeCell="B22" sqref="B22"/>
    </sheetView>
  </sheetViews>
  <sheetFormatPr defaultColWidth="11.421875" defaultRowHeight="12.75"/>
  <cols>
    <col min="1" max="1" width="5.8515625" style="4" customWidth="1"/>
    <col min="2" max="2" width="35.28125" style="3" customWidth="1"/>
    <col min="3" max="3" width="10.28125" style="4" customWidth="1"/>
    <col min="4" max="4" width="10.57421875" style="4" hidden="1" customWidth="1"/>
    <col min="5" max="5" width="9.8515625" style="4" hidden="1" customWidth="1"/>
    <col min="6" max="6" width="12.28125" style="4" customWidth="1"/>
    <col min="7" max="7" width="4.8515625" style="41" customWidth="1"/>
    <col min="8" max="8" width="11.421875" style="32" customWidth="1"/>
    <col min="9" max="9" width="16.7109375" style="32" customWidth="1"/>
    <col min="10" max="12" width="12.7109375" style="32" customWidth="1"/>
    <col min="13" max="13" width="14.57421875" style="32" customWidth="1"/>
    <col min="14" max="14" width="12.421875" style="3" hidden="1" customWidth="1"/>
    <col min="15" max="15" width="0" style="3" hidden="1" customWidth="1"/>
    <col min="16" max="20" width="13.421875" style="3" hidden="1" customWidth="1"/>
    <col min="21" max="21" width="2.7109375" style="3" hidden="1" customWidth="1"/>
    <col min="22" max="27" width="0" style="3" hidden="1" customWidth="1"/>
    <col min="28" max="28" width="0" style="32" hidden="1" customWidth="1"/>
    <col min="29" max="29" width="0" style="3" hidden="1" customWidth="1"/>
    <col min="30" max="30" width="14.8515625" style="3" hidden="1" customWidth="1"/>
    <col min="31" max="34" width="0" style="3" hidden="1" customWidth="1"/>
    <col min="35" max="35" width="0" style="32" hidden="1" customWidth="1"/>
    <col min="36" max="41" width="0" style="3" hidden="1" customWidth="1"/>
    <col min="42" max="42" width="12.57421875" style="3" hidden="1" customWidth="1"/>
    <col min="43" max="43" width="15.28125" style="3" hidden="1" customWidth="1"/>
    <col min="44" max="44" width="13.140625" style="3" hidden="1" customWidth="1"/>
    <col min="45" max="48" width="0" style="3" hidden="1" customWidth="1"/>
    <col min="49" max="49" width="16.28125" style="3" hidden="1" customWidth="1"/>
    <col min="50" max="52" width="0" style="3" hidden="1" customWidth="1"/>
    <col min="53" max="53" width="15.28125" style="3" hidden="1" customWidth="1"/>
    <col min="54" max="60" width="0" style="3" hidden="1" customWidth="1"/>
    <col min="61" max="61" width="19.00390625" style="3" hidden="1" customWidth="1"/>
    <col min="62" max="70" width="0" style="3" hidden="1" customWidth="1"/>
    <col min="71" max="71" width="14.00390625" style="3" hidden="1" customWidth="1"/>
    <col min="72" max="74" width="0" style="3" hidden="1" customWidth="1"/>
    <col min="75" max="75" width="15.00390625" style="3" hidden="1" customWidth="1"/>
    <col min="76" max="119" width="0" style="3" hidden="1" customWidth="1"/>
    <col min="120" max="120" width="11.421875" style="3" customWidth="1"/>
    <col min="121" max="121" width="24.7109375" style="159" customWidth="1"/>
    <col min="122" max="16384" width="11.421875" style="3" customWidth="1"/>
  </cols>
  <sheetData>
    <row r="3" ht="9" customHeight="1"/>
    <row r="7" spans="1:13" ht="21" customHeight="1">
      <c r="A7" s="245" t="s">
        <v>36</v>
      </c>
      <c r="B7" s="246"/>
      <c r="C7" s="246"/>
      <c r="D7" s="246"/>
      <c r="E7" s="246"/>
      <c r="F7" s="246"/>
      <c r="G7" s="246"/>
      <c r="H7" s="246"/>
      <c r="I7" s="246"/>
      <c r="J7" s="246"/>
      <c r="K7" s="246"/>
      <c r="L7" s="246"/>
      <c r="M7" s="246"/>
    </row>
    <row r="8" spans="1:13" ht="30" customHeight="1">
      <c r="A8" s="245" t="s">
        <v>60</v>
      </c>
      <c r="B8" s="245"/>
      <c r="C8" s="245"/>
      <c r="D8" s="245"/>
      <c r="E8" s="245"/>
      <c r="F8" s="245"/>
      <c r="G8" s="245"/>
      <c r="H8" s="245"/>
      <c r="I8" s="245"/>
      <c r="J8" s="245"/>
      <c r="K8" s="245"/>
      <c r="L8" s="245"/>
      <c r="M8" s="245"/>
    </row>
    <row r="9" spans="1:13" ht="12" customHeight="1">
      <c r="A9" s="245" t="s">
        <v>37</v>
      </c>
      <c r="B9" s="245"/>
      <c r="C9" s="245"/>
      <c r="D9" s="245"/>
      <c r="E9" s="245"/>
      <c r="F9" s="245"/>
      <c r="G9" s="245"/>
      <c r="H9" s="245"/>
      <c r="I9" s="245"/>
      <c r="J9" s="245"/>
      <c r="K9" s="245"/>
      <c r="L9" s="245"/>
      <c r="M9" s="245"/>
    </row>
    <row r="10" spans="1:13" ht="15.75" customHeight="1" thickBot="1">
      <c r="A10" s="5"/>
      <c r="B10" s="32"/>
      <c r="C10" s="5"/>
      <c r="D10" s="5"/>
      <c r="E10" s="5"/>
      <c r="F10" s="5"/>
      <c r="G10" s="33"/>
      <c r="H10" s="33"/>
      <c r="I10" s="33"/>
      <c r="J10" s="33"/>
      <c r="K10" s="33"/>
      <c r="L10" s="33"/>
      <c r="M10" s="33"/>
    </row>
    <row r="11" spans="8:122" ht="17.25" customHeight="1" thickBot="1">
      <c r="H11" s="247" t="s">
        <v>17</v>
      </c>
      <c r="I11" s="248"/>
      <c r="J11" s="248"/>
      <c r="K11" s="248"/>
      <c r="L11" s="248"/>
      <c r="M11" s="249"/>
      <c r="N11" s="6"/>
      <c r="O11" s="250" t="s">
        <v>18</v>
      </c>
      <c r="P11" s="251"/>
      <c r="Q11" s="251"/>
      <c r="R11" s="251"/>
      <c r="S11" s="251"/>
      <c r="T11" s="251"/>
      <c r="U11" s="6"/>
      <c r="V11" s="250" t="s">
        <v>0</v>
      </c>
      <c r="W11" s="251"/>
      <c r="X11" s="251"/>
      <c r="Y11" s="251"/>
      <c r="Z11" s="251"/>
      <c r="AA11" s="251"/>
      <c r="AB11" s="6"/>
      <c r="AC11" s="250" t="s">
        <v>19</v>
      </c>
      <c r="AD11" s="251"/>
      <c r="AE11" s="251"/>
      <c r="AF11" s="251"/>
      <c r="AG11" s="251"/>
      <c r="AH11" s="251"/>
      <c r="AI11" s="6"/>
      <c r="AJ11" s="254" t="s">
        <v>1</v>
      </c>
      <c r="AK11" s="255"/>
      <c r="AL11" s="255"/>
      <c r="AM11" s="255"/>
      <c r="AN11" s="255"/>
      <c r="AO11" s="256"/>
      <c r="AP11" s="7"/>
      <c r="AQ11" s="8"/>
      <c r="AR11" s="8"/>
      <c r="AS11" s="8"/>
      <c r="AT11" s="8"/>
      <c r="AU11" s="9"/>
      <c r="AV11" s="252" t="s">
        <v>2</v>
      </c>
      <c r="AW11" s="253"/>
      <c r="AX11" s="253"/>
      <c r="AY11" s="253"/>
      <c r="AZ11" s="253"/>
      <c r="BA11" s="253"/>
      <c r="BB11" s="10"/>
      <c r="BC11" s="238" t="s">
        <v>3</v>
      </c>
      <c r="BD11" s="239"/>
      <c r="BE11" s="239"/>
      <c r="BF11" s="239"/>
      <c r="BG11" s="239"/>
      <c r="BH11" s="239"/>
      <c r="BI11" s="240" t="s">
        <v>61</v>
      </c>
      <c r="BJ11" s="11"/>
      <c r="BK11" s="242" t="s">
        <v>4</v>
      </c>
      <c r="BL11" s="243"/>
      <c r="BM11" s="243"/>
      <c r="BN11" s="243"/>
      <c r="BO11" s="243"/>
      <c r="BP11" s="244"/>
      <c r="BQ11" s="10"/>
      <c r="BR11" s="233" t="s">
        <v>5</v>
      </c>
      <c r="BS11" s="234"/>
      <c r="BT11" s="234"/>
      <c r="BU11" s="234"/>
      <c r="BV11" s="234"/>
      <c r="BW11" s="234"/>
      <c r="BX11" s="14" t="s">
        <v>6</v>
      </c>
      <c r="BY11" s="8"/>
      <c r="BZ11" s="235" t="s">
        <v>57</v>
      </c>
      <c r="CA11" s="236"/>
      <c r="CB11" s="236"/>
      <c r="CC11" s="236"/>
      <c r="CD11" s="236"/>
      <c r="CE11" s="237"/>
      <c r="CG11" s="223" t="s">
        <v>38</v>
      </c>
      <c r="CH11" s="224"/>
      <c r="CI11" s="224"/>
      <c r="CJ11" s="224"/>
      <c r="CK11" s="224"/>
      <c r="CL11" s="224"/>
      <c r="CM11" s="13"/>
      <c r="CN11" s="225" t="s">
        <v>58</v>
      </c>
      <c r="CO11" s="226"/>
      <c r="CP11" s="226"/>
      <c r="CQ11" s="226"/>
      <c r="CR11" s="226"/>
      <c r="CS11" s="226"/>
      <c r="CT11" s="47"/>
      <c r="CU11" s="227" t="s">
        <v>59</v>
      </c>
      <c r="CV11" s="228"/>
      <c r="CW11" s="228"/>
      <c r="CX11" s="228"/>
      <c r="CY11" s="228"/>
      <c r="CZ11" s="228"/>
      <c r="DA11" s="47"/>
      <c r="DB11" s="229" t="s">
        <v>39</v>
      </c>
      <c r="DC11" s="230"/>
      <c r="DD11" s="230"/>
      <c r="DE11" s="230"/>
      <c r="DF11" s="230"/>
      <c r="DG11" s="230"/>
      <c r="DH11" s="47"/>
      <c r="DI11" s="231" t="s">
        <v>7</v>
      </c>
      <c r="DJ11" s="232"/>
      <c r="DK11" s="232"/>
      <c r="DL11" s="232"/>
      <c r="DM11" s="232"/>
      <c r="DN11" s="232"/>
      <c r="DO11" s="12" t="s">
        <v>6</v>
      </c>
      <c r="DP11" s="8"/>
      <c r="DQ11" s="221" t="s">
        <v>8</v>
      </c>
      <c r="DR11" s="8"/>
    </row>
    <row r="12" spans="1:122" s="146" customFormat="1" ht="42" customHeight="1" thickBot="1">
      <c r="A12" s="126" t="s">
        <v>24</v>
      </c>
      <c r="B12" s="127" t="s">
        <v>25</v>
      </c>
      <c r="C12" s="127" t="s">
        <v>33</v>
      </c>
      <c r="D12" s="128" t="s">
        <v>21</v>
      </c>
      <c r="E12" s="128" t="s">
        <v>22</v>
      </c>
      <c r="F12" s="129" t="s">
        <v>16</v>
      </c>
      <c r="G12" s="130"/>
      <c r="H12" s="131" t="s">
        <v>34</v>
      </c>
      <c r="I12" s="132" t="s">
        <v>53</v>
      </c>
      <c r="J12" s="132" t="s">
        <v>35</v>
      </c>
      <c r="K12" s="133" t="s">
        <v>54</v>
      </c>
      <c r="L12" s="133" t="s">
        <v>55</v>
      </c>
      <c r="M12" s="134" t="s">
        <v>56</v>
      </c>
      <c r="N12" s="135"/>
      <c r="O12" s="136" t="s">
        <v>34</v>
      </c>
      <c r="P12" s="137" t="s">
        <v>53</v>
      </c>
      <c r="Q12" s="137" t="s">
        <v>35</v>
      </c>
      <c r="R12" s="138" t="s">
        <v>54</v>
      </c>
      <c r="S12" s="138" t="s">
        <v>55</v>
      </c>
      <c r="T12" s="139" t="s">
        <v>56</v>
      </c>
      <c r="U12" s="135"/>
      <c r="V12" s="136" t="s">
        <v>34</v>
      </c>
      <c r="W12" s="137" t="s">
        <v>53</v>
      </c>
      <c r="X12" s="137" t="s">
        <v>35</v>
      </c>
      <c r="Y12" s="138" t="s">
        <v>54</v>
      </c>
      <c r="Z12" s="138" t="s">
        <v>55</v>
      </c>
      <c r="AA12" s="139" t="s">
        <v>56</v>
      </c>
      <c r="AB12" s="135"/>
      <c r="AC12" s="131" t="s">
        <v>34</v>
      </c>
      <c r="AD12" s="132" t="s">
        <v>53</v>
      </c>
      <c r="AE12" s="132" t="s">
        <v>35</v>
      </c>
      <c r="AF12" s="133" t="s">
        <v>54</v>
      </c>
      <c r="AG12" s="133" t="s">
        <v>55</v>
      </c>
      <c r="AH12" s="134" t="s">
        <v>56</v>
      </c>
      <c r="AI12" s="135"/>
      <c r="AJ12" s="215" t="s">
        <v>34</v>
      </c>
      <c r="AK12" s="216" t="s">
        <v>53</v>
      </c>
      <c r="AL12" s="216" t="s">
        <v>35</v>
      </c>
      <c r="AM12" s="217" t="s">
        <v>54</v>
      </c>
      <c r="AN12" s="217" t="s">
        <v>55</v>
      </c>
      <c r="AO12" s="218" t="s">
        <v>56</v>
      </c>
      <c r="AP12" s="140" t="s">
        <v>9</v>
      </c>
      <c r="AQ12" s="141" t="s">
        <v>10</v>
      </c>
      <c r="AR12" s="141" t="s">
        <v>11</v>
      </c>
      <c r="AS12" s="141" t="s">
        <v>12</v>
      </c>
      <c r="AT12" s="142" t="s">
        <v>13</v>
      </c>
      <c r="AU12" s="143"/>
      <c r="AV12" s="131" t="s">
        <v>34</v>
      </c>
      <c r="AW12" s="132" t="s">
        <v>53</v>
      </c>
      <c r="AX12" s="132" t="s">
        <v>35</v>
      </c>
      <c r="AY12" s="133" t="s">
        <v>54</v>
      </c>
      <c r="AZ12" s="133" t="s">
        <v>55</v>
      </c>
      <c r="BA12" s="134" t="s">
        <v>56</v>
      </c>
      <c r="BB12" s="143"/>
      <c r="BC12" s="131" t="s">
        <v>34</v>
      </c>
      <c r="BD12" s="132" t="s">
        <v>53</v>
      </c>
      <c r="BE12" s="132" t="s">
        <v>35</v>
      </c>
      <c r="BF12" s="133" t="s">
        <v>54</v>
      </c>
      <c r="BG12" s="133" t="s">
        <v>55</v>
      </c>
      <c r="BH12" s="134" t="s">
        <v>56</v>
      </c>
      <c r="BI12" s="241"/>
      <c r="BJ12" s="144"/>
      <c r="BK12" s="131" t="s">
        <v>34</v>
      </c>
      <c r="BL12" s="132" t="s">
        <v>53</v>
      </c>
      <c r="BM12" s="132" t="s">
        <v>35</v>
      </c>
      <c r="BN12" s="133" t="s">
        <v>54</v>
      </c>
      <c r="BO12" s="133" t="s">
        <v>55</v>
      </c>
      <c r="BP12" s="134" t="s">
        <v>56</v>
      </c>
      <c r="BQ12" s="143"/>
      <c r="BR12" s="131" t="s">
        <v>34</v>
      </c>
      <c r="BS12" s="132" t="s">
        <v>53</v>
      </c>
      <c r="BT12" s="132" t="s">
        <v>35</v>
      </c>
      <c r="BU12" s="133" t="s">
        <v>54</v>
      </c>
      <c r="BV12" s="133" t="s">
        <v>55</v>
      </c>
      <c r="BW12" s="133" t="s">
        <v>56</v>
      </c>
      <c r="BX12" s="149"/>
      <c r="BY12" s="145"/>
      <c r="BZ12" s="131" t="s">
        <v>34</v>
      </c>
      <c r="CA12" s="132" t="s">
        <v>53</v>
      </c>
      <c r="CB12" s="132" t="s">
        <v>35</v>
      </c>
      <c r="CC12" s="133" t="s">
        <v>54</v>
      </c>
      <c r="CD12" s="133" t="s">
        <v>55</v>
      </c>
      <c r="CE12" s="134" t="s">
        <v>56</v>
      </c>
      <c r="CG12" s="131" t="s">
        <v>34</v>
      </c>
      <c r="CH12" s="132" t="s">
        <v>53</v>
      </c>
      <c r="CI12" s="132" t="s">
        <v>35</v>
      </c>
      <c r="CJ12" s="133" t="s">
        <v>54</v>
      </c>
      <c r="CK12" s="133" t="s">
        <v>55</v>
      </c>
      <c r="CL12" s="134" t="s">
        <v>56</v>
      </c>
      <c r="CM12" s="147"/>
      <c r="CN12" s="131" t="s">
        <v>34</v>
      </c>
      <c r="CO12" s="132" t="s">
        <v>53</v>
      </c>
      <c r="CP12" s="132" t="s">
        <v>35</v>
      </c>
      <c r="CQ12" s="133" t="s">
        <v>54</v>
      </c>
      <c r="CR12" s="133" t="s">
        <v>55</v>
      </c>
      <c r="CS12" s="134" t="s">
        <v>56</v>
      </c>
      <c r="CT12" s="143"/>
      <c r="CU12" s="131" t="s">
        <v>34</v>
      </c>
      <c r="CV12" s="132" t="s">
        <v>53</v>
      </c>
      <c r="CW12" s="132" t="s">
        <v>35</v>
      </c>
      <c r="CX12" s="133" t="s">
        <v>54</v>
      </c>
      <c r="CY12" s="133" t="s">
        <v>55</v>
      </c>
      <c r="CZ12" s="134" t="s">
        <v>56</v>
      </c>
      <c r="DA12" s="143"/>
      <c r="DB12" s="131" t="s">
        <v>34</v>
      </c>
      <c r="DC12" s="132" t="s">
        <v>53</v>
      </c>
      <c r="DD12" s="132" t="s">
        <v>35</v>
      </c>
      <c r="DE12" s="133" t="s">
        <v>54</v>
      </c>
      <c r="DF12" s="133" t="s">
        <v>55</v>
      </c>
      <c r="DG12" s="134" t="s">
        <v>56</v>
      </c>
      <c r="DH12" s="143"/>
      <c r="DI12" s="131" t="s">
        <v>34</v>
      </c>
      <c r="DJ12" s="132" t="s">
        <v>53</v>
      </c>
      <c r="DK12" s="132" t="s">
        <v>35</v>
      </c>
      <c r="DL12" s="133" t="s">
        <v>54</v>
      </c>
      <c r="DM12" s="133" t="s">
        <v>55</v>
      </c>
      <c r="DN12" s="134" t="s">
        <v>56</v>
      </c>
      <c r="DO12" s="148"/>
      <c r="DP12" s="145"/>
      <c r="DQ12" s="222"/>
      <c r="DR12" s="145"/>
    </row>
    <row r="13" spans="1:122" ht="42.75" customHeight="1">
      <c r="A13" s="44">
        <v>1</v>
      </c>
      <c r="B13" s="2" t="s">
        <v>26</v>
      </c>
      <c r="C13" s="1">
        <v>1</v>
      </c>
      <c r="D13" s="72">
        <v>29500000</v>
      </c>
      <c r="E13" s="73">
        <f aca="true" t="shared" si="0" ref="E13:E26">+D13*16%</f>
        <v>4720000</v>
      </c>
      <c r="F13" s="77">
        <f aca="true" t="shared" si="1" ref="F13:F26">(E13+D13)*C13</f>
        <v>34220000</v>
      </c>
      <c r="G13" s="34"/>
      <c r="H13" s="36">
        <v>30972000</v>
      </c>
      <c r="I13" s="31"/>
      <c r="J13" s="42"/>
      <c r="K13" s="42"/>
      <c r="L13" s="37"/>
      <c r="M13" s="39"/>
      <c r="N13" s="65"/>
      <c r="O13" s="119" t="s">
        <v>14</v>
      </c>
      <c r="P13" s="120" t="s">
        <v>14</v>
      </c>
      <c r="Q13" s="120" t="s">
        <v>14</v>
      </c>
      <c r="R13" s="120" t="s">
        <v>14</v>
      </c>
      <c r="S13" s="120" t="s">
        <v>62</v>
      </c>
      <c r="T13" s="121" t="s">
        <v>14</v>
      </c>
      <c r="U13" s="15"/>
      <c r="V13" s="112" t="s">
        <v>14</v>
      </c>
      <c r="W13" s="113" t="s">
        <v>15</v>
      </c>
      <c r="X13" s="113" t="s">
        <v>15</v>
      </c>
      <c r="Y13" s="113" t="s">
        <v>15</v>
      </c>
      <c r="Z13" s="113" t="s">
        <v>15</v>
      </c>
      <c r="AA13" s="114" t="s">
        <v>15</v>
      </c>
      <c r="AB13" s="15"/>
      <c r="AC13" s="50">
        <f>IF(O13="NO CUMPLE","",IF(V13="NO CUMPLE","",IF(V13="NC","",IF(V13="CUMPLE",H13))))</f>
        <v>30972000</v>
      </c>
      <c r="AD13" s="16">
        <f aca="true" t="shared" si="2" ref="AD13:AD26">IF(P13="NO CUMPLE","",IF(W13="NO CUMPLE","",IF(W13="NC","",IF(W13="CUMPLE",I13))))</f>
      </c>
      <c r="AE13" s="16">
        <f aca="true" t="shared" si="3" ref="AE13:AE26">IF(Q13="NO CUMPLE","",IF(X13="NO CUMPLE","",IF(X13="NC","",IF(X13="CUMPLE",J13))))</f>
      </c>
      <c r="AF13" s="16">
        <f aca="true" t="shared" si="4" ref="AF13:AF26">IF(R13="NO CUMPLE","",IF(Y13="NO CUMPLE","",IF(Y13="NC","",IF(Y13="CUMPLE",K13))))</f>
      </c>
      <c r="AG13" s="16">
        <f aca="true" t="shared" si="5" ref="AG13:AG26">IF(S13="NO CUMPLE","",IF(Z13="NO CUMPLE","",IF(Z13="NC","",IF(Z13="CUMPLE",L13))))</f>
      </c>
      <c r="AH13" s="16">
        <f aca="true" t="shared" si="6" ref="AH13:AH26">IF(T13="NO CUMPLE","",IF(AA13="NO CUMPLE","",IF(AA13="NC","",IF(AA13="CUMPLE",M13))))</f>
      </c>
      <c r="AI13" s="15"/>
      <c r="AJ13" s="64">
        <f aca="true" t="shared" si="7" ref="AJ13:AJ26">IF(AC13&gt;$F13,"",H13)</f>
        <v>30972000</v>
      </c>
      <c r="AK13" s="17">
        <f aca="true" t="shared" si="8" ref="AK13:AK26">IF(AD13&gt;$F13,"",I13)</f>
      </c>
      <c r="AL13" s="17">
        <f aca="true" t="shared" si="9" ref="AL13:AL26">IF(AE13&gt;$F13,"",J13)</f>
      </c>
      <c r="AM13" s="17">
        <f aca="true" t="shared" si="10" ref="AM13:AM26">IF(AF13&gt;$F13,"",K13)</f>
      </c>
      <c r="AN13" s="17">
        <f aca="true" t="shared" si="11" ref="AN13:AN26">IF(AG13&gt;$F13,"",L13)</f>
      </c>
      <c r="AO13" s="17">
        <f aca="true" t="shared" si="12" ref="AO13:AO26">IF(AH13&gt;$F13,"",M13)</f>
      </c>
      <c r="AP13" s="45">
        <f aca="true" t="shared" si="13" ref="AP13:AP26">COUNTIF(AJ13:AO13,"&gt;0")</f>
        <v>1</v>
      </c>
      <c r="AQ13" s="18">
        <f>IF(AP13=2,1,IF(AP13=3,2,IF(AP13=4,2,IF(AP13=5,3,IF(AP13=6,3,IF(AP13=7,4,IF(AP13=8,4,IF(AP13&gt;8,5,))))))))</f>
        <v>0</v>
      </c>
      <c r="AR13" s="19">
        <f aca="true" t="shared" si="14" ref="AR13:AR26">SUM(AJ13:AO13)</f>
        <v>30972000</v>
      </c>
      <c r="AS13" s="19">
        <f aca="true" t="shared" si="15" ref="AS13:AS26">+AR13+(AQ13*F13)</f>
        <v>30972000</v>
      </c>
      <c r="AT13" s="20">
        <f>+AS13/(AP13+AQ13)</f>
        <v>30972000</v>
      </c>
      <c r="AU13" s="21"/>
      <c r="AV13" s="22">
        <f>IF(AJ13="","",(AJ13*100)/$AT13)</f>
        <v>100</v>
      </c>
      <c r="AW13" s="57">
        <f aca="true" t="shared" si="16" ref="AW13:AW26">IF(AK13="","",(AK13*100)/$AT13)</f>
      </c>
      <c r="AX13" s="57">
        <f aca="true" t="shared" si="17" ref="AX13:AX26">IF(AL13="","",(AL13*100)/$AT13)</f>
      </c>
      <c r="AY13" s="57">
        <f aca="true" t="shared" si="18" ref="AY13:AY26">IF(AM13="","",(AM13*100)/$AT13)</f>
      </c>
      <c r="AZ13" s="57">
        <f aca="true" t="shared" si="19" ref="AZ13:AZ26">IF(AN13="","",(AN13*100)/$AT13)</f>
      </c>
      <c r="BA13" s="57">
        <f aca="true" t="shared" si="20" ref="BA13:BA26">IF(AO13="","",(AO13*100)/$AT13)</f>
      </c>
      <c r="BB13" s="21"/>
      <c r="BC13" s="23">
        <f aca="true" t="shared" si="21" ref="BC13:BC26">IF(AJ13="","",ABS(AJ13-$AT13))</f>
        <v>0</v>
      </c>
      <c r="BD13" s="59">
        <f aca="true" t="shared" si="22" ref="BD13:BD26">IF(AK13="","",ABS(AK13-$AT13))</f>
      </c>
      <c r="BE13" s="59">
        <f aca="true" t="shared" si="23" ref="BE13:BE26">IF(AL13="","",ABS(AL13-$AT13))</f>
      </c>
      <c r="BF13" s="59">
        <f aca="true" t="shared" si="24" ref="BF13:BF26">IF(AM13="","",ABS(AM13-$AT13))</f>
      </c>
      <c r="BG13" s="59">
        <f aca="true" t="shared" si="25" ref="BG13:BG26">IF(AN13="","",ABS(AN13-$AT13))</f>
      </c>
      <c r="BH13" s="59">
        <f aca="true" t="shared" si="26" ref="BH13:BH26">IF(AO13="","",ABS(AO13-$AT13))</f>
      </c>
      <c r="BI13" s="58">
        <f>(AT13)*15%/55</f>
        <v>84469.09090909091</v>
      </c>
      <c r="BJ13" s="24"/>
      <c r="BK13" s="25">
        <f aca="true" t="shared" si="27" ref="BK13:BK26">IF(BC13="","",ABS(BC13/$BI13))</f>
        <v>0</v>
      </c>
      <c r="BL13" s="51">
        <f aca="true" t="shared" si="28" ref="BL13:BL26">IF(BD13="","",ABS(BD13/$BI13))</f>
      </c>
      <c r="BM13" s="51">
        <f aca="true" t="shared" si="29" ref="BM13:BM26">IF(BE13="","",ABS(BE13/$BI13))</f>
      </c>
      <c r="BN13" s="51">
        <f aca="true" t="shared" si="30" ref="BN13:BN26">IF(BF13="","",ABS(BF13/$BI13))</f>
      </c>
      <c r="BO13" s="51">
        <f aca="true" t="shared" si="31" ref="BO13:BO26">IF(BG13="","",ABS(BG13/$BI13))</f>
      </c>
      <c r="BP13" s="197">
        <f aca="true" t="shared" si="32" ref="BP13:BP26">IF(BH13="","",ABS(BH13/$BI13))</f>
      </c>
      <c r="BQ13" s="26"/>
      <c r="BR13" s="152">
        <f aca="true" t="shared" si="33" ref="BR13:BW13">IF(BK13="","",IF(55-BK13&lt;0,0,IF(BK13="","",55-BK13)))</f>
        <v>55</v>
      </c>
      <c r="BS13" s="153">
        <f t="shared" si="33"/>
      </c>
      <c r="BT13" s="153">
        <f t="shared" si="33"/>
      </c>
      <c r="BU13" s="153">
        <f t="shared" si="33"/>
      </c>
      <c r="BV13" s="153">
        <f t="shared" si="33"/>
      </c>
      <c r="BW13" s="153">
        <f t="shared" si="33"/>
      </c>
      <c r="BX13" s="150">
        <f>MAX(BR13:BW13)</f>
        <v>55</v>
      </c>
      <c r="BY13" s="8"/>
      <c r="BZ13" s="27">
        <f aca="true" t="shared" si="34" ref="BZ13:CE13">IF(BR13="","",IF($BX13=BR13,55,(BR13*55/$BX13)))</f>
        <v>55</v>
      </c>
      <c r="CA13" s="52">
        <f t="shared" si="34"/>
      </c>
      <c r="CB13" s="52">
        <f t="shared" si="34"/>
      </c>
      <c r="CC13" s="52">
        <f t="shared" si="34"/>
      </c>
      <c r="CD13" s="52">
        <f t="shared" si="34"/>
      </c>
      <c r="CE13" s="53">
        <f t="shared" si="34"/>
      </c>
      <c r="CG13" s="112">
        <v>5</v>
      </c>
      <c r="CH13" s="113" t="s">
        <v>15</v>
      </c>
      <c r="CI13" s="113" t="s">
        <v>15</v>
      </c>
      <c r="CJ13" s="113" t="s">
        <v>15</v>
      </c>
      <c r="CK13" s="113" t="s">
        <v>15</v>
      </c>
      <c r="CL13" s="114" t="s">
        <v>15</v>
      </c>
      <c r="CM13" s="13"/>
      <c r="CN13" s="112">
        <v>15</v>
      </c>
      <c r="CO13" s="113" t="s">
        <v>15</v>
      </c>
      <c r="CP13" s="113" t="s">
        <v>15</v>
      </c>
      <c r="CQ13" s="113" t="s">
        <v>15</v>
      </c>
      <c r="CR13" s="113" t="s">
        <v>15</v>
      </c>
      <c r="CS13" s="114" t="s">
        <v>15</v>
      </c>
      <c r="CT13" s="13"/>
      <c r="CU13" s="112">
        <v>10</v>
      </c>
      <c r="CV13" s="113" t="s">
        <v>15</v>
      </c>
      <c r="CW13" s="113" t="s">
        <v>15</v>
      </c>
      <c r="CX13" s="113" t="s">
        <v>15</v>
      </c>
      <c r="CY13" s="113" t="s">
        <v>15</v>
      </c>
      <c r="CZ13" s="114" t="s">
        <v>15</v>
      </c>
      <c r="DA13" s="48"/>
      <c r="DB13" s="112">
        <v>5</v>
      </c>
      <c r="DC13" s="113" t="s">
        <v>15</v>
      </c>
      <c r="DD13" s="113" t="s">
        <v>15</v>
      </c>
      <c r="DE13" s="113" t="s">
        <v>15</v>
      </c>
      <c r="DF13" s="113" t="s">
        <v>15</v>
      </c>
      <c r="DG13" s="114" t="s">
        <v>15</v>
      </c>
      <c r="DH13" s="48"/>
      <c r="DI13" s="207">
        <f aca="true" t="shared" si="35" ref="DI13:DN13">IF(BZ13="","",DB13+CU13+CN13+CG13+BZ13)</f>
        <v>90</v>
      </c>
      <c r="DJ13" s="29">
        <f t="shared" si="35"/>
      </c>
      <c r="DK13" s="29">
        <f t="shared" si="35"/>
      </c>
      <c r="DL13" s="29">
        <f t="shared" si="35"/>
      </c>
      <c r="DM13" s="29">
        <f t="shared" si="35"/>
      </c>
      <c r="DN13" s="29">
        <f t="shared" si="35"/>
      </c>
      <c r="DO13" s="28">
        <f>MAX(DI13:DN13)</f>
        <v>90</v>
      </c>
      <c r="DP13" s="8"/>
      <c r="DQ13" s="211" t="str">
        <f>IF($DO13=DI13,(DI$12),IF($DO13=DJ13,(DJ$12),IF($DO13=DK13,(DK$12),IF($DO13=DL13,(DL$12),IF($DO13=DM13,(DM$12),IF($DO13=DN13,(DN$12),""))))))</f>
        <v>AM LTDA</v>
      </c>
      <c r="DR13" s="8"/>
    </row>
    <row r="14" spans="1:122" ht="42.75" customHeight="1">
      <c r="A14" s="44">
        <v>2</v>
      </c>
      <c r="B14" s="2" t="s">
        <v>29</v>
      </c>
      <c r="C14" s="1">
        <v>1</v>
      </c>
      <c r="D14" s="74">
        <v>16800000</v>
      </c>
      <c r="E14" s="73">
        <f t="shared" si="0"/>
        <v>2688000</v>
      </c>
      <c r="F14" s="77">
        <f t="shared" si="1"/>
        <v>19488000</v>
      </c>
      <c r="G14" s="34"/>
      <c r="H14" s="36"/>
      <c r="I14" s="31"/>
      <c r="J14" s="42"/>
      <c r="K14" s="31"/>
      <c r="L14" s="38"/>
      <c r="M14" s="103"/>
      <c r="N14" s="65"/>
      <c r="O14" s="62" t="s">
        <v>14</v>
      </c>
      <c r="P14" s="63" t="s">
        <v>14</v>
      </c>
      <c r="Q14" s="63" t="s">
        <v>14</v>
      </c>
      <c r="R14" s="63" t="s">
        <v>14</v>
      </c>
      <c r="S14" s="63" t="s">
        <v>62</v>
      </c>
      <c r="T14" s="122" t="s">
        <v>14</v>
      </c>
      <c r="U14" s="15"/>
      <c r="V14" s="60" t="s">
        <v>15</v>
      </c>
      <c r="W14" s="61" t="s">
        <v>15</v>
      </c>
      <c r="X14" s="61" t="s">
        <v>15</v>
      </c>
      <c r="Y14" s="61" t="s">
        <v>15</v>
      </c>
      <c r="Z14" s="61" t="s">
        <v>15</v>
      </c>
      <c r="AA14" s="115" t="s">
        <v>15</v>
      </c>
      <c r="AB14" s="15"/>
      <c r="AC14" s="50">
        <f aca="true" t="shared" si="36" ref="AC14:AC26">IF(O14="NO CUMPLE","",IF(V14="NO CUMPLE","",IF(V14="NC","",IF(V14="CUMPLE",H14))))</f>
      </c>
      <c r="AD14" s="16">
        <f t="shared" si="2"/>
      </c>
      <c r="AE14" s="16">
        <f t="shared" si="3"/>
      </c>
      <c r="AF14" s="16">
        <f t="shared" si="4"/>
      </c>
      <c r="AG14" s="16">
        <f t="shared" si="5"/>
      </c>
      <c r="AH14" s="16">
        <f t="shared" si="6"/>
      </c>
      <c r="AI14" s="15"/>
      <c r="AJ14" s="64">
        <f t="shared" si="7"/>
      </c>
      <c r="AK14" s="17">
        <f t="shared" si="8"/>
      </c>
      <c r="AL14" s="17">
        <f t="shared" si="9"/>
      </c>
      <c r="AM14" s="17">
        <f t="shared" si="10"/>
      </c>
      <c r="AN14" s="17">
        <f t="shared" si="11"/>
      </c>
      <c r="AO14" s="17">
        <f t="shared" si="12"/>
      </c>
      <c r="AP14" s="45">
        <f t="shared" si="13"/>
        <v>0</v>
      </c>
      <c r="AQ14" s="18">
        <f aca="true" t="shared" si="37" ref="AQ14:AQ26">IF(AP14=2,1,IF(AP14=3,2,IF(AP14=4,2,IF(AP14=5,3,IF(AP14=6,3,IF(AP14=7,4,IF(AP14=8,4,IF(AP14&gt;8,5,))))))))</f>
        <v>0</v>
      </c>
      <c r="AR14" s="19">
        <f t="shared" si="14"/>
        <v>0</v>
      </c>
      <c r="AS14" s="19">
        <f t="shared" si="15"/>
        <v>0</v>
      </c>
      <c r="AT14" s="20" t="e">
        <f aca="true" t="shared" si="38" ref="AT14:AT26">+AS14/(AP14+AQ14)</f>
        <v>#DIV/0!</v>
      </c>
      <c r="AU14" s="21"/>
      <c r="AV14" s="22">
        <f aca="true" t="shared" si="39" ref="AV14:AV26">IF(AJ14="","",(AJ14*100)/$AT14)</f>
      </c>
      <c r="AW14" s="57">
        <f t="shared" si="16"/>
      </c>
      <c r="AX14" s="57">
        <f t="shared" si="17"/>
      </c>
      <c r="AY14" s="57">
        <f t="shared" si="18"/>
      </c>
      <c r="AZ14" s="57">
        <f t="shared" si="19"/>
      </c>
      <c r="BA14" s="57">
        <f t="shared" si="20"/>
      </c>
      <c r="BB14" s="21"/>
      <c r="BC14" s="23">
        <f t="shared" si="21"/>
      </c>
      <c r="BD14" s="59">
        <f t="shared" si="22"/>
      </c>
      <c r="BE14" s="59">
        <f t="shared" si="23"/>
      </c>
      <c r="BF14" s="59">
        <f t="shared" si="24"/>
      </c>
      <c r="BG14" s="59">
        <f t="shared" si="25"/>
      </c>
      <c r="BH14" s="59">
        <f t="shared" si="26"/>
      </c>
      <c r="BI14" s="58" t="e">
        <f aca="true" t="shared" si="40" ref="BI14:BI26">(AT14)*15%/55</f>
        <v>#DIV/0!</v>
      </c>
      <c r="BJ14" s="24"/>
      <c r="BK14" s="25">
        <f t="shared" si="27"/>
      </c>
      <c r="BL14" s="51">
        <f t="shared" si="28"/>
      </c>
      <c r="BM14" s="51">
        <f t="shared" si="29"/>
      </c>
      <c r="BN14" s="51">
        <f t="shared" si="30"/>
      </c>
      <c r="BO14" s="51">
        <f t="shared" si="31"/>
      </c>
      <c r="BP14" s="197">
        <f t="shared" si="32"/>
      </c>
      <c r="BQ14" s="26"/>
      <c r="BR14" s="152">
        <f aca="true" t="shared" si="41" ref="BR14:BR26">IF(BK14="","",IF(55-BK14&lt;0,0,IF(BK14="","",55-BK14)))</f>
      </c>
      <c r="BS14" s="153">
        <f aca="true" t="shared" si="42" ref="BS14:BS26">IF(BL14="","",IF(55-BL14&lt;0,0,IF(BL14="","",55-BL14)))</f>
      </c>
      <c r="BT14" s="153">
        <f aca="true" t="shared" si="43" ref="BT14:BT26">IF(BM14="","",IF(55-BM14&lt;0,0,IF(BM14="","",55-BM14)))</f>
      </c>
      <c r="BU14" s="153">
        <f aca="true" t="shared" si="44" ref="BU14:BU26">IF(BN14="","",IF(55-BN14&lt;0,0,IF(BN14="","",55-BN14)))</f>
      </c>
      <c r="BV14" s="153">
        <f aca="true" t="shared" si="45" ref="BV14:BV26">IF(BO14="","",IF(55-BO14&lt;0,0,IF(BO14="","",55-BO14)))</f>
      </c>
      <c r="BW14" s="153">
        <f aca="true" t="shared" si="46" ref="BW14:BW26">IF(BP14="","",IF(55-BP14&lt;0,0,IF(BP14="","",55-BP14)))</f>
      </c>
      <c r="BX14" s="150">
        <f aca="true" t="shared" si="47" ref="BX14:BX26">MAX(BR14:BW14)</f>
        <v>0</v>
      </c>
      <c r="BZ14" s="27">
        <f aca="true" t="shared" si="48" ref="BZ14:BZ26">IF(BR14="","",IF($BX14=BR14,55,(BR14*55/$BX14)))</f>
      </c>
      <c r="CA14" s="52">
        <f aca="true" t="shared" si="49" ref="CA14:CA26">IF(BS14="","",IF($BX14=BS14,55,(BS14*55/$BX14)))</f>
      </c>
      <c r="CB14" s="52">
        <f aca="true" t="shared" si="50" ref="CB14:CB26">IF(BT14="","",IF($BX14=BT14,55,(BT14*55/$BX14)))</f>
      </c>
      <c r="CC14" s="52">
        <f aca="true" t="shared" si="51" ref="CC14:CC26">IF(BU14="","",IF($BX14=BU14,55,(BU14*55/$BX14)))</f>
      </c>
      <c r="CD14" s="52">
        <f aca="true" t="shared" si="52" ref="CD14:CD26">IF(BV14="","",IF($BX14=BV14,55,(BV14*55/$BX14)))</f>
      </c>
      <c r="CE14" s="53">
        <f aca="true" t="shared" si="53" ref="CE14:CE26">IF(BW14="","",IF($BX14=BW14,55,(BW14*55/$BX14)))</f>
      </c>
      <c r="CG14" s="60" t="s">
        <v>15</v>
      </c>
      <c r="CH14" s="61" t="s">
        <v>15</v>
      </c>
      <c r="CI14" s="61" t="s">
        <v>15</v>
      </c>
      <c r="CJ14" s="61" t="s">
        <v>15</v>
      </c>
      <c r="CK14" s="61" t="s">
        <v>15</v>
      </c>
      <c r="CL14" s="115" t="s">
        <v>15</v>
      </c>
      <c r="CM14" s="13"/>
      <c r="CN14" s="60" t="s">
        <v>15</v>
      </c>
      <c r="CO14" s="61" t="s">
        <v>15</v>
      </c>
      <c r="CP14" s="61" t="s">
        <v>15</v>
      </c>
      <c r="CQ14" s="61" t="s">
        <v>15</v>
      </c>
      <c r="CR14" s="61" t="s">
        <v>15</v>
      </c>
      <c r="CS14" s="115" t="s">
        <v>15</v>
      </c>
      <c r="CT14" s="13"/>
      <c r="CU14" s="60" t="s">
        <v>15</v>
      </c>
      <c r="CV14" s="61" t="s">
        <v>15</v>
      </c>
      <c r="CW14" s="61" t="s">
        <v>15</v>
      </c>
      <c r="CX14" s="61" t="s">
        <v>15</v>
      </c>
      <c r="CY14" s="61" t="s">
        <v>15</v>
      </c>
      <c r="CZ14" s="115" t="s">
        <v>15</v>
      </c>
      <c r="DA14" s="48"/>
      <c r="DB14" s="60" t="s">
        <v>15</v>
      </c>
      <c r="DC14" s="61" t="s">
        <v>15</v>
      </c>
      <c r="DD14" s="61" t="s">
        <v>15</v>
      </c>
      <c r="DE14" s="61" t="s">
        <v>15</v>
      </c>
      <c r="DF14" s="61" t="s">
        <v>15</v>
      </c>
      <c r="DG14" s="115" t="s">
        <v>15</v>
      </c>
      <c r="DH14" s="48"/>
      <c r="DI14" s="207">
        <f aca="true" t="shared" si="54" ref="DI14:DI26">IF(BZ14="","",DB14+CU14+CN14+CG14+BZ14)</f>
      </c>
      <c r="DJ14" s="29">
        <f aca="true" t="shared" si="55" ref="DJ14:DJ26">IF(CA14="","",DC14+CV14+CO14+CH14+CA14)</f>
      </c>
      <c r="DK14" s="29">
        <f aca="true" t="shared" si="56" ref="DK14:DK26">IF(CB14="","",DD14+CW14+CP14+CI14+CB14)</f>
      </c>
      <c r="DL14" s="29">
        <f aca="true" t="shared" si="57" ref="DL14:DL26">IF(CC14="","",DE14+CX14+CQ14+CJ14+CC14)</f>
      </c>
      <c r="DM14" s="29">
        <f aca="true" t="shared" si="58" ref="DM14:DM26">IF(CD14="","",DF14+CY14+CR14+CK14+CD14)</f>
      </c>
      <c r="DN14" s="29">
        <f aca="true" t="shared" si="59" ref="DN14:DN26">IF(CE14="","",DG14+CZ14+CS14+CL14+CE14)</f>
      </c>
      <c r="DO14" s="28">
        <f aca="true" t="shared" si="60" ref="DO14:DO26">MAX(DI14:DN14)</f>
        <v>0</v>
      </c>
      <c r="DP14" s="8"/>
      <c r="DQ14" s="211">
        <f aca="true" t="shared" si="61" ref="DQ14:DQ26">IF($DO14=DI14,(DI$12),IF($DO14=DJ14,(DJ$12),IF($DO14=DK14,(DK$12),IF($DO14=DL14,(DL$12),IF($DO14=DM14,(DM$12),IF($DO14=DN14,(DN$12),""))))))</f>
      </c>
      <c r="DR14" s="8"/>
    </row>
    <row r="15" spans="1:121" ht="42.75" customHeight="1">
      <c r="A15" s="44">
        <v>3</v>
      </c>
      <c r="B15" s="2" t="s">
        <v>30</v>
      </c>
      <c r="C15" s="1">
        <v>1</v>
      </c>
      <c r="D15" s="74">
        <v>11000000</v>
      </c>
      <c r="E15" s="73">
        <f t="shared" si="0"/>
        <v>1760000</v>
      </c>
      <c r="F15" s="77">
        <f t="shared" si="1"/>
        <v>12760000</v>
      </c>
      <c r="G15" s="34"/>
      <c r="H15" s="36"/>
      <c r="I15" s="42"/>
      <c r="J15" s="42"/>
      <c r="K15" s="31"/>
      <c r="L15" s="40"/>
      <c r="M15" s="104"/>
      <c r="N15" s="65"/>
      <c r="O15" s="62" t="s">
        <v>14</v>
      </c>
      <c r="P15" s="63" t="s">
        <v>14</v>
      </c>
      <c r="Q15" s="63" t="s">
        <v>14</v>
      </c>
      <c r="R15" s="63" t="s">
        <v>14</v>
      </c>
      <c r="S15" s="63" t="s">
        <v>62</v>
      </c>
      <c r="T15" s="122" t="s">
        <v>14</v>
      </c>
      <c r="U15" s="15"/>
      <c r="V15" s="60" t="s">
        <v>15</v>
      </c>
      <c r="W15" s="61" t="s">
        <v>15</v>
      </c>
      <c r="X15" s="61" t="s">
        <v>15</v>
      </c>
      <c r="Y15" s="61" t="s">
        <v>15</v>
      </c>
      <c r="Z15" s="61" t="s">
        <v>15</v>
      </c>
      <c r="AA15" s="115" t="s">
        <v>15</v>
      </c>
      <c r="AB15" s="15"/>
      <c r="AC15" s="50">
        <f t="shared" si="36"/>
      </c>
      <c r="AD15" s="16">
        <f t="shared" si="2"/>
      </c>
      <c r="AE15" s="16">
        <f t="shared" si="3"/>
      </c>
      <c r="AF15" s="16">
        <f t="shared" si="4"/>
      </c>
      <c r="AG15" s="16">
        <f t="shared" si="5"/>
      </c>
      <c r="AH15" s="16">
        <f t="shared" si="6"/>
      </c>
      <c r="AI15" s="15"/>
      <c r="AJ15" s="64">
        <f t="shared" si="7"/>
      </c>
      <c r="AK15" s="17">
        <f t="shared" si="8"/>
      </c>
      <c r="AL15" s="17">
        <f t="shared" si="9"/>
      </c>
      <c r="AM15" s="17">
        <f t="shared" si="10"/>
      </c>
      <c r="AN15" s="17">
        <f t="shared" si="11"/>
      </c>
      <c r="AO15" s="17">
        <f t="shared" si="12"/>
      </c>
      <c r="AP15" s="45">
        <f t="shared" si="13"/>
        <v>0</v>
      </c>
      <c r="AQ15" s="18">
        <f t="shared" si="37"/>
        <v>0</v>
      </c>
      <c r="AR15" s="19">
        <f t="shared" si="14"/>
        <v>0</v>
      </c>
      <c r="AS15" s="19">
        <f t="shared" si="15"/>
        <v>0</v>
      </c>
      <c r="AT15" s="20" t="e">
        <f t="shared" si="38"/>
        <v>#DIV/0!</v>
      </c>
      <c r="AU15" s="21"/>
      <c r="AV15" s="22">
        <f t="shared" si="39"/>
      </c>
      <c r="AW15" s="57">
        <f t="shared" si="16"/>
      </c>
      <c r="AX15" s="57">
        <f t="shared" si="17"/>
      </c>
      <c r="AY15" s="57">
        <f t="shared" si="18"/>
      </c>
      <c r="AZ15" s="57">
        <f t="shared" si="19"/>
      </c>
      <c r="BA15" s="57">
        <f t="shared" si="20"/>
      </c>
      <c r="BB15" s="21"/>
      <c r="BC15" s="23">
        <f t="shared" si="21"/>
      </c>
      <c r="BD15" s="59">
        <f t="shared" si="22"/>
      </c>
      <c r="BE15" s="59">
        <f t="shared" si="23"/>
      </c>
      <c r="BF15" s="59">
        <f t="shared" si="24"/>
      </c>
      <c r="BG15" s="59">
        <f t="shared" si="25"/>
      </c>
      <c r="BH15" s="59">
        <f t="shared" si="26"/>
      </c>
      <c r="BI15" s="58" t="e">
        <f t="shared" si="40"/>
        <v>#DIV/0!</v>
      </c>
      <c r="BJ15" s="24"/>
      <c r="BK15" s="25">
        <f t="shared" si="27"/>
      </c>
      <c r="BL15" s="51">
        <f t="shared" si="28"/>
      </c>
      <c r="BM15" s="51">
        <f t="shared" si="29"/>
      </c>
      <c r="BN15" s="51">
        <f t="shared" si="30"/>
      </c>
      <c r="BO15" s="51">
        <f t="shared" si="31"/>
      </c>
      <c r="BP15" s="197">
        <f t="shared" si="32"/>
      </c>
      <c r="BQ15" s="26"/>
      <c r="BR15" s="152">
        <f t="shared" si="41"/>
      </c>
      <c r="BS15" s="153">
        <f t="shared" si="42"/>
      </c>
      <c r="BT15" s="153">
        <f t="shared" si="43"/>
      </c>
      <c r="BU15" s="153">
        <f t="shared" si="44"/>
      </c>
      <c r="BV15" s="153">
        <f t="shared" si="45"/>
      </c>
      <c r="BW15" s="153">
        <f t="shared" si="46"/>
      </c>
      <c r="BX15" s="150">
        <f t="shared" si="47"/>
        <v>0</v>
      </c>
      <c r="BZ15" s="27">
        <f t="shared" si="48"/>
      </c>
      <c r="CA15" s="52">
        <f t="shared" si="49"/>
      </c>
      <c r="CB15" s="52">
        <f t="shared" si="50"/>
      </c>
      <c r="CC15" s="52">
        <f t="shared" si="51"/>
      </c>
      <c r="CD15" s="52">
        <f t="shared" si="52"/>
      </c>
      <c r="CE15" s="53">
        <f t="shared" si="53"/>
      </c>
      <c r="CG15" s="60" t="s">
        <v>15</v>
      </c>
      <c r="CH15" s="61" t="s">
        <v>15</v>
      </c>
      <c r="CI15" s="61" t="s">
        <v>15</v>
      </c>
      <c r="CJ15" s="61" t="s">
        <v>15</v>
      </c>
      <c r="CK15" s="61" t="s">
        <v>15</v>
      </c>
      <c r="CL15" s="115" t="s">
        <v>15</v>
      </c>
      <c r="CN15" s="60" t="s">
        <v>15</v>
      </c>
      <c r="CO15" s="61" t="s">
        <v>15</v>
      </c>
      <c r="CP15" s="61" t="s">
        <v>15</v>
      </c>
      <c r="CQ15" s="61" t="s">
        <v>15</v>
      </c>
      <c r="CR15" s="61" t="s">
        <v>15</v>
      </c>
      <c r="CS15" s="115" t="s">
        <v>15</v>
      </c>
      <c r="CU15" s="60" t="s">
        <v>15</v>
      </c>
      <c r="CV15" s="61" t="s">
        <v>15</v>
      </c>
      <c r="CW15" s="61" t="s">
        <v>15</v>
      </c>
      <c r="CX15" s="61" t="s">
        <v>15</v>
      </c>
      <c r="CY15" s="61" t="s">
        <v>15</v>
      </c>
      <c r="CZ15" s="115" t="s">
        <v>15</v>
      </c>
      <c r="DB15" s="60" t="s">
        <v>15</v>
      </c>
      <c r="DC15" s="61" t="s">
        <v>15</v>
      </c>
      <c r="DD15" s="61" t="s">
        <v>15</v>
      </c>
      <c r="DE15" s="61" t="s">
        <v>15</v>
      </c>
      <c r="DF15" s="61" t="s">
        <v>15</v>
      </c>
      <c r="DG15" s="115" t="s">
        <v>15</v>
      </c>
      <c r="DI15" s="207">
        <f t="shared" si="54"/>
      </c>
      <c r="DJ15" s="29">
        <f t="shared" si="55"/>
      </c>
      <c r="DK15" s="29">
        <f t="shared" si="56"/>
      </c>
      <c r="DL15" s="29">
        <f t="shared" si="57"/>
      </c>
      <c r="DM15" s="29">
        <f t="shared" si="58"/>
      </c>
      <c r="DN15" s="29">
        <f t="shared" si="59"/>
      </c>
      <c r="DO15" s="28">
        <f t="shared" si="60"/>
        <v>0</v>
      </c>
      <c r="DQ15" s="211">
        <f t="shared" si="61"/>
      </c>
    </row>
    <row r="16" spans="1:121" ht="42.75" customHeight="1">
      <c r="A16" s="44">
        <v>4</v>
      </c>
      <c r="B16" s="2" t="s">
        <v>20</v>
      </c>
      <c r="C16" s="1">
        <v>1</v>
      </c>
      <c r="D16" s="74">
        <v>3739799.7</v>
      </c>
      <c r="E16" s="73">
        <f t="shared" si="0"/>
        <v>598367.952</v>
      </c>
      <c r="F16" s="77">
        <f t="shared" si="1"/>
        <v>4338167.652000001</v>
      </c>
      <c r="G16" s="34"/>
      <c r="H16" s="36"/>
      <c r="I16" s="42"/>
      <c r="J16" s="31"/>
      <c r="K16" s="42"/>
      <c r="L16" s="40"/>
      <c r="M16" s="104"/>
      <c r="N16" s="65"/>
      <c r="O16" s="62" t="s">
        <v>14</v>
      </c>
      <c r="P16" s="63" t="s">
        <v>14</v>
      </c>
      <c r="Q16" s="63" t="s">
        <v>14</v>
      </c>
      <c r="R16" s="63" t="s">
        <v>14</v>
      </c>
      <c r="S16" s="63" t="s">
        <v>62</v>
      </c>
      <c r="T16" s="122" t="s">
        <v>14</v>
      </c>
      <c r="U16" s="15"/>
      <c r="V16" s="60" t="s">
        <v>15</v>
      </c>
      <c r="W16" s="61" t="s">
        <v>15</v>
      </c>
      <c r="X16" s="61" t="s">
        <v>15</v>
      </c>
      <c r="Y16" s="61" t="s">
        <v>15</v>
      </c>
      <c r="Z16" s="61" t="s">
        <v>15</v>
      </c>
      <c r="AA16" s="115" t="s">
        <v>15</v>
      </c>
      <c r="AB16" s="15"/>
      <c r="AC16" s="50">
        <f t="shared" si="36"/>
      </c>
      <c r="AD16" s="16">
        <f t="shared" si="2"/>
      </c>
      <c r="AE16" s="16">
        <f t="shared" si="3"/>
      </c>
      <c r="AF16" s="16">
        <f t="shared" si="4"/>
      </c>
      <c r="AG16" s="16">
        <f t="shared" si="5"/>
      </c>
      <c r="AH16" s="16">
        <f t="shared" si="6"/>
      </c>
      <c r="AI16" s="15"/>
      <c r="AJ16" s="64">
        <f t="shared" si="7"/>
      </c>
      <c r="AK16" s="17">
        <f t="shared" si="8"/>
      </c>
      <c r="AL16" s="17">
        <f t="shared" si="9"/>
      </c>
      <c r="AM16" s="17">
        <f t="shared" si="10"/>
      </c>
      <c r="AN16" s="17">
        <f t="shared" si="11"/>
      </c>
      <c r="AO16" s="17">
        <f t="shared" si="12"/>
      </c>
      <c r="AP16" s="45">
        <f t="shared" si="13"/>
        <v>0</v>
      </c>
      <c r="AQ16" s="18">
        <f t="shared" si="37"/>
        <v>0</v>
      </c>
      <c r="AR16" s="19">
        <f t="shared" si="14"/>
        <v>0</v>
      </c>
      <c r="AS16" s="19">
        <f t="shared" si="15"/>
        <v>0</v>
      </c>
      <c r="AT16" s="20" t="e">
        <f t="shared" si="38"/>
        <v>#DIV/0!</v>
      </c>
      <c r="AU16" s="21"/>
      <c r="AV16" s="22">
        <f t="shared" si="39"/>
      </c>
      <c r="AW16" s="57">
        <f t="shared" si="16"/>
      </c>
      <c r="AX16" s="57">
        <f t="shared" si="17"/>
      </c>
      <c r="AY16" s="57">
        <f t="shared" si="18"/>
      </c>
      <c r="AZ16" s="57">
        <f t="shared" si="19"/>
      </c>
      <c r="BA16" s="57">
        <f t="shared" si="20"/>
      </c>
      <c r="BB16" s="21"/>
      <c r="BC16" s="23">
        <f t="shared" si="21"/>
      </c>
      <c r="BD16" s="59">
        <f t="shared" si="22"/>
      </c>
      <c r="BE16" s="59">
        <f t="shared" si="23"/>
      </c>
      <c r="BF16" s="59">
        <f t="shared" si="24"/>
      </c>
      <c r="BG16" s="59">
        <f t="shared" si="25"/>
      </c>
      <c r="BH16" s="59">
        <f t="shared" si="26"/>
      </c>
      <c r="BI16" s="58" t="e">
        <f t="shared" si="40"/>
        <v>#DIV/0!</v>
      </c>
      <c r="BJ16" s="24"/>
      <c r="BK16" s="25">
        <f t="shared" si="27"/>
      </c>
      <c r="BL16" s="51">
        <f t="shared" si="28"/>
      </c>
      <c r="BM16" s="51">
        <f t="shared" si="29"/>
      </c>
      <c r="BN16" s="51">
        <f t="shared" si="30"/>
      </c>
      <c r="BO16" s="51">
        <f t="shared" si="31"/>
      </c>
      <c r="BP16" s="197">
        <f t="shared" si="32"/>
      </c>
      <c r="BQ16" s="26"/>
      <c r="BR16" s="152">
        <f t="shared" si="41"/>
      </c>
      <c r="BS16" s="153">
        <f t="shared" si="42"/>
      </c>
      <c r="BT16" s="153">
        <f t="shared" si="43"/>
      </c>
      <c r="BU16" s="153">
        <f t="shared" si="44"/>
      </c>
      <c r="BV16" s="153">
        <f t="shared" si="45"/>
      </c>
      <c r="BW16" s="153">
        <f t="shared" si="46"/>
      </c>
      <c r="BX16" s="150">
        <f t="shared" si="47"/>
        <v>0</v>
      </c>
      <c r="BZ16" s="27">
        <f t="shared" si="48"/>
      </c>
      <c r="CA16" s="52">
        <f t="shared" si="49"/>
      </c>
      <c r="CB16" s="52">
        <f t="shared" si="50"/>
      </c>
      <c r="CC16" s="52">
        <f t="shared" si="51"/>
      </c>
      <c r="CD16" s="52">
        <f t="shared" si="52"/>
      </c>
      <c r="CE16" s="53">
        <f t="shared" si="53"/>
      </c>
      <c r="CG16" s="60" t="s">
        <v>15</v>
      </c>
      <c r="CH16" s="61" t="s">
        <v>15</v>
      </c>
      <c r="CI16" s="61" t="s">
        <v>15</v>
      </c>
      <c r="CJ16" s="61" t="s">
        <v>15</v>
      </c>
      <c r="CK16" s="61" t="s">
        <v>15</v>
      </c>
      <c r="CL16" s="115" t="s">
        <v>15</v>
      </c>
      <c r="CN16" s="60" t="s">
        <v>15</v>
      </c>
      <c r="CO16" s="61" t="s">
        <v>15</v>
      </c>
      <c r="CP16" s="61" t="s">
        <v>15</v>
      </c>
      <c r="CQ16" s="61" t="s">
        <v>15</v>
      </c>
      <c r="CR16" s="61" t="s">
        <v>15</v>
      </c>
      <c r="CS16" s="115" t="s">
        <v>15</v>
      </c>
      <c r="CU16" s="60" t="s">
        <v>15</v>
      </c>
      <c r="CV16" s="61" t="s">
        <v>15</v>
      </c>
      <c r="CW16" s="61" t="s">
        <v>15</v>
      </c>
      <c r="CX16" s="61" t="s">
        <v>15</v>
      </c>
      <c r="CY16" s="61" t="s">
        <v>15</v>
      </c>
      <c r="CZ16" s="115" t="s">
        <v>15</v>
      </c>
      <c r="DB16" s="60" t="s">
        <v>15</v>
      </c>
      <c r="DC16" s="61" t="s">
        <v>15</v>
      </c>
      <c r="DD16" s="61" t="s">
        <v>15</v>
      </c>
      <c r="DE16" s="61" t="s">
        <v>15</v>
      </c>
      <c r="DF16" s="61" t="s">
        <v>15</v>
      </c>
      <c r="DG16" s="115" t="s">
        <v>15</v>
      </c>
      <c r="DI16" s="207">
        <f t="shared" si="54"/>
      </c>
      <c r="DJ16" s="29">
        <f t="shared" si="55"/>
      </c>
      <c r="DK16" s="29">
        <f t="shared" si="56"/>
      </c>
      <c r="DL16" s="29">
        <f t="shared" si="57"/>
      </c>
      <c r="DM16" s="29">
        <f t="shared" si="58"/>
      </c>
      <c r="DN16" s="29">
        <f t="shared" si="59"/>
      </c>
      <c r="DO16" s="28">
        <f t="shared" si="60"/>
        <v>0</v>
      </c>
      <c r="DQ16" s="211">
        <f t="shared" si="61"/>
      </c>
    </row>
    <row r="17" spans="1:121" ht="42.75" customHeight="1">
      <c r="A17" s="44">
        <v>5</v>
      </c>
      <c r="B17" s="2" t="s">
        <v>40</v>
      </c>
      <c r="C17" s="1">
        <v>8</v>
      </c>
      <c r="D17" s="74">
        <v>900000</v>
      </c>
      <c r="E17" s="73">
        <f t="shared" si="0"/>
        <v>144000</v>
      </c>
      <c r="F17" s="77">
        <f t="shared" si="1"/>
        <v>8352000</v>
      </c>
      <c r="G17" s="34"/>
      <c r="H17" s="36"/>
      <c r="I17" s="42"/>
      <c r="J17" s="42"/>
      <c r="K17" s="31"/>
      <c r="L17" s="40"/>
      <c r="M17" s="104"/>
      <c r="N17" s="65"/>
      <c r="O17" s="62" t="s">
        <v>14</v>
      </c>
      <c r="P17" s="63" t="s">
        <v>14</v>
      </c>
      <c r="Q17" s="63" t="s">
        <v>14</v>
      </c>
      <c r="R17" s="63" t="s">
        <v>14</v>
      </c>
      <c r="S17" s="63" t="s">
        <v>62</v>
      </c>
      <c r="T17" s="122" t="s">
        <v>14</v>
      </c>
      <c r="U17" s="15"/>
      <c r="V17" s="60" t="s">
        <v>15</v>
      </c>
      <c r="W17" s="61" t="s">
        <v>15</v>
      </c>
      <c r="X17" s="61" t="s">
        <v>15</v>
      </c>
      <c r="Y17" s="61" t="s">
        <v>15</v>
      </c>
      <c r="Z17" s="61" t="s">
        <v>15</v>
      </c>
      <c r="AA17" s="115" t="s">
        <v>15</v>
      </c>
      <c r="AB17" s="15"/>
      <c r="AC17" s="50">
        <f t="shared" si="36"/>
      </c>
      <c r="AD17" s="16">
        <f t="shared" si="2"/>
      </c>
      <c r="AE17" s="16">
        <f t="shared" si="3"/>
      </c>
      <c r="AF17" s="16">
        <f t="shared" si="4"/>
      </c>
      <c r="AG17" s="16">
        <f t="shared" si="5"/>
      </c>
      <c r="AH17" s="16">
        <f t="shared" si="6"/>
      </c>
      <c r="AI17" s="15"/>
      <c r="AJ17" s="64">
        <f t="shared" si="7"/>
      </c>
      <c r="AK17" s="17">
        <f t="shared" si="8"/>
      </c>
      <c r="AL17" s="17">
        <f t="shared" si="9"/>
      </c>
      <c r="AM17" s="17">
        <f t="shared" si="10"/>
      </c>
      <c r="AN17" s="17">
        <f t="shared" si="11"/>
      </c>
      <c r="AO17" s="17">
        <f t="shared" si="12"/>
      </c>
      <c r="AP17" s="45">
        <f t="shared" si="13"/>
        <v>0</v>
      </c>
      <c r="AQ17" s="18">
        <f t="shared" si="37"/>
        <v>0</v>
      </c>
      <c r="AR17" s="19">
        <f t="shared" si="14"/>
        <v>0</v>
      </c>
      <c r="AS17" s="19">
        <f t="shared" si="15"/>
        <v>0</v>
      </c>
      <c r="AT17" s="20" t="e">
        <f t="shared" si="38"/>
        <v>#DIV/0!</v>
      </c>
      <c r="AU17" s="21"/>
      <c r="AV17" s="22">
        <f t="shared" si="39"/>
      </c>
      <c r="AW17" s="57">
        <f t="shared" si="16"/>
      </c>
      <c r="AX17" s="57">
        <f t="shared" si="17"/>
      </c>
      <c r="AY17" s="57">
        <f t="shared" si="18"/>
      </c>
      <c r="AZ17" s="57">
        <f t="shared" si="19"/>
      </c>
      <c r="BA17" s="57">
        <f t="shared" si="20"/>
      </c>
      <c r="BB17" s="21"/>
      <c r="BC17" s="23">
        <f t="shared" si="21"/>
      </c>
      <c r="BD17" s="59">
        <f t="shared" si="22"/>
      </c>
      <c r="BE17" s="59">
        <f t="shared" si="23"/>
      </c>
      <c r="BF17" s="59">
        <f t="shared" si="24"/>
      </c>
      <c r="BG17" s="59">
        <f t="shared" si="25"/>
      </c>
      <c r="BH17" s="59">
        <f t="shared" si="26"/>
      </c>
      <c r="BI17" s="58" t="e">
        <f t="shared" si="40"/>
        <v>#DIV/0!</v>
      </c>
      <c r="BJ17" s="24"/>
      <c r="BK17" s="25">
        <f t="shared" si="27"/>
      </c>
      <c r="BL17" s="51">
        <f t="shared" si="28"/>
      </c>
      <c r="BM17" s="51">
        <f t="shared" si="29"/>
      </c>
      <c r="BN17" s="51">
        <f t="shared" si="30"/>
      </c>
      <c r="BO17" s="51">
        <f t="shared" si="31"/>
      </c>
      <c r="BP17" s="197">
        <f t="shared" si="32"/>
      </c>
      <c r="BQ17" s="26"/>
      <c r="BR17" s="152">
        <f t="shared" si="41"/>
      </c>
      <c r="BS17" s="153">
        <f t="shared" si="42"/>
      </c>
      <c r="BT17" s="153">
        <f t="shared" si="43"/>
      </c>
      <c r="BU17" s="153">
        <f t="shared" si="44"/>
      </c>
      <c r="BV17" s="153">
        <f t="shared" si="45"/>
      </c>
      <c r="BW17" s="153">
        <f t="shared" si="46"/>
      </c>
      <c r="BX17" s="150">
        <f t="shared" si="47"/>
        <v>0</v>
      </c>
      <c r="BZ17" s="27">
        <f t="shared" si="48"/>
      </c>
      <c r="CA17" s="52">
        <f t="shared" si="49"/>
      </c>
      <c r="CB17" s="52">
        <f t="shared" si="50"/>
      </c>
      <c r="CC17" s="52">
        <f t="shared" si="51"/>
      </c>
      <c r="CD17" s="52">
        <f t="shared" si="52"/>
      </c>
      <c r="CE17" s="53">
        <f t="shared" si="53"/>
      </c>
      <c r="CG17" s="60" t="s">
        <v>15</v>
      </c>
      <c r="CH17" s="61" t="s">
        <v>15</v>
      </c>
      <c r="CI17" s="61" t="s">
        <v>15</v>
      </c>
      <c r="CJ17" s="61" t="s">
        <v>15</v>
      </c>
      <c r="CK17" s="61" t="s">
        <v>15</v>
      </c>
      <c r="CL17" s="115" t="s">
        <v>15</v>
      </c>
      <c r="CN17" s="60" t="s">
        <v>15</v>
      </c>
      <c r="CO17" s="61" t="s">
        <v>15</v>
      </c>
      <c r="CP17" s="61" t="s">
        <v>15</v>
      </c>
      <c r="CQ17" s="61" t="s">
        <v>15</v>
      </c>
      <c r="CR17" s="61" t="s">
        <v>15</v>
      </c>
      <c r="CS17" s="115" t="s">
        <v>15</v>
      </c>
      <c r="CU17" s="60" t="s">
        <v>15</v>
      </c>
      <c r="CV17" s="61" t="s">
        <v>15</v>
      </c>
      <c r="CW17" s="61" t="s">
        <v>15</v>
      </c>
      <c r="CX17" s="61" t="s">
        <v>15</v>
      </c>
      <c r="CY17" s="61" t="s">
        <v>15</v>
      </c>
      <c r="CZ17" s="115" t="s">
        <v>15</v>
      </c>
      <c r="DB17" s="60" t="s">
        <v>15</v>
      </c>
      <c r="DC17" s="61" t="s">
        <v>15</v>
      </c>
      <c r="DD17" s="61" t="s">
        <v>15</v>
      </c>
      <c r="DE17" s="61" t="s">
        <v>15</v>
      </c>
      <c r="DF17" s="61" t="s">
        <v>15</v>
      </c>
      <c r="DG17" s="115" t="s">
        <v>15</v>
      </c>
      <c r="DI17" s="207">
        <f t="shared" si="54"/>
      </c>
      <c r="DJ17" s="29">
        <f t="shared" si="55"/>
      </c>
      <c r="DK17" s="29">
        <f t="shared" si="56"/>
      </c>
      <c r="DL17" s="29">
        <f t="shared" si="57"/>
      </c>
      <c r="DM17" s="29">
        <f t="shared" si="58"/>
      </c>
      <c r="DN17" s="29">
        <f t="shared" si="59"/>
      </c>
      <c r="DO17" s="28">
        <f t="shared" si="60"/>
        <v>0</v>
      </c>
      <c r="DQ17" s="211">
        <f t="shared" si="61"/>
      </c>
    </row>
    <row r="18" spans="1:121" ht="42.75" customHeight="1">
      <c r="A18" s="44">
        <v>6</v>
      </c>
      <c r="B18" s="2" t="s">
        <v>45</v>
      </c>
      <c r="C18" s="1">
        <v>1</v>
      </c>
      <c r="D18" s="75">
        <v>40000000</v>
      </c>
      <c r="E18" s="73">
        <f t="shared" si="0"/>
        <v>6400000</v>
      </c>
      <c r="F18" s="77">
        <f t="shared" si="1"/>
        <v>46400000</v>
      </c>
      <c r="G18" s="34"/>
      <c r="H18" s="36"/>
      <c r="I18" s="42">
        <v>46330748</v>
      </c>
      <c r="J18" s="42">
        <v>44224445.52</v>
      </c>
      <c r="K18" s="31"/>
      <c r="L18" s="40"/>
      <c r="M18" s="104"/>
      <c r="N18" s="65"/>
      <c r="O18" s="62" t="s">
        <v>14</v>
      </c>
      <c r="P18" s="63" t="s">
        <v>14</v>
      </c>
      <c r="Q18" s="63" t="s">
        <v>14</v>
      </c>
      <c r="R18" s="63" t="s">
        <v>14</v>
      </c>
      <c r="S18" s="63" t="s">
        <v>62</v>
      </c>
      <c r="T18" s="122" t="s">
        <v>14</v>
      </c>
      <c r="U18" s="15"/>
      <c r="V18" s="60" t="s">
        <v>15</v>
      </c>
      <c r="W18" s="61" t="s">
        <v>63</v>
      </c>
      <c r="X18" s="61" t="s">
        <v>14</v>
      </c>
      <c r="Y18" s="61" t="s">
        <v>15</v>
      </c>
      <c r="Z18" s="61" t="s">
        <v>15</v>
      </c>
      <c r="AA18" s="115" t="s">
        <v>15</v>
      </c>
      <c r="AB18" s="15"/>
      <c r="AC18" s="50">
        <f t="shared" si="36"/>
      </c>
      <c r="AD18" s="16">
        <f t="shared" si="2"/>
      </c>
      <c r="AE18" s="16">
        <f t="shared" si="3"/>
        <v>44224445.52</v>
      </c>
      <c r="AF18" s="16">
        <f t="shared" si="4"/>
      </c>
      <c r="AG18" s="16">
        <f t="shared" si="5"/>
      </c>
      <c r="AH18" s="16">
        <f t="shared" si="6"/>
      </c>
      <c r="AI18" s="15"/>
      <c r="AJ18" s="64">
        <f t="shared" si="7"/>
      </c>
      <c r="AK18" s="17">
        <f t="shared" si="8"/>
      </c>
      <c r="AL18" s="17">
        <f t="shared" si="9"/>
        <v>44224445.52</v>
      </c>
      <c r="AM18" s="17">
        <f t="shared" si="10"/>
      </c>
      <c r="AN18" s="17">
        <f t="shared" si="11"/>
      </c>
      <c r="AO18" s="17">
        <f t="shared" si="12"/>
      </c>
      <c r="AP18" s="45">
        <f t="shared" si="13"/>
        <v>1</v>
      </c>
      <c r="AQ18" s="18">
        <f t="shared" si="37"/>
        <v>0</v>
      </c>
      <c r="AR18" s="19">
        <f t="shared" si="14"/>
        <v>44224445.52</v>
      </c>
      <c r="AS18" s="19">
        <f t="shared" si="15"/>
        <v>44224445.52</v>
      </c>
      <c r="AT18" s="20">
        <f t="shared" si="38"/>
        <v>44224445.52</v>
      </c>
      <c r="AU18" s="21"/>
      <c r="AV18" s="22">
        <f t="shared" si="39"/>
      </c>
      <c r="AW18" s="57">
        <f t="shared" si="16"/>
      </c>
      <c r="AX18" s="57">
        <f t="shared" si="17"/>
        <v>99.99999999999999</v>
      </c>
      <c r="AY18" s="57">
        <f t="shared" si="18"/>
      </c>
      <c r="AZ18" s="57">
        <f t="shared" si="19"/>
      </c>
      <c r="BA18" s="57">
        <f t="shared" si="20"/>
      </c>
      <c r="BB18" s="21"/>
      <c r="BC18" s="23">
        <f t="shared" si="21"/>
      </c>
      <c r="BD18" s="59">
        <f t="shared" si="22"/>
      </c>
      <c r="BE18" s="59">
        <f t="shared" si="23"/>
        <v>0</v>
      </c>
      <c r="BF18" s="59">
        <f t="shared" si="24"/>
      </c>
      <c r="BG18" s="59">
        <f t="shared" si="25"/>
      </c>
      <c r="BH18" s="59">
        <f t="shared" si="26"/>
      </c>
      <c r="BI18" s="58">
        <f t="shared" si="40"/>
        <v>120612.12414545455</v>
      </c>
      <c r="BJ18" s="24"/>
      <c r="BK18" s="25">
        <f t="shared" si="27"/>
      </c>
      <c r="BL18" s="51">
        <f t="shared" si="28"/>
      </c>
      <c r="BM18" s="51">
        <f t="shared" si="29"/>
        <v>0</v>
      </c>
      <c r="BN18" s="51">
        <f t="shared" si="30"/>
      </c>
      <c r="BO18" s="51">
        <f t="shared" si="31"/>
      </c>
      <c r="BP18" s="197">
        <f t="shared" si="32"/>
      </c>
      <c r="BQ18" s="26"/>
      <c r="BR18" s="152">
        <f t="shared" si="41"/>
      </c>
      <c r="BS18" s="153">
        <f t="shared" si="42"/>
      </c>
      <c r="BT18" s="153">
        <f t="shared" si="43"/>
        <v>55</v>
      </c>
      <c r="BU18" s="153">
        <f t="shared" si="44"/>
      </c>
      <c r="BV18" s="153">
        <f t="shared" si="45"/>
      </c>
      <c r="BW18" s="153">
        <f t="shared" si="46"/>
      </c>
      <c r="BX18" s="150">
        <f t="shared" si="47"/>
        <v>55</v>
      </c>
      <c r="BZ18" s="27">
        <f t="shared" si="48"/>
      </c>
      <c r="CA18" s="52">
        <f t="shared" si="49"/>
      </c>
      <c r="CB18" s="52">
        <f t="shared" si="50"/>
        <v>55</v>
      </c>
      <c r="CC18" s="52">
        <f t="shared" si="51"/>
      </c>
      <c r="CD18" s="52">
        <f t="shared" si="52"/>
      </c>
      <c r="CE18" s="53">
        <f t="shared" si="53"/>
      </c>
      <c r="CG18" s="60" t="s">
        <v>15</v>
      </c>
      <c r="CH18" s="61">
        <v>5</v>
      </c>
      <c r="CI18" s="61">
        <v>5</v>
      </c>
      <c r="CJ18" s="61" t="s">
        <v>15</v>
      </c>
      <c r="CK18" s="61" t="s">
        <v>15</v>
      </c>
      <c r="CL18" s="115" t="s">
        <v>15</v>
      </c>
      <c r="CN18" s="60" t="s">
        <v>15</v>
      </c>
      <c r="CO18" s="61">
        <v>15</v>
      </c>
      <c r="CP18" s="61">
        <v>20</v>
      </c>
      <c r="CQ18" s="61" t="s">
        <v>15</v>
      </c>
      <c r="CR18" s="61" t="s">
        <v>15</v>
      </c>
      <c r="CS18" s="115" t="s">
        <v>15</v>
      </c>
      <c r="CU18" s="60" t="s">
        <v>15</v>
      </c>
      <c r="CV18" s="61">
        <v>0</v>
      </c>
      <c r="CW18" s="61">
        <v>0</v>
      </c>
      <c r="CX18" s="61" t="s">
        <v>15</v>
      </c>
      <c r="CY18" s="61" t="s">
        <v>15</v>
      </c>
      <c r="CZ18" s="115" t="s">
        <v>15</v>
      </c>
      <c r="DB18" s="60" t="s">
        <v>15</v>
      </c>
      <c r="DC18" s="61">
        <v>5</v>
      </c>
      <c r="DD18" s="61">
        <v>5</v>
      </c>
      <c r="DE18" s="61" t="s">
        <v>15</v>
      </c>
      <c r="DF18" s="61" t="s">
        <v>15</v>
      </c>
      <c r="DG18" s="115" t="s">
        <v>15</v>
      </c>
      <c r="DI18" s="207">
        <f t="shared" si="54"/>
      </c>
      <c r="DJ18" s="29">
        <f t="shared" si="55"/>
      </c>
      <c r="DK18" s="29">
        <f t="shared" si="56"/>
        <v>85</v>
      </c>
      <c r="DL18" s="29">
        <f t="shared" si="57"/>
      </c>
      <c r="DM18" s="29">
        <f t="shared" si="58"/>
      </c>
      <c r="DN18" s="29">
        <f t="shared" si="59"/>
      </c>
      <c r="DO18" s="28">
        <f t="shared" si="60"/>
        <v>85</v>
      </c>
      <c r="DQ18" s="211" t="str">
        <f t="shared" si="61"/>
        <v>ICL DIDACTICA</v>
      </c>
    </row>
    <row r="19" spans="1:121" ht="42.75" customHeight="1">
      <c r="A19" s="44">
        <v>7</v>
      </c>
      <c r="B19" s="2" t="s">
        <v>43</v>
      </c>
      <c r="C19" s="1">
        <v>1</v>
      </c>
      <c r="D19" s="75">
        <v>22000000</v>
      </c>
      <c r="E19" s="73">
        <f t="shared" si="0"/>
        <v>3520000</v>
      </c>
      <c r="F19" s="77">
        <f t="shared" si="1"/>
        <v>25520000</v>
      </c>
      <c r="G19" s="34"/>
      <c r="H19" s="36"/>
      <c r="I19" s="42">
        <v>30801712</v>
      </c>
      <c r="J19" s="42">
        <v>23794442</v>
      </c>
      <c r="K19" s="42"/>
      <c r="L19" s="40"/>
      <c r="M19" s="104"/>
      <c r="N19" s="65"/>
      <c r="O19" s="62" t="s">
        <v>14</v>
      </c>
      <c r="P19" s="63" t="s">
        <v>14</v>
      </c>
      <c r="Q19" s="63" t="s">
        <v>14</v>
      </c>
      <c r="R19" s="63" t="s">
        <v>14</v>
      </c>
      <c r="S19" s="63" t="s">
        <v>62</v>
      </c>
      <c r="T19" s="122" t="s">
        <v>14</v>
      </c>
      <c r="U19" s="15"/>
      <c r="V19" s="60" t="s">
        <v>15</v>
      </c>
      <c r="W19" s="61" t="s">
        <v>63</v>
      </c>
      <c r="X19" s="61" t="s">
        <v>14</v>
      </c>
      <c r="Y19" s="61" t="s">
        <v>15</v>
      </c>
      <c r="Z19" s="61" t="s">
        <v>15</v>
      </c>
      <c r="AA19" s="115" t="s">
        <v>15</v>
      </c>
      <c r="AB19" s="15"/>
      <c r="AC19" s="50">
        <f t="shared" si="36"/>
      </c>
      <c r="AD19" s="16">
        <f t="shared" si="2"/>
      </c>
      <c r="AE19" s="16">
        <f t="shared" si="3"/>
        <v>23794442</v>
      </c>
      <c r="AF19" s="16">
        <f t="shared" si="4"/>
      </c>
      <c r="AG19" s="16">
        <f t="shared" si="5"/>
      </c>
      <c r="AH19" s="16">
        <f t="shared" si="6"/>
      </c>
      <c r="AI19" s="15"/>
      <c r="AJ19" s="64">
        <f t="shared" si="7"/>
      </c>
      <c r="AK19" s="17">
        <f t="shared" si="8"/>
      </c>
      <c r="AL19" s="17">
        <f t="shared" si="9"/>
        <v>23794442</v>
      </c>
      <c r="AM19" s="17">
        <f t="shared" si="10"/>
      </c>
      <c r="AN19" s="17">
        <f t="shared" si="11"/>
      </c>
      <c r="AO19" s="17">
        <f t="shared" si="12"/>
      </c>
      <c r="AP19" s="45">
        <f t="shared" si="13"/>
        <v>1</v>
      </c>
      <c r="AQ19" s="18">
        <f t="shared" si="37"/>
        <v>0</v>
      </c>
      <c r="AR19" s="19">
        <f t="shared" si="14"/>
        <v>23794442</v>
      </c>
      <c r="AS19" s="19">
        <f t="shared" si="15"/>
        <v>23794442</v>
      </c>
      <c r="AT19" s="20">
        <f t="shared" si="38"/>
        <v>23794442</v>
      </c>
      <c r="AU19" s="21"/>
      <c r="AV19" s="22">
        <f t="shared" si="39"/>
      </c>
      <c r="AW19" s="57">
        <f t="shared" si="16"/>
      </c>
      <c r="AX19" s="57">
        <f t="shared" si="17"/>
        <v>100</v>
      </c>
      <c r="AY19" s="57">
        <f t="shared" si="18"/>
      </c>
      <c r="AZ19" s="57">
        <f t="shared" si="19"/>
      </c>
      <c r="BA19" s="57">
        <f t="shared" si="20"/>
      </c>
      <c r="BB19" s="21"/>
      <c r="BC19" s="23">
        <f t="shared" si="21"/>
      </c>
      <c r="BD19" s="59">
        <f t="shared" si="22"/>
      </c>
      <c r="BE19" s="59">
        <f t="shared" si="23"/>
        <v>0</v>
      </c>
      <c r="BF19" s="59">
        <f t="shared" si="24"/>
      </c>
      <c r="BG19" s="59">
        <f t="shared" si="25"/>
      </c>
      <c r="BH19" s="59">
        <f t="shared" si="26"/>
      </c>
      <c r="BI19" s="58">
        <f t="shared" si="40"/>
        <v>64893.932727272724</v>
      </c>
      <c r="BJ19" s="24"/>
      <c r="BK19" s="25">
        <f t="shared" si="27"/>
      </c>
      <c r="BL19" s="51">
        <f t="shared" si="28"/>
      </c>
      <c r="BM19" s="51">
        <f t="shared" si="29"/>
        <v>0</v>
      </c>
      <c r="BN19" s="51">
        <f t="shared" si="30"/>
      </c>
      <c r="BO19" s="51">
        <f t="shared" si="31"/>
      </c>
      <c r="BP19" s="197">
        <f t="shared" si="32"/>
      </c>
      <c r="BQ19" s="26"/>
      <c r="BR19" s="152">
        <f t="shared" si="41"/>
      </c>
      <c r="BS19" s="153">
        <f t="shared" si="42"/>
      </c>
      <c r="BT19" s="153">
        <f t="shared" si="43"/>
        <v>55</v>
      </c>
      <c r="BU19" s="153">
        <f t="shared" si="44"/>
      </c>
      <c r="BV19" s="153">
        <f t="shared" si="45"/>
      </c>
      <c r="BW19" s="153">
        <f t="shared" si="46"/>
      </c>
      <c r="BX19" s="150">
        <f t="shared" si="47"/>
        <v>55</v>
      </c>
      <c r="BZ19" s="27">
        <f t="shared" si="48"/>
      </c>
      <c r="CA19" s="52">
        <f t="shared" si="49"/>
      </c>
      <c r="CB19" s="52">
        <f t="shared" si="50"/>
        <v>55</v>
      </c>
      <c r="CC19" s="52">
        <f t="shared" si="51"/>
      </c>
      <c r="CD19" s="52">
        <f t="shared" si="52"/>
      </c>
      <c r="CE19" s="53">
        <f t="shared" si="53"/>
      </c>
      <c r="CG19" s="60" t="s">
        <v>15</v>
      </c>
      <c r="CH19" s="61">
        <v>5</v>
      </c>
      <c r="CI19" s="61">
        <v>5</v>
      </c>
      <c r="CJ19" s="61" t="s">
        <v>15</v>
      </c>
      <c r="CK19" s="61" t="s">
        <v>15</v>
      </c>
      <c r="CL19" s="115" t="s">
        <v>15</v>
      </c>
      <c r="CN19" s="60" t="s">
        <v>15</v>
      </c>
      <c r="CO19" s="61">
        <v>15</v>
      </c>
      <c r="CP19" s="61">
        <v>20</v>
      </c>
      <c r="CQ19" s="61" t="s">
        <v>15</v>
      </c>
      <c r="CR19" s="61" t="s">
        <v>15</v>
      </c>
      <c r="CS19" s="115" t="s">
        <v>15</v>
      </c>
      <c r="CU19" s="60" t="s">
        <v>15</v>
      </c>
      <c r="CV19" s="61">
        <v>0</v>
      </c>
      <c r="CW19" s="61">
        <v>0</v>
      </c>
      <c r="CX19" s="61" t="s">
        <v>15</v>
      </c>
      <c r="CY19" s="61" t="s">
        <v>15</v>
      </c>
      <c r="CZ19" s="115" t="s">
        <v>15</v>
      </c>
      <c r="DB19" s="60" t="s">
        <v>15</v>
      </c>
      <c r="DC19" s="61">
        <v>5</v>
      </c>
      <c r="DD19" s="61">
        <v>5</v>
      </c>
      <c r="DE19" s="61" t="s">
        <v>15</v>
      </c>
      <c r="DF19" s="61" t="s">
        <v>15</v>
      </c>
      <c r="DG19" s="115" t="s">
        <v>15</v>
      </c>
      <c r="DI19" s="207">
        <f t="shared" si="54"/>
      </c>
      <c r="DJ19" s="29">
        <f t="shared" si="55"/>
      </c>
      <c r="DK19" s="29">
        <f t="shared" si="56"/>
        <v>85</v>
      </c>
      <c r="DL19" s="29">
        <f t="shared" si="57"/>
      </c>
      <c r="DM19" s="29">
        <f t="shared" si="58"/>
      </c>
      <c r="DN19" s="29">
        <f t="shared" si="59"/>
      </c>
      <c r="DO19" s="28">
        <f t="shared" si="60"/>
        <v>85</v>
      </c>
      <c r="DQ19" s="211" t="str">
        <f t="shared" si="61"/>
        <v>ICL DIDACTICA</v>
      </c>
    </row>
    <row r="20" spans="1:121" ht="42.75" customHeight="1">
      <c r="A20" s="44">
        <v>8</v>
      </c>
      <c r="B20" s="2" t="s">
        <v>44</v>
      </c>
      <c r="C20" s="1">
        <v>1</v>
      </c>
      <c r="D20" s="75">
        <v>18000000</v>
      </c>
      <c r="E20" s="73">
        <f t="shared" si="0"/>
        <v>2880000</v>
      </c>
      <c r="F20" s="77">
        <f t="shared" si="1"/>
        <v>20880000</v>
      </c>
      <c r="G20" s="34"/>
      <c r="H20" s="36"/>
      <c r="I20" s="31">
        <v>21210252</v>
      </c>
      <c r="J20" s="42">
        <v>19438319.52</v>
      </c>
      <c r="K20" s="42"/>
      <c r="L20" s="31"/>
      <c r="M20" s="49"/>
      <c r="N20" s="65"/>
      <c r="O20" s="62" t="s">
        <v>14</v>
      </c>
      <c r="P20" s="63" t="s">
        <v>14</v>
      </c>
      <c r="Q20" s="63" t="s">
        <v>14</v>
      </c>
      <c r="R20" s="63" t="s">
        <v>14</v>
      </c>
      <c r="S20" s="63" t="s">
        <v>62</v>
      </c>
      <c r="T20" s="122" t="s">
        <v>14</v>
      </c>
      <c r="V20" s="60" t="s">
        <v>15</v>
      </c>
      <c r="W20" s="61" t="s">
        <v>14</v>
      </c>
      <c r="X20" s="61" t="s">
        <v>14</v>
      </c>
      <c r="Y20" s="61" t="s">
        <v>15</v>
      </c>
      <c r="Z20" s="61" t="s">
        <v>15</v>
      </c>
      <c r="AA20" s="115" t="s">
        <v>15</v>
      </c>
      <c r="AC20" s="50">
        <f t="shared" si="36"/>
      </c>
      <c r="AD20" s="16">
        <f t="shared" si="2"/>
        <v>21210252</v>
      </c>
      <c r="AE20" s="16">
        <f t="shared" si="3"/>
        <v>19438319.52</v>
      </c>
      <c r="AF20" s="16">
        <f t="shared" si="4"/>
      </c>
      <c r="AG20" s="16">
        <f t="shared" si="5"/>
      </c>
      <c r="AH20" s="16">
        <f t="shared" si="6"/>
      </c>
      <c r="AJ20" s="64">
        <f t="shared" si="7"/>
      </c>
      <c r="AK20" s="17">
        <f t="shared" si="8"/>
      </c>
      <c r="AL20" s="17">
        <f t="shared" si="9"/>
        <v>19438319.52</v>
      </c>
      <c r="AM20" s="17">
        <f t="shared" si="10"/>
      </c>
      <c r="AN20" s="17">
        <f t="shared" si="11"/>
      </c>
      <c r="AO20" s="17">
        <f t="shared" si="12"/>
      </c>
      <c r="AP20" s="45">
        <f t="shared" si="13"/>
        <v>1</v>
      </c>
      <c r="AQ20" s="18">
        <f t="shared" si="37"/>
        <v>0</v>
      </c>
      <c r="AR20" s="19">
        <f t="shared" si="14"/>
        <v>19438319.52</v>
      </c>
      <c r="AS20" s="19">
        <f t="shared" si="15"/>
        <v>19438319.52</v>
      </c>
      <c r="AT20" s="20">
        <f t="shared" si="38"/>
        <v>19438319.52</v>
      </c>
      <c r="AV20" s="22">
        <f t="shared" si="39"/>
      </c>
      <c r="AW20" s="57">
        <f t="shared" si="16"/>
      </c>
      <c r="AX20" s="57">
        <f t="shared" si="17"/>
        <v>100</v>
      </c>
      <c r="AY20" s="57">
        <f t="shared" si="18"/>
      </c>
      <c r="AZ20" s="57">
        <f t="shared" si="19"/>
      </c>
      <c r="BA20" s="57">
        <f t="shared" si="20"/>
      </c>
      <c r="BC20" s="23">
        <f t="shared" si="21"/>
      </c>
      <c r="BD20" s="59">
        <f t="shared" si="22"/>
      </c>
      <c r="BE20" s="59">
        <f t="shared" si="23"/>
        <v>0</v>
      </c>
      <c r="BF20" s="59">
        <f t="shared" si="24"/>
      </c>
      <c r="BG20" s="59">
        <f t="shared" si="25"/>
      </c>
      <c r="BH20" s="59">
        <f t="shared" si="26"/>
      </c>
      <c r="BI20" s="58">
        <f t="shared" si="40"/>
        <v>53013.598690909086</v>
      </c>
      <c r="BK20" s="25">
        <f t="shared" si="27"/>
      </c>
      <c r="BL20" s="51">
        <f t="shared" si="28"/>
      </c>
      <c r="BM20" s="51">
        <f t="shared" si="29"/>
        <v>0</v>
      </c>
      <c r="BN20" s="51">
        <f t="shared" si="30"/>
      </c>
      <c r="BO20" s="51">
        <f t="shared" si="31"/>
      </c>
      <c r="BP20" s="197">
        <f t="shared" si="32"/>
      </c>
      <c r="BR20" s="152">
        <f t="shared" si="41"/>
      </c>
      <c r="BS20" s="153">
        <f t="shared" si="42"/>
      </c>
      <c r="BT20" s="153">
        <f t="shared" si="43"/>
        <v>55</v>
      </c>
      <c r="BU20" s="153">
        <f t="shared" si="44"/>
      </c>
      <c r="BV20" s="153">
        <f t="shared" si="45"/>
      </c>
      <c r="BW20" s="153">
        <f t="shared" si="46"/>
      </c>
      <c r="BX20" s="150">
        <f t="shared" si="47"/>
        <v>55</v>
      </c>
      <c r="BZ20" s="27">
        <f t="shared" si="48"/>
      </c>
      <c r="CA20" s="52">
        <f t="shared" si="49"/>
      </c>
      <c r="CB20" s="52">
        <f t="shared" si="50"/>
        <v>55</v>
      </c>
      <c r="CC20" s="52">
        <f t="shared" si="51"/>
      </c>
      <c r="CD20" s="52">
        <f t="shared" si="52"/>
      </c>
      <c r="CE20" s="53">
        <f t="shared" si="53"/>
      </c>
      <c r="CG20" s="60" t="s">
        <v>15</v>
      </c>
      <c r="CH20" s="61">
        <v>5</v>
      </c>
      <c r="CI20" s="61">
        <v>5</v>
      </c>
      <c r="CJ20" s="61" t="s">
        <v>15</v>
      </c>
      <c r="CK20" s="61" t="s">
        <v>15</v>
      </c>
      <c r="CL20" s="115" t="s">
        <v>15</v>
      </c>
      <c r="CN20" s="60" t="s">
        <v>15</v>
      </c>
      <c r="CO20" s="61">
        <v>15</v>
      </c>
      <c r="CP20" s="61">
        <v>20</v>
      </c>
      <c r="CQ20" s="61" t="s">
        <v>15</v>
      </c>
      <c r="CR20" s="61" t="s">
        <v>15</v>
      </c>
      <c r="CS20" s="115" t="s">
        <v>15</v>
      </c>
      <c r="CU20" s="60" t="s">
        <v>15</v>
      </c>
      <c r="CV20" s="61">
        <v>0</v>
      </c>
      <c r="CW20" s="61">
        <v>0</v>
      </c>
      <c r="CX20" s="61" t="s">
        <v>15</v>
      </c>
      <c r="CY20" s="61" t="s">
        <v>15</v>
      </c>
      <c r="CZ20" s="115" t="s">
        <v>15</v>
      </c>
      <c r="DB20" s="60" t="s">
        <v>15</v>
      </c>
      <c r="DC20" s="61">
        <v>5</v>
      </c>
      <c r="DD20" s="61">
        <v>5</v>
      </c>
      <c r="DE20" s="61" t="s">
        <v>15</v>
      </c>
      <c r="DF20" s="61" t="s">
        <v>15</v>
      </c>
      <c r="DG20" s="115" t="s">
        <v>15</v>
      </c>
      <c r="DI20" s="207">
        <f t="shared" si="54"/>
      </c>
      <c r="DJ20" s="29">
        <f t="shared" si="55"/>
      </c>
      <c r="DK20" s="29">
        <f t="shared" si="56"/>
        <v>85</v>
      </c>
      <c r="DL20" s="29">
        <f t="shared" si="57"/>
      </c>
      <c r="DM20" s="29">
        <f t="shared" si="58"/>
      </c>
      <c r="DN20" s="29">
        <f t="shared" si="59"/>
      </c>
      <c r="DO20" s="28">
        <f t="shared" si="60"/>
        <v>85</v>
      </c>
      <c r="DQ20" s="211" t="str">
        <f t="shared" si="61"/>
        <v>ICL DIDACTICA</v>
      </c>
    </row>
    <row r="21" spans="1:121" ht="42.75" customHeight="1">
      <c r="A21" s="44">
        <v>9</v>
      </c>
      <c r="B21" s="2" t="s">
        <v>32</v>
      </c>
      <c r="C21" s="1">
        <v>1</v>
      </c>
      <c r="D21" s="75">
        <v>110471022</v>
      </c>
      <c r="E21" s="73">
        <f t="shared" si="0"/>
        <v>17675363.52</v>
      </c>
      <c r="F21" s="77">
        <f t="shared" si="1"/>
        <v>128146385.52</v>
      </c>
      <c r="G21" s="34"/>
      <c r="H21" s="36"/>
      <c r="I21" s="42"/>
      <c r="J21" s="42"/>
      <c r="K21" s="42">
        <v>126919999.88</v>
      </c>
      <c r="L21" s="31"/>
      <c r="M21" s="49"/>
      <c r="N21" s="65"/>
      <c r="O21" s="62" t="s">
        <v>14</v>
      </c>
      <c r="P21" s="63" t="s">
        <v>14</v>
      </c>
      <c r="Q21" s="63" t="s">
        <v>14</v>
      </c>
      <c r="R21" s="63" t="s">
        <v>14</v>
      </c>
      <c r="S21" s="63" t="s">
        <v>62</v>
      </c>
      <c r="T21" s="122" t="s">
        <v>14</v>
      </c>
      <c r="V21" s="60" t="s">
        <v>15</v>
      </c>
      <c r="W21" s="61" t="s">
        <v>15</v>
      </c>
      <c r="X21" s="61" t="s">
        <v>15</v>
      </c>
      <c r="Y21" s="61" t="s">
        <v>14</v>
      </c>
      <c r="Z21" s="61" t="s">
        <v>15</v>
      </c>
      <c r="AA21" s="115" t="s">
        <v>15</v>
      </c>
      <c r="AC21" s="50">
        <f t="shared" si="36"/>
      </c>
      <c r="AD21" s="16">
        <f t="shared" si="2"/>
      </c>
      <c r="AE21" s="16">
        <f t="shared" si="3"/>
      </c>
      <c r="AF21" s="16">
        <f t="shared" si="4"/>
        <v>126919999.88</v>
      </c>
      <c r="AG21" s="16">
        <f t="shared" si="5"/>
      </c>
      <c r="AH21" s="16">
        <f t="shared" si="6"/>
      </c>
      <c r="AJ21" s="64">
        <f t="shared" si="7"/>
      </c>
      <c r="AK21" s="17">
        <f t="shared" si="8"/>
      </c>
      <c r="AL21" s="17">
        <f t="shared" si="9"/>
      </c>
      <c r="AM21" s="17">
        <f t="shared" si="10"/>
        <v>126919999.88</v>
      </c>
      <c r="AN21" s="17">
        <f t="shared" si="11"/>
      </c>
      <c r="AO21" s="17">
        <f t="shared" si="12"/>
      </c>
      <c r="AP21" s="45">
        <f t="shared" si="13"/>
        <v>1</v>
      </c>
      <c r="AQ21" s="18">
        <f t="shared" si="37"/>
        <v>0</v>
      </c>
      <c r="AR21" s="19">
        <f t="shared" si="14"/>
        <v>126919999.88</v>
      </c>
      <c r="AS21" s="19">
        <f t="shared" si="15"/>
        <v>126919999.88</v>
      </c>
      <c r="AT21" s="20">
        <f t="shared" si="38"/>
        <v>126919999.88</v>
      </c>
      <c r="AV21" s="22">
        <f t="shared" si="39"/>
      </c>
      <c r="AW21" s="57">
        <f t="shared" si="16"/>
      </c>
      <c r="AX21" s="57">
        <f t="shared" si="17"/>
      </c>
      <c r="AY21" s="57">
        <f t="shared" si="18"/>
        <v>100</v>
      </c>
      <c r="AZ21" s="57">
        <f t="shared" si="19"/>
      </c>
      <c r="BA21" s="57">
        <f t="shared" si="20"/>
      </c>
      <c r="BC21" s="23">
        <f t="shared" si="21"/>
      </c>
      <c r="BD21" s="59">
        <f t="shared" si="22"/>
      </c>
      <c r="BE21" s="59">
        <f t="shared" si="23"/>
      </c>
      <c r="BF21" s="59">
        <f t="shared" si="24"/>
        <v>0</v>
      </c>
      <c r="BG21" s="59">
        <f t="shared" si="25"/>
      </c>
      <c r="BH21" s="59">
        <f t="shared" si="26"/>
      </c>
      <c r="BI21" s="58">
        <f t="shared" si="40"/>
        <v>346145.4542181818</v>
      </c>
      <c r="BK21" s="25">
        <f t="shared" si="27"/>
      </c>
      <c r="BL21" s="51">
        <f t="shared" si="28"/>
      </c>
      <c r="BM21" s="51">
        <f t="shared" si="29"/>
      </c>
      <c r="BN21" s="51">
        <f t="shared" si="30"/>
        <v>0</v>
      </c>
      <c r="BO21" s="51">
        <f t="shared" si="31"/>
      </c>
      <c r="BP21" s="197">
        <f t="shared" si="32"/>
      </c>
      <c r="BR21" s="152">
        <f t="shared" si="41"/>
      </c>
      <c r="BS21" s="153">
        <f t="shared" si="42"/>
      </c>
      <c r="BT21" s="153">
        <f t="shared" si="43"/>
      </c>
      <c r="BU21" s="153">
        <f t="shared" si="44"/>
        <v>55</v>
      </c>
      <c r="BV21" s="153">
        <f t="shared" si="45"/>
      </c>
      <c r="BW21" s="153">
        <f t="shared" si="46"/>
      </c>
      <c r="BX21" s="150">
        <f t="shared" si="47"/>
        <v>55</v>
      </c>
      <c r="BZ21" s="27">
        <f t="shared" si="48"/>
      </c>
      <c r="CA21" s="52">
        <f t="shared" si="49"/>
      </c>
      <c r="CB21" s="52">
        <f t="shared" si="50"/>
      </c>
      <c r="CC21" s="52">
        <f t="shared" si="51"/>
        <v>55</v>
      </c>
      <c r="CD21" s="52">
        <f t="shared" si="52"/>
      </c>
      <c r="CE21" s="53">
        <f t="shared" si="53"/>
      </c>
      <c r="CG21" s="60" t="s">
        <v>15</v>
      </c>
      <c r="CH21" s="61" t="s">
        <v>15</v>
      </c>
      <c r="CI21" s="61" t="s">
        <v>15</v>
      </c>
      <c r="CJ21" s="61">
        <v>5</v>
      </c>
      <c r="CK21" s="61" t="s">
        <v>15</v>
      </c>
      <c r="CL21" s="115" t="s">
        <v>15</v>
      </c>
      <c r="CN21" s="60" t="s">
        <v>15</v>
      </c>
      <c r="CO21" s="61" t="s">
        <v>15</v>
      </c>
      <c r="CP21" s="61" t="s">
        <v>15</v>
      </c>
      <c r="CQ21" s="61">
        <v>15</v>
      </c>
      <c r="CR21" s="61" t="s">
        <v>15</v>
      </c>
      <c r="CS21" s="115" t="s">
        <v>15</v>
      </c>
      <c r="CU21" s="60" t="s">
        <v>15</v>
      </c>
      <c r="CV21" s="61" t="s">
        <v>15</v>
      </c>
      <c r="CW21" s="61" t="s">
        <v>15</v>
      </c>
      <c r="CX21" s="61">
        <v>0</v>
      </c>
      <c r="CY21" s="61" t="s">
        <v>15</v>
      </c>
      <c r="CZ21" s="115" t="s">
        <v>15</v>
      </c>
      <c r="DB21" s="60" t="s">
        <v>15</v>
      </c>
      <c r="DC21" s="61" t="s">
        <v>15</v>
      </c>
      <c r="DD21" s="61" t="s">
        <v>15</v>
      </c>
      <c r="DE21" s="61">
        <v>5</v>
      </c>
      <c r="DF21" s="61" t="s">
        <v>15</v>
      </c>
      <c r="DG21" s="115" t="s">
        <v>15</v>
      </c>
      <c r="DI21" s="207">
        <f t="shared" si="54"/>
      </c>
      <c r="DJ21" s="29">
        <f t="shared" si="55"/>
      </c>
      <c r="DK21" s="29">
        <f t="shared" si="56"/>
      </c>
      <c r="DL21" s="29">
        <f t="shared" si="57"/>
        <v>80</v>
      </c>
      <c r="DM21" s="29">
        <f t="shared" si="58"/>
      </c>
      <c r="DN21" s="29">
        <f t="shared" si="59"/>
      </c>
      <c r="DO21" s="28">
        <f t="shared" si="60"/>
        <v>80</v>
      </c>
      <c r="DQ21" s="211" t="str">
        <f t="shared" si="61"/>
        <v>USM COLOMBIA</v>
      </c>
    </row>
    <row r="22" spans="1:121" ht="42.75" customHeight="1">
      <c r="A22" s="44">
        <v>10</v>
      </c>
      <c r="B22" s="2" t="s">
        <v>31</v>
      </c>
      <c r="C22" s="1">
        <v>1</v>
      </c>
      <c r="D22" s="74">
        <v>1575000</v>
      </c>
      <c r="E22" s="73">
        <f t="shared" si="0"/>
        <v>252000</v>
      </c>
      <c r="F22" s="77">
        <f t="shared" si="1"/>
        <v>1827000</v>
      </c>
      <c r="G22" s="34"/>
      <c r="H22" s="36"/>
      <c r="I22" s="42"/>
      <c r="J22" s="42"/>
      <c r="K22" s="42"/>
      <c r="L22" s="31"/>
      <c r="M22" s="49"/>
      <c r="N22" s="65"/>
      <c r="O22" s="62" t="s">
        <v>14</v>
      </c>
      <c r="P22" s="63" t="s">
        <v>14</v>
      </c>
      <c r="Q22" s="63" t="s">
        <v>14</v>
      </c>
      <c r="R22" s="63" t="s">
        <v>14</v>
      </c>
      <c r="S22" s="63" t="s">
        <v>62</v>
      </c>
      <c r="T22" s="122" t="s">
        <v>14</v>
      </c>
      <c r="V22" s="60" t="s">
        <v>15</v>
      </c>
      <c r="W22" s="61" t="s">
        <v>15</v>
      </c>
      <c r="X22" s="61" t="s">
        <v>15</v>
      </c>
      <c r="Y22" s="61" t="s">
        <v>15</v>
      </c>
      <c r="Z22" s="61" t="s">
        <v>15</v>
      </c>
      <c r="AA22" s="115" t="s">
        <v>15</v>
      </c>
      <c r="AC22" s="50">
        <f t="shared" si="36"/>
      </c>
      <c r="AD22" s="16">
        <f t="shared" si="2"/>
      </c>
      <c r="AE22" s="16">
        <f t="shared" si="3"/>
      </c>
      <c r="AF22" s="16">
        <f t="shared" si="4"/>
      </c>
      <c r="AG22" s="16">
        <f t="shared" si="5"/>
      </c>
      <c r="AH22" s="16">
        <f t="shared" si="6"/>
      </c>
      <c r="AJ22" s="64">
        <f t="shared" si="7"/>
      </c>
      <c r="AK22" s="17">
        <f t="shared" si="8"/>
      </c>
      <c r="AL22" s="17">
        <f t="shared" si="9"/>
      </c>
      <c r="AM22" s="17">
        <f t="shared" si="10"/>
      </c>
      <c r="AN22" s="17">
        <f t="shared" si="11"/>
      </c>
      <c r="AO22" s="17">
        <f t="shared" si="12"/>
      </c>
      <c r="AP22" s="45">
        <f t="shared" si="13"/>
        <v>0</v>
      </c>
      <c r="AQ22" s="18">
        <f t="shared" si="37"/>
        <v>0</v>
      </c>
      <c r="AR22" s="19">
        <f t="shared" si="14"/>
        <v>0</v>
      </c>
      <c r="AS22" s="19">
        <f t="shared" si="15"/>
        <v>0</v>
      </c>
      <c r="AT22" s="20" t="e">
        <f t="shared" si="38"/>
        <v>#DIV/0!</v>
      </c>
      <c r="AV22" s="22">
        <f t="shared" si="39"/>
      </c>
      <c r="AW22" s="57">
        <f t="shared" si="16"/>
      </c>
      <c r="AX22" s="57">
        <f t="shared" si="17"/>
      </c>
      <c r="AY22" s="57">
        <f t="shared" si="18"/>
      </c>
      <c r="AZ22" s="57">
        <f t="shared" si="19"/>
      </c>
      <c r="BA22" s="57">
        <f t="shared" si="20"/>
      </c>
      <c r="BC22" s="23">
        <f t="shared" si="21"/>
      </c>
      <c r="BD22" s="59">
        <f t="shared" si="22"/>
      </c>
      <c r="BE22" s="59">
        <f t="shared" si="23"/>
      </c>
      <c r="BF22" s="59">
        <f t="shared" si="24"/>
      </c>
      <c r="BG22" s="59">
        <f t="shared" si="25"/>
      </c>
      <c r="BH22" s="59">
        <f t="shared" si="26"/>
      </c>
      <c r="BI22" s="58" t="e">
        <f t="shared" si="40"/>
        <v>#DIV/0!</v>
      </c>
      <c r="BK22" s="25">
        <f t="shared" si="27"/>
      </c>
      <c r="BL22" s="51">
        <f t="shared" si="28"/>
      </c>
      <c r="BM22" s="51">
        <f t="shared" si="29"/>
      </c>
      <c r="BN22" s="51">
        <f t="shared" si="30"/>
      </c>
      <c r="BO22" s="51">
        <f t="shared" si="31"/>
      </c>
      <c r="BP22" s="197">
        <f t="shared" si="32"/>
      </c>
      <c r="BR22" s="152">
        <f t="shared" si="41"/>
      </c>
      <c r="BS22" s="153">
        <f t="shared" si="42"/>
      </c>
      <c r="BT22" s="153">
        <f t="shared" si="43"/>
      </c>
      <c r="BU22" s="153">
        <f t="shared" si="44"/>
      </c>
      <c r="BV22" s="153">
        <f t="shared" si="45"/>
      </c>
      <c r="BW22" s="153">
        <f t="shared" si="46"/>
      </c>
      <c r="BX22" s="150">
        <f t="shared" si="47"/>
        <v>0</v>
      </c>
      <c r="BZ22" s="27">
        <f t="shared" si="48"/>
      </c>
      <c r="CA22" s="52">
        <f t="shared" si="49"/>
      </c>
      <c r="CB22" s="52">
        <f t="shared" si="50"/>
      </c>
      <c r="CC22" s="52">
        <f t="shared" si="51"/>
      </c>
      <c r="CD22" s="52">
        <f t="shared" si="52"/>
      </c>
      <c r="CE22" s="53">
        <f t="shared" si="53"/>
      </c>
      <c r="CG22" s="60" t="s">
        <v>15</v>
      </c>
      <c r="CH22" s="61" t="s">
        <v>15</v>
      </c>
      <c r="CI22" s="61" t="s">
        <v>15</v>
      </c>
      <c r="CJ22" s="61" t="s">
        <v>15</v>
      </c>
      <c r="CK22" s="61" t="s">
        <v>15</v>
      </c>
      <c r="CL22" s="115" t="s">
        <v>15</v>
      </c>
      <c r="CN22" s="60" t="s">
        <v>15</v>
      </c>
      <c r="CO22" s="61" t="s">
        <v>15</v>
      </c>
      <c r="CP22" s="61" t="s">
        <v>15</v>
      </c>
      <c r="CQ22" s="61" t="s">
        <v>15</v>
      </c>
      <c r="CR22" s="61" t="s">
        <v>15</v>
      </c>
      <c r="CS22" s="115" t="s">
        <v>15</v>
      </c>
      <c r="CU22" s="60" t="s">
        <v>15</v>
      </c>
      <c r="CV22" s="61" t="s">
        <v>15</v>
      </c>
      <c r="CW22" s="61" t="s">
        <v>15</v>
      </c>
      <c r="CX22" s="61" t="s">
        <v>15</v>
      </c>
      <c r="CY22" s="61" t="s">
        <v>15</v>
      </c>
      <c r="CZ22" s="115" t="s">
        <v>15</v>
      </c>
      <c r="DB22" s="60" t="s">
        <v>15</v>
      </c>
      <c r="DC22" s="61" t="s">
        <v>15</v>
      </c>
      <c r="DD22" s="61" t="s">
        <v>15</v>
      </c>
      <c r="DE22" s="61" t="s">
        <v>15</v>
      </c>
      <c r="DF22" s="61" t="s">
        <v>15</v>
      </c>
      <c r="DG22" s="115" t="s">
        <v>15</v>
      </c>
      <c r="DI22" s="207">
        <f t="shared" si="54"/>
      </c>
      <c r="DJ22" s="29">
        <f t="shared" si="55"/>
      </c>
      <c r="DK22" s="29">
        <f t="shared" si="56"/>
      </c>
      <c r="DL22" s="29">
        <f t="shared" si="57"/>
      </c>
      <c r="DM22" s="29">
        <f t="shared" si="58"/>
      </c>
      <c r="DN22" s="29">
        <f t="shared" si="59"/>
      </c>
      <c r="DO22" s="28">
        <f t="shared" si="60"/>
        <v>0</v>
      </c>
      <c r="DQ22" s="211">
        <f t="shared" si="61"/>
      </c>
    </row>
    <row r="23" spans="1:121" ht="42.75" customHeight="1">
      <c r="A23" s="44">
        <v>11</v>
      </c>
      <c r="B23" s="2" t="s">
        <v>41</v>
      </c>
      <c r="C23" s="1">
        <v>1</v>
      </c>
      <c r="D23" s="74">
        <v>3510000</v>
      </c>
      <c r="E23" s="73">
        <f t="shared" si="0"/>
        <v>561600</v>
      </c>
      <c r="F23" s="77">
        <f t="shared" si="1"/>
        <v>4071600</v>
      </c>
      <c r="G23" s="34"/>
      <c r="H23" s="36"/>
      <c r="I23" s="42"/>
      <c r="J23" s="31"/>
      <c r="K23" s="42"/>
      <c r="L23" s="31"/>
      <c r="M23" s="49"/>
      <c r="N23" s="65"/>
      <c r="O23" s="62" t="s">
        <v>14</v>
      </c>
      <c r="P23" s="63" t="s">
        <v>14</v>
      </c>
      <c r="Q23" s="63" t="s">
        <v>14</v>
      </c>
      <c r="R23" s="63" t="s">
        <v>14</v>
      </c>
      <c r="S23" s="63" t="s">
        <v>62</v>
      </c>
      <c r="T23" s="122" t="s">
        <v>14</v>
      </c>
      <c r="V23" s="60" t="s">
        <v>15</v>
      </c>
      <c r="W23" s="61" t="s">
        <v>15</v>
      </c>
      <c r="X23" s="61" t="s">
        <v>15</v>
      </c>
      <c r="Y23" s="61" t="s">
        <v>15</v>
      </c>
      <c r="Z23" s="61" t="s">
        <v>15</v>
      </c>
      <c r="AA23" s="115" t="s">
        <v>15</v>
      </c>
      <c r="AC23" s="50">
        <f t="shared" si="36"/>
      </c>
      <c r="AD23" s="16">
        <f t="shared" si="2"/>
      </c>
      <c r="AE23" s="16">
        <f t="shared" si="3"/>
      </c>
      <c r="AF23" s="16">
        <f t="shared" si="4"/>
      </c>
      <c r="AG23" s="16">
        <f t="shared" si="5"/>
      </c>
      <c r="AH23" s="16">
        <f t="shared" si="6"/>
      </c>
      <c r="AJ23" s="64">
        <f t="shared" si="7"/>
      </c>
      <c r="AK23" s="17">
        <f t="shared" si="8"/>
      </c>
      <c r="AL23" s="17">
        <f t="shared" si="9"/>
      </c>
      <c r="AM23" s="17">
        <f t="shared" si="10"/>
      </c>
      <c r="AN23" s="17">
        <f t="shared" si="11"/>
      </c>
      <c r="AO23" s="17">
        <f t="shared" si="12"/>
      </c>
      <c r="AP23" s="45">
        <f t="shared" si="13"/>
        <v>0</v>
      </c>
      <c r="AQ23" s="18">
        <f t="shared" si="37"/>
        <v>0</v>
      </c>
      <c r="AR23" s="19">
        <f t="shared" si="14"/>
        <v>0</v>
      </c>
      <c r="AS23" s="19">
        <f t="shared" si="15"/>
        <v>0</v>
      </c>
      <c r="AT23" s="20" t="e">
        <f t="shared" si="38"/>
        <v>#DIV/0!</v>
      </c>
      <c r="AV23" s="22">
        <f t="shared" si="39"/>
      </c>
      <c r="AW23" s="57">
        <f t="shared" si="16"/>
      </c>
      <c r="AX23" s="57">
        <f t="shared" si="17"/>
      </c>
      <c r="AY23" s="57">
        <f t="shared" si="18"/>
      </c>
      <c r="AZ23" s="57">
        <f t="shared" si="19"/>
      </c>
      <c r="BA23" s="57">
        <f t="shared" si="20"/>
      </c>
      <c r="BC23" s="23">
        <f t="shared" si="21"/>
      </c>
      <c r="BD23" s="59">
        <f t="shared" si="22"/>
      </c>
      <c r="BE23" s="59">
        <f t="shared" si="23"/>
      </c>
      <c r="BF23" s="59">
        <f t="shared" si="24"/>
      </c>
      <c r="BG23" s="59">
        <f t="shared" si="25"/>
      </c>
      <c r="BH23" s="59">
        <f t="shared" si="26"/>
      </c>
      <c r="BI23" s="58" t="e">
        <f t="shared" si="40"/>
        <v>#DIV/0!</v>
      </c>
      <c r="BK23" s="25">
        <f t="shared" si="27"/>
      </c>
      <c r="BL23" s="51">
        <f t="shared" si="28"/>
      </c>
      <c r="BM23" s="51">
        <f t="shared" si="29"/>
      </c>
      <c r="BN23" s="51">
        <f t="shared" si="30"/>
      </c>
      <c r="BO23" s="51">
        <f t="shared" si="31"/>
      </c>
      <c r="BP23" s="197">
        <f t="shared" si="32"/>
      </c>
      <c r="BR23" s="152">
        <f t="shared" si="41"/>
      </c>
      <c r="BS23" s="153">
        <f t="shared" si="42"/>
      </c>
      <c r="BT23" s="153">
        <f t="shared" si="43"/>
      </c>
      <c r="BU23" s="153">
        <f t="shared" si="44"/>
      </c>
      <c r="BV23" s="153">
        <f t="shared" si="45"/>
      </c>
      <c r="BW23" s="153">
        <f t="shared" si="46"/>
      </c>
      <c r="BX23" s="150">
        <f t="shared" si="47"/>
        <v>0</v>
      </c>
      <c r="BZ23" s="27">
        <f t="shared" si="48"/>
      </c>
      <c r="CA23" s="52">
        <f t="shared" si="49"/>
      </c>
      <c r="CB23" s="52">
        <f t="shared" si="50"/>
      </c>
      <c r="CC23" s="52">
        <f t="shared" si="51"/>
      </c>
      <c r="CD23" s="52">
        <f t="shared" si="52"/>
      </c>
      <c r="CE23" s="53">
        <f t="shared" si="53"/>
      </c>
      <c r="CG23" s="60" t="s">
        <v>15</v>
      </c>
      <c r="CH23" s="61" t="s">
        <v>15</v>
      </c>
      <c r="CI23" s="61" t="s">
        <v>15</v>
      </c>
      <c r="CJ23" s="61" t="s">
        <v>15</v>
      </c>
      <c r="CK23" s="61" t="s">
        <v>15</v>
      </c>
      <c r="CL23" s="115" t="s">
        <v>15</v>
      </c>
      <c r="CN23" s="60" t="s">
        <v>15</v>
      </c>
      <c r="CO23" s="61" t="s">
        <v>15</v>
      </c>
      <c r="CP23" s="61" t="s">
        <v>15</v>
      </c>
      <c r="CQ23" s="61" t="s">
        <v>15</v>
      </c>
      <c r="CR23" s="61" t="s">
        <v>15</v>
      </c>
      <c r="CS23" s="115" t="s">
        <v>15</v>
      </c>
      <c r="CU23" s="60" t="s">
        <v>15</v>
      </c>
      <c r="CV23" s="61" t="s">
        <v>15</v>
      </c>
      <c r="CW23" s="61" t="s">
        <v>15</v>
      </c>
      <c r="CX23" s="61" t="s">
        <v>15</v>
      </c>
      <c r="CY23" s="61" t="s">
        <v>15</v>
      </c>
      <c r="CZ23" s="115" t="s">
        <v>15</v>
      </c>
      <c r="DB23" s="60" t="s">
        <v>15</v>
      </c>
      <c r="DC23" s="61" t="s">
        <v>15</v>
      </c>
      <c r="DD23" s="61" t="s">
        <v>15</v>
      </c>
      <c r="DE23" s="61" t="s">
        <v>15</v>
      </c>
      <c r="DF23" s="61" t="s">
        <v>15</v>
      </c>
      <c r="DG23" s="115" t="s">
        <v>15</v>
      </c>
      <c r="DI23" s="207">
        <f t="shared" si="54"/>
      </c>
      <c r="DJ23" s="29">
        <f t="shared" si="55"/>
      </c>
      <c r="DK23" s="29">
        <f t="shared" si="56"/>
      </c>
      <c r="DL23" s="29">
        <f t="shared" si="57"/>
      </c>
      <c r="DM23" s="29">
        <f t="shared" si="58"/>
      </c>
      <c r="DN23" s="29">
        <f t="shared" si="59"/>
      </c>
      <c r="DO23" s="28">
        <f t="shared" si="60"/>
        <v>0</v>
      </c>
      <c r="DQ23" s="211">
        <f t="shared" si="61"/>
      </c>
    </row>
    <row r="24" spans="1:121" ht="42.75" customHeight="1">
      <c r="A24" s="44">
        <v>12</v>
      </c>
      <c r="B24" s="2" t="s">
        <v>42</v>
      </c>
      <c r="C24" s="1">
        <v>1</v>
      </c>
      <c r="D24" s="74">
        <v>9892000</v>
      </c>
      <c r="E24" s="73">
        <f t="shared" si="0"/>
        <v>1582720</v>
      </c>
      <c r="F24" s="77">
        <f t="shared" si="1"/>
        <v>11474720</v>
      </c>
      <c r="G24" s="34"/>
      <c r="H24" s="36"/>
      <c r="I24" s="42"/>
      <c r="J24" s="42"/>
      <c r="K24" s="42"/>
      <c r="L24" s="31"/>
      <c r="M24" s="49"/>
      <c r="N24" s="65"/>
      <c r="O24" s="62" t="s">
        <v>14</v>
      </c>
      <c r="P24" s="63" t="s">
        <v>14</v>
      </c>
      <c r="Q24" s="63" t="s">
        <v>14</v>
      </c>
      <c r="R24" s="63" t="s">
        <v>14</v>
      </c>
      <c r="S24" s="63" t="s">
        <v>62</v>
      </c>
      <c r="T24" s="122" t="s">
        <v>14</v>
      </c>
      <c r="V24" s="60" t="s">
        <v>15</v>
      </c>
      <c r="W24" s="61" t="s">
        <v>15</v>
      </c>
      <c r="X24" s="61" t="s">
        <v>15</v>
      </c>
      <c r="Y24" s="61" t="s">
        <v>15</v>
      </c>
      <c r="Z24" s="61" t="s">
        <v>15</v>
      </c>
      <c r="AA24" s="115" t="s">
        <v>15</v>
      </c>
      <c r="AC24" s="50">
        <f t="shared" si="36"/>
      </c>
      <c r="AD24" s="16">
        <f t="shared" si="2"/>
      </c>
      <c r="AE24" s="16">
        <f t="shared" si="3"/>
      </c>
      <c r="AF24" s="16">
        <f t="shared" si="4"/>
      </c>
      <c r="AG24" s="16">
        <f t="shared" si="5"/>
      </c>
      <c r="AH24" s="16">
        <f t="shared" si="6"/>
      </c>
      <c r="AJ24" s="64">
        <f t="shared" si="7"/>
      </c>
      <c r="AK24" s="17">
        <f t="shared" si="8"/>
      </c>
      <c r="AL24" s="17">
        <f t="shared" si="9"/>
      </c>
      <c r="AM24" s="17">
        <f t="shared" si="10"/>
      </c>
      <c r="AN24" s="17">
        <f t="shared" si="11"/>
      </c>
      <c r="AO24" s="17">
        <f t="shared" si="12"/>
      </c>
      <c r="AP24" s="45">
        <f t="shared" si="13"/>
        <v>0</v>
      </c>
      <c r="AQ24" s="18">
        <f t="shared" si="37"/>
        <v>0</v>
      </c>
      <c r="AR24" s="19">
        <f t="shared" si="14"/>
        <v>0</v>
      </c>
      <c r="AS24" s="19">
        <f t="shared" si="15"/>
        <v>0</v>
      </c>
      <c r="AT24" s="20" t="e">
        <f t="shared" si="38"/>
        <v>#DIV/0!</v>
      </c>
      <c r="AV24" s="22">
        <f t="shared" si="39"/>
      </c>
      <c r="AW24" s="57">
        <f t="shared" si="16"/>
      </c>
      <c r="AX24" s="57">
        <f t="shared" si="17"/>
      </c>
      <c r="AY24" s="57">
        <f t="shared" si="18"/>
      </c>
      <c r="AZ24" s="57">
        <f t="shared" si="19"/>
      </c>
      <c r="BA24" s="57">
        <f t="shared" si="20"/>
      </c>
      <c r="BC24" s="23">
        <f t="shared" si="21"/>
      </c>
      <c r="BD24" s="59">
        <f t="shared" si="22"/>
      </c>
      <c r="BE24" s="59">
        <f t="shared" si="23"/>
      </c>
      <c r="BF24" s="59">
        <f t="shared" si="24"/>
      </c>
      <c r="BG24" s="59">
        <f t="shared" si="25"/>
      </c>
      <c r="BH24" s="59">
        <f t="shared" si="26"/>
      </c>
      <c r="BI24" s="58" t="e">
        <f t="shared" si="40"/>
        <v>#DIV/0!</v>
      </c>
      <c r="BK24" s="25">
        <f t="shared" si="27"/>
      </c>
      <c r="BL24" s="51">
        <f t="shared" si="28"/>
      </c>
      <c r="BM24" s="51">
        <f t="shared" si="29"/>
      </c>
      <c r="BN24" s="51">
        <f t="shared" si="30"/>
      </c>
      <c r="BO24" s="51">
        <f t="shared" si="31"/>
      </c>
      <c r="BP24" s="197">
        <f t="shared" si="32"/>
      </c>
      <c r="BR24" s="152">
        <f t="shared" si="41"/>
      </c>
      <c r="BS24" s="153">
        <f t="shared" si="42"/>
      </c>
      <c r="BT24" s="153">
        <f t="shared" si="43"/>
      </c>
      <c r="BU24" s="153">
        <f t="shared" si="44"/>
      </c>
      <c r="BV24" s="153">
        <f t="shared" si="45"/>
      </c>
      <c r="BW24" s="153">
        <f t="shared" si="46"/>
      </c>
      <c r="BX24" s="150">
        <f t="shared" si="47"/>
        <v>0</v>
      </c>
      <c r="BZ24" s="27">
        <f t="shared" si="48"/>
      </c>
      <c r="CA24" s="52">
        <f t="shared" si="49"/>
      </c>
      <c r="CB24" s="52">
        <f t="shared" si="50"/>
      </c>
      <c r="CC24" s="52">
        <f t="shared" si="51"/>
      </c>
      <c r="CD24" s="52">
        <f t="shared" si="52"/>
      </c>
      <c r="CE24" s="53">
        <f t="shared" si="53"/>
      </c>
      <c r="CG24" s="60" t="s">
        <v>15</v>
      </c>
      <c r="CH24" s="61" t="s">
        <v>15</v>
      </c>
      <c r="CI24" s="61" t="s">
        <v>15</v>
      </c>
      <c r="CJ24" s="61" t="s">
        <v>15</v>
      </c>
      <c r="CK24" s="61" t="s">
        <v>15</v>
      </c>
      <c r="CL24" s="115" t="s">
        <v>15</v>
      </c>
      <c r="CN24" s="60" t="s">
        <v>15</v>
      </c>
      <c r="CO24" s="61" t="s">
        <v>15</v>
      </c>
      <c r="CP24" s="61" t="s">
        <v>15</v>
      </c>
      <c r="CQ24" s="61" t="s">
        <v>15</v>
      </c>
      <c r="CR24" s="61" t="s">
        <v>15</v>
      </c>
      <c r="CS24" s="115" t="s">
        <v>15</v>
      </c>
      <c r="CU24" s="60" t="s">
        <v>15</v>
      </c>
      <c r="CV24" s="61" t="s">
        <v>15</v>
      </c>
      <c r="CW24" s="61" t="s">
        <v>15</v>
      </c>
      <c r="CX24" s="61" t="s">
        <v>15</v>
      </c>
      <c r="CY24" s="61" t="s">
        <v>15</v>
      </c>
      <c r="CZ24" s="115" t="s">
        <v>15</v>
      </c>
      <c r="DB24" s="60" t="s">
        <v>15</v>
      </c>
      <c r="DC24" s="61" t="s">
        <v>15</v>
      </c>
      <c r="DD24" s="61" t="s">
        <v>15</v>
      </c>
      <c r="DE24" s="61" t="s">
        <v>15</v>
      </c>
      <c r="DF24" s="61" t="s">
        <v>15</v>
      </c>
      <c r="DG24" s="115" t="s">
        <v>15</v>
      </c>
      <c r="DI24" s="207">
        <f t="shared" si="54"/>
      </c>
      <c r="DJ24" s="29">
        <f t="shared" si="55"/>
      </c>
      <c r="DK24" s="29">
        <f t="shared" si="56"/>
      </c>
      <c r="DL24" s="29">
        <f t="shared" si="57"/>
      </c>
      <c r="DM24" s="29">
        <f t="shared" si="58"/>
      </c>
      <c r="DN24" s="29">
        <f t="shared" si="59"/>
      </c>
      <c r="DO24" s="28">
        <f t="shared" si="60"/>
        <v>0</v>
      </c>
      <c r="DQ24" s="211">
        <f t="shared" si="61"/>
      </c>
    </row>
    <row r="25" spans="1:121" ht="42.75" customHeight="1">
      <c r="A25" s="44">
        <v>13</v>
      </c>
      <c r="B25" s="2" t="s">
        <v>27</v>
      </c>
      <c r="C25" s="1">
        <v>1</v>
      </c>
      <c r="D25" s="72">
        <v>3782100</v>
      </c>
      <c r="E25" s="73">
        <f t="shared" si="0"/>
        <v>605136</v>
      </c>
      <c r="F25" s="77">
        <f t="shared" si="1"/>
        <v>4387236</v>
      </c>
      <c r="G25" s="34"/>
      <c r="H25" s="36"/>
      <c r="I25" s="31"/>
      <c r="J25" s="42"/>
      <c r="K25" s="31"/>
      <c r="L25" s="31"/>
      <c r="M25" s="49"/>
      <c r="N25" s="65"/>
      <c r="O25" s="62" t="s">
        <v>14</v>
      </c>
      <c r="P25" s="63" t="s">
        <v>14</v>
      </c>
      <c r="Q25" s="63" t="s">
        <v>14</v>
      </c>
      <c r="R25" s="63" t="s">
        <v>14</v>
      </c>
      <c r="S25" s="63" t="s">
        <v>62</v>
      </c>
      <c r="T25" s="122" t="s">
        <v>14</v>
      </c>
      <c r="V25" s="60" t="s">
        <v>15</v>
      </c>
      <c r="W25" s="61" t="s">
        <v>15</v>
      </c>
      <c r="X25" s="61" t="s">
        <v>15</v>
      </c>
      <c r="Y25" s="61" t="s">
        <v>15</v>
      </c>
      <c r="Z25" s="61" t="s">
        <v>15</v>
      </c>
      <c r="AA25" s="115" t="s">
        <v>15</v>
      </c>
      <c r="AC25" s="50">
        <f t="shared" si="36"/>
      </c>
      <c r="AD25" s="16">
        <f t="shared" si="2"/>
      </c>
      <c r="AE25" s="16">
        <f t="shared" si="3"/>
      </c>
      <c r="AF25" s="16">
        <f t="shared" si="4"/>
      </c>
      <c r="AG25" s="16">
        <f t="shared" si="5"/>
      </c>
      <c r="AH25" s="16">
        <f t="shared" si="6"/>
      </c>
      <c r="AJ25" s="64">
        <f t="shared" si="7"/>
      </c>
      <c r="AK25" s="17">
        <f t="shared" si="8"/>
      </c>
      <c r="AL25" s="17">
        <f t="shared" si="9"/>
      </c>
      <c r="AM25" s="17">
        <f t="shared" si="10"/>
      </c>
      <c r="AN25" s="17">
        <f t="shared" si="11"/>
      </c>
      <c r="AO25" s="17">
        <f t="shared" si="12"/>
      </c>
      <c r="AP25" s="45">
        <f t="shared" si="13"/>
        <v>0</v>
      </c>
      <c r="AQ25" s="18">
        <f t="shared" si="37"/>
        <v>0</v>
      </c>
      <c r="AR25" s="19">
        <f t="shared" si="14"/>
        <v>0</v>
      </c>
      <c r="AS25" s="19">
        <f t="shared" si="15"/>
        <v>0</v>
      </c>
      <c r="AT25" s="20" t="e">
        <f t="shared" si="38"/>
        <v>#DIV/0!</v>
      </c>
      <c r="AV25" s="22">
        <f t="shared" si="39"/>
      </c>
      <c r="AW25" s="57">
        <f t="shared" si="16"/>
      </c>
      <c r="AX25" s="57">
        <f t="shared" si="17"/>
      </c>
      <c r="AY25" s="57">
        <f t="shared" si="18"/>
      </c>
      <c r="AZ25" s="57">
        <f t="shared" si="19"/>
      </c>
      <c r="BA25" s="57">
        <f t="shared" si="20"/>
      </c>
      <c r="BC25" s="23">
        <f t="shared" si="21"/>
      </c>
      <c r="BD25" s="59">
        <f t="shared" si="22"/>
      </c>
      <c r="BE25" s="59">
        <f t="shared" si="23"/>
      </c>
      <c r="BF25" s="59">
        <f t="shared" si="24"/>
      </c>
      <c r="BG25" s="59">
        <f t="shared" si="25"/>
      </c>
      <c r="BH25" s="59">
        <f t="shared" si="26"/>
      </c>
      <c r="BI25" s="58" t="e">
        <f t="shared" si="40"/>
        <v>#DIV/0!</v>
      </c>
      <c r="BK25" s="25">
        <f t="shared" si="27"/>
      </c>
      <c r="BL25" s="51">
        <f t="shared" si="28"/>
      </c>
      <c r="BM25" s="51">
        <f t="shared" si="29"/>
      </c>
      <c r="BN25" s="51">
        <f t="shared" si="30"/>
      </c>
      <c r="BO25" s="51">
        <f t="shared" si="31"/>
      </c>
      <c r="BP25" s="197">
        <f t="shared" si="32"/>
      </c>
      <c r="BR25" s="152">
        <f t="shared" si="41"/>
      </c>
      <c r="BS25" s="153">
        <f t="shared" si="42"/>
      </c>
      <c r="BT25" s="153">
        <f t="shared" si="43"/>
      </c>
      <c r="BU25" s="153">
        <f t="shared" si="44"/>
      </c>
      <c r="BV25" s="153">
        <f t="shared" si="45"/>
      </c>
      <c r="BW25" s="153">
        <f t="shared" si="46"/>
      </c>
      <c r="BX25" s="150">
        <f t="shared" si="47"/>
        <v>0</v>
      </c>
      <c r="BZ25" s="27">
        <f t="shared" si="48"/>
      </c>
      <c r="CA25" s="52">
        <f t="shared" si="49"/>
      </c>
      <c r="CB25" s="52">
        <f t="shared" si="50"/>
      </c>
      <c r="CC25" s="52">
        <f t="shared" si="51"/>
      </c>
      <c r="CD25" s="52">
        <f t="shared" si="52"/>
      </c>
      <c r="CE25" s="53">
        <f t="shared" si="53"/>
      </c>
      <c r="CG25" s="60" t="s">
        <v>15</v>
      </c>
      <c r="CH25" s="61" t="s">
        <v>15</v>
      </c>
      <c r="CI25" s="61" t="s">
        <v>15</v>
      </c>
      <c r="CJ25" s="61" t="s">
        <v>15</v>
      </c>
      <c r="CK25" s="61" t="s">
        <v>15</v>
      </c>
      <c r="CL25" s="115" t="s">
        <v>15</v>
      </c>
      <c r="CN25" s="60" t="s">
        <v>15</v>
      </c>
      <c r="CO25" s="61" t="s">
        <v>15</v>
      </c>
      <c r="CP25" s="61" t="s">
        <v>15</v>
      </c>
      <c r="CQ25" s="61" t="s">
        <v>15</v>
      </c>
      <c r="CR25" s="61" t="s">
        <v>15</v>
      </c>
      <c r="CS25" s="115" t="s">
        <v>15</v>
      </c>
      <c r="CU25" s="60" t="s">
        <v>15</v>
      </c>
      <c r="CV25" s="61" t="s">
        <v>15</v>
      </c>
      <c r="CW25" s="61" t="s">
        <v>15</v>
      </c>
      <c r="CX25" s="61" t="s">
        <v>15</v>
      </c>
      <c r="CY25" s="61" t="s">
        <v>15</v>
      </c>
      <c r="CZ25" s="115" t="s">
        <v>15</v>
      </c>
      <c r="DB25" s="60" t="s">
        <v>15</v>
      </c>
      <c r="DC25" s="61" t="s">
        <v>15</v>
      </c>
      <c r="DD25" s="61" t="s">
        <v>15</v>
      </c>
      <c r="DE25" s="61" t="s">
        <v>15</v>
      </c>
      <c r="DF25" s="61" t="s">
        <v>15</v>
      </c>
      <c r="DG25" s="115" t="s">
        <v>15</v>
      </c>
      <c r="DI25" s="207">
        <f t="shared" si="54"/>
      </c>
      <c r="DJ25" s="29">
        <f t="shared" si="55"/>
      </c>
      <c r="DK25" s="29">
        <f t="shared" si="56"/>
      </c>
      <c r="DL25" s="29">
        <f t="shared" si="57"/>
      </c>
      <c r="DM25" s="29">
        <f t="shared" si="58"/>
      </c>
      <c r="DN25" s="29">
        <f t="shared" si="59"/>
      </c>
      <c r="DO25" s="28">
        <f t="shared" si="60"/>
        <v>0</v>
      </c>
      <c r="DQ25" s="211">
        <f t="shared" si="61"/>
      </c>
    </row>
    <row r="26" spans="1:121" ht="42.75" customHeight="1" thickBot="1">
      <c r="A26" s="78">
        <v>14</v>
      </c>
      <c r="B26" s="46" t="s">
        <v>28</v>
      </c>
      <c r="C26" s="79">
        <v>1</v>
      </c>
      <c r="D26" s="80">
        <v>5790750</v>
      </c>
      <c r="E26" s="81">
        <f t="shared" si="0"/>
        <v>926520</v>
      </c>
      <c r="F26" s="82">
        <f t="shared" si="1"/>
        <v>6717270</v>
      </c>
      <c r="G26" s="34"/>
      <c r="H26" s="105"/>
      <c r="I26" s="43"/>
      <c r="J26" s="35"/>
      <c r="K26" s="43"/>
      <c r="L26" s="35"/>
      <c r="M26" s="106"/>
      <c r="N26" s="65"/>
      <c r="O26" s="123" t="s">
        <v>14</v>
      </c>
      <c r="P26" s="124" t="s">
        <v>14</v>
      </c>
      <c r="Q26" s="124" t="s">
        <v>14</v>
      </c>
      <c r="R26" s="124" t="s">
        <v>14</v>
      </c>
      <c r="S26" s="124" t="s">
        <v>62</v>
      </c>
      <c r="T26" s="125" t="s">
        <v>14</v>
      </c>
      <c r="V26" s="116" t="s">
        <v>15</v>
      </c>
      <c r="W26" s="117" t="s">
        <v>15</v>
      </c>
      <c r="X26" s="117" t="s">
        <v>15</v>
      </c>
      <c r="Y26" s="117" t="s">
        <v>15</v>
      </c>
      <c r="Z26" s="117" t="s">
        <v>15</v>
      </c>
      <c r="AA26" s="118" t="s">
        <v>15</v>
      </c>
      <c r="AC26" s="50">
        <f t="shared" si="36"/>
      </c>
      <c r="AD26" s="16">
        <f t="shared" si="2"/>
      </c>
      <c r="AE26" s="16">
        <f t="shared" si="3"/>
      </c>
      <c r="AF26" s="16">
        <f t="shared" si="4"/>
      </c>
      <c r="AG26" s="16">
        <f t="shared" si="5"/>
      </c>
      <c r="AH26" s="16">
        <f t="shared" si="6"/>
      </c>
      <c r="AJ26" s="173">
        <f t="shared" si="7"/>
      </c>
      <c r="AK26" s="174">
        <f t="shared" si="8"/>
      </c>
      <c r="AL26" s="174">
        <f t="shared" si="9"/>
      </c>
      <c r="AM26" s="174">
        <f t="shared" si="10"/>
      </c>
      <c r="AN26" s="174">
        <f t="shared" si="11"/>
      </c>
      <c r="AO26" s="174">
        <f t="shared" si="12"/>
      </c>
      <c r="AP26" s="175">
        <f t="shared" si="13"/>
        <v>0</v>
      </c>
      <c r="AQ26" s="176">
        <f t="shared" si="37"/>
        <v>0</v>
      </c>
      <c r="AR26" s="177">
        <f t="shared" si="14"/>
        <v>0</v>
      </c>
      <c r="AS26" s="177">
        <f t="shared" si="15"/>
        <v>0</v>
      </c>
      <c r="AT26" s="178" t="e">
        <f t="shared" si="38"/>
        <v>#DIV/0!</v>
      </c>
      <c r="AV26" s="22">
        <f t="shared" si="39"/>
      </c>
      <c r="AW26" s="57">
        <f t="shared" si="16"/>
      </c>
      <c r="AX26" s="57">
        <f t="shared" si="17"/>
      </c>
      <c r="AY26" s="57">
        <f t="shared" si="18"/>
      </c>
      <c r="AZ26" s="57">
        <f t="shared" si="19"/>
      </c>
      <c r="BA26" s="57">
        <f t="shared" si="20"/>
      </c>
      <c r="BC26" s="23">
        <f t="shared" si="21"/>
      </c>
      <c r="BD26" s="59">
        <f t="shared" si="22"/>
      </c>
      <c r="BE26" s="59">
        <f t="shared" si="23"/>
      </c>
      <c r="BF26" s="59">
        <f t="shared" si="24"/>
      </c>
      <c r="BG26" s="59">
        <f t="shared" si="25"/>
      </c>
      <c r="BH26" s="59">
        <f t="shared" si="26"/>
      </c>
      <c r="BI26" s="58" t="e">
        <f t="shared" si="40"/>
        <v>#DIV/0!</v>
      </c>
      <c r="BK26" s="198">
        <f t="shared" si="27"/>
      </c>
      <c r="BL26" s="199">
        <f t="shared" si="28"/>
      </c>
      <c r="BM26" s="199">
        <f t="shared" si="29"/>
      </c>
      <c r="BN26" s="199">
        <f t="shared" si="30"/>
      </c>
      <c r="BO26" s="199">
        <f t="shared" si="31"/>
      </c>
      <c r="BP26" s="200">
        <f t="shared" si="32"/>
      </c>
      <c r="BR26" s="154">
        <f t="shared" si="41"/>
      </c>
      <c r="BS26" s="155">
        <f t="shared" si="42"/>
      </c>
      <c r="BT26" s="155">
        <f t="shared" si="43"/>
      </c>
      <c r="BU26" s="155">
        <f t="shared" si="44"/>
      </c>
      <c r="BV26" s="155">
        <f t="shared" si="45"/>
      </c>
      <c r="BW26" s="155">
        <f t="shared" si="46"/>
      </c>
      <c r="BX26" s="151">
        <f t="shared" si="47"/>
        <v>0</v>
      </c>
      <c r="BZ26" s="54">
        <f t="shared" si="48"/>
      </c>
      <c r="CA26" s="55">
        <f t="shared" si="49"/>
      </c>
      <c r="CB26" s="55">
        <f t="shared" si="50"/>
      </c>
      <c r="CC26" s="55">
        <f t="shared" si="51"/>
      </c>
      <c r="CD26" s="55">
        <f t="shared" si="52"/>
      </c>
      <c r="CE26" s="56">
        <f t="shared" si="53"/>
      </c>
      <c r="CG26" s="116" t="s">
        <v>15</v>
      </c>
      <c r="CH26" s="117" t="s">
        <v>15</v>
      </c>
      <c r="CI26" s="117" t="s">
        <v>15</v>
      </c>
      <c r="CJ26" s="117" t="s">
        <v>15</v>
      </c>
      <c r="CK26" s="117" t="s">
        <v>15</v>
      </c>
      <c r="CL26" s="118" t="s">
        <v>15</v>
      </c>
      <c r="CN26" s="116" t="s">
        <v>15</v>
      </c>
      <c r="CO26" s="117" t="s">
        <v>15</v>
      </c>
      <c r="CP26" s="117" t="s">
        <v>15</v>
      </c>
      <c r="CQ26" s="117" t="s">
        <v>15</v>
      </c>
      <c r="CR26" s="117" t="s">
        <v>15</v>
      </c>
      <c r="CS26" s="118" t="s">
        <v>15</v>
      </c>
      <c r="CU26" s="116" t="s">
        <v>15</v>
      </c>
      <c r="CV26" s="117" t="s">
        <v>15</v>
      </c>
      <c r="CW26" s="117" t="s">
        <v>15</v>
      </c>
      <c r="CX26" s="117" t="s">
        <v>15</v>
      </c>
      <c r="CY26" s="117" t="s">
        <v>15</v>
      </c>
      <c r="CZ26" s="118" t="s">
        <v>15</v>
      </c>
      <c r="DB26" s="116" t="s">
        <v>15</v>
      </c>
      <c r="DC26" s="117" t="s">
        <v>15</v>
      </c>
      <c r="DD26" s="117" t="s">
        <v>15</v>
      </c>
      <c r="DE26" s="117" t="s">
        <v>15</v>
      </c>
      <c r="DF26" s="117" t="s">
        <v>15</v>
      </c>
      <c r="DG26" s="118" t="s">
        <v>15</v>
      </c>
      <c r="DI26" s="208">
        <f t="shared" si="54"/>
      </c>
      <c r="DJ26" s="213">
        <f t="shared" si="55"/>
      </c>
      <c r="DK26" s="213">
        <f t="shared" si="56"/>
      </c>
      <c r="DL26" s="213">
        <f t="shared" si="57"/>
      </c>
      <c r="DM26" s="213">
        <f t="shared" si="58"/>
      </c>
      <c r="DN26" s="213">
        <f t="shared" si="59"/>
      </c>
      <c r="DO26" s="214">
        <f t="shared" si="60"/>
        <v>0</v>
      </c>
      <c r="DQ26" s="212">
        <f t="shared" si="61"/>
      </c>
    </row>
    <row r="27" spans="1:13" ht="13.5">
      <c r="A27" s="41"/>
      <c r="B27" s="32"/>
      <c r="C27" s="41"/>
      <c r="D27" s="30"/>
      <c r="E27" s="30"/>
      <c r="F27" s="76"/>
      <c r="G27" s="30"/>
      <c r="H27" s="30"/>
      <c r="I27" s="30"/>
      <c r="J27" s="30"/>
      <c r="K27" s="30"/>
      <c r="L27" s="30"/>
      <c r="M27" s="30"/>
    </row>
    <row r="28" spans="1:13" ht="13.5">
      <c r="A28" s="41"/>
      <c r="B28" s="32"/>
      <c r="C28" s="41"/>
      <c r="D28" s="30"/>
      <c r="E28" s="30"/>
      <c r="F28" s="30"/>
      <c r="G28" s="30"/>
      <c r="H28" s="30"/>
      <c r="I28" s="30"/>
      <c r="J28" s="30"/>
      <c r="K28" s="30"/>
      <c r="L28" s="30"/>
      <c r="M28" s="30"/>
    </row>
    <row r="29" spans="1:13" ht="19.5" customHeight="1">
      <c r="A29" s="245" t="s">
        <v>64</v>
      </c>
      <c r="B29" s="245"/>
      <c r="C29" s="245"/>
      <c r="D29" s="245"/>
      <c r="E29" s="245"/>
      <c r="F29" s="245"/>
      <c r="G29" s="83"/>
      <c r="H29" s="83"/>
      <c r="I29" s="83"/>
      <c r="J29" s="30"/>
      <c r="K29" s="30"/>
      <c r="L29" s="30"/>
      <c r="M29" s="30"/>
    </row>
    <row r="30" spans="1:13" ht="14.25" thickBot="1">
      <c r="A30" s="66"/>
      <c r="B30" s="67"/>
      <c r="C30" s="66"/>
      <c r="D30" s="68"/>
      <c r="E30" s="67"/>
      <c r="F30" s="67"/>
      <c r="G30" s="69"/>
      <c r="H30" s="66"/>
      <c r="I30" s="66"/>
      <c r="J30" s="30"/>
      <c r="K30" s="30"/>
      <c r="L30" s="30"/>
      <c r="M30" s="30"/>
    </row>
    <row r="31" spans="1:35" ht="26.25" customHeight="1" thickBot="1">
      <c r="A31" s="86" t="s">
        <v>24</v>
      </c>
      <c r="B31" s="87" t="s">
        <v>47</v>
      </c>
      <c r="C31" s="88" t="s">
        <v>33</v>
      </c>
      <c r="D31" s="89" t="s">
        <v>48</v>
      </c>
      <c r="E31" s="90" t="s">
        <v>49</v>
      </c>
      <c r="F31" s="91" t="s">
        <v>23</v>
      </c>
      <c r="G31" s="30"/>
      <c r="H31" s="30"/>
      <c r="I31" s="30"/>
      <c r="J31" s="30"/>
      <c r="K31" s="30"/>
      <c r="L31" s="30"/>
      <c r="M31" s="30"/>
      <c r="AB31" s="3"/>
      <c r="AI31" s="3"/>
    </row>
    <row r="32" spans="1:121" ht="27.75" customHeight="1">
      <c r="A32" s="70">
        <v>1</v>
      </c>
      <c r="B32" s="219" t="s">
        <v>46</v>
      </c>
      <c r="C32" s="84">
        <v>1</v>
      </c>
      <c r="D32" s="73">
        <v>294030</v>
      </c>
      <c r="E32" s="73">
        <f>+D32*16%</f>
        <v>47044.8</v>
      </c>
      <c r="F32" s="77">
        <v>103736768.84000002</v>
      </c>
      <c r="G32" s="30"/>
      <c r="H32" s="93"/>
      <c r="I32" s="94"/>
      <c r="J32" s="95">
        <v>96001062.92</v>
      </c>
      <c r="K32" s="94"/>
      <c r="L32" s="94"/>
      <c r="M32" s="96"/>
      <c r="O32" s="119" t="s">
        <v>14</v>
      </c>
      <c r="P32" s="120" t="s">
        <v>14</v>
      </c>
      <c r="Q32" s="120" t="s">
        <v>14</v>
      </c>
      <c r="R32" s="120" t="s">
        <v>14</v>
      </c>
      <c r="S32" s="120" t="s">
        <v>63</v>
      </c>
      <c r="T32" s="121" t="s">
        <v>14</v>
      </c>
      <c r="V32" s="107" t="s">
        <v>15</v>
      </c>
      <c r="W32" s="108" t="s">
        <v>15</v>
      </c>
      <c r="X32" s="108" t="s">
        <v>14</v>
      </c>
      <c r="Y32" s="108" t="s">
        <v>15</v>
      </c>
      <c r="Z32" s="108" t="s">
        <v>15</v>
      </c>
      <c r="AA32" s="109" t="s">
        <v>15</v>
      </c>
      <c r="AB32" s="3"/>
      <c r="AC32" s="160">
        <f aca="true" t="shared" si="62" ref="AC32:AH35">IF(O32="NO CUMPLE","",IF(V32="NO CUMPLE","",IF(V32="NC","",IF(V32="CUMPLE",H32))))</f>
      </c>
      <c r="AD32" s="161">
        <f t="shared" si="62"/>
      </c>
      <c r="AE32" s="161">
        <f t="shared" si="62"/>
        <v>96001062.92</v>
      </c>
      <c r="AF32" s="161">
        <f t="shared" si="62"/>
      </c>
      <c r="AG32" s="161">
        <f t="shared" si="62"/>
      </c>
      <c r="AH32" s="162">
        <f t="shared" si="62"/>
      </c>
      <c r="AI32" s="3"/>
      <c r="AJ32" s="167">
        <f aca="true" t="shared" si="63" ref="AJ32:AO35">IF(AC32&gt;$F32,"",H32)</f>
      </c>
      <c r="AK32" s="168">
        <f t="shared" si="63"/>
      </c>
      <c r="AL32" s="168">
        <f t="shared" si="63"/>
        <v>96001062.92</v>
      </c>
      <c r="AM32" s="168">
        <f t="shared" si="63"/>
      </c>
      <c r="AN32" s="168">
        <f t="shared" si="63"/>
      </c>
      <c r="AO32" s="168">
        <f t="shared" si="63"/>
      </c>
      <c r="AP32" s="169">
        <f>COUNTIF(AJ32:AO32,"&gt;0")</f>
        <v>1</v>
      </c>
      <c r="AQ32" s="170">
        <f>IF(AP32=2,1,IF(AP32=3,2,IF(AP32=4,2,IF(AP32=5,3,IF(AP32=6,3,IF(AP32=7,4,IF(AP32=8,4,IF(AP32&gt;8,5,))))))))</f>
        <v>0</v>
      </c>
      <c r="AR32" s="171">
        <f>SUM(AJ32:AO32)</f>
        <v>96001062.92</v>
      </c>
      <c r="AS32" s="171">
        <f>+AR32+(AQ32*F32)</f>
        <v>96001062.92</v>
      </c>
      <c r="AT32" s="172">
        <f>+AS32/(AP32+AQ32)</f>
        <v>96001062.92</v>
      </c>
      <c r="AV32" s="179">
        <f aca="true" t="shared" si="64" ref="AV32:BA35">IF(AJ32="","",(AJ32*100)/$AT32)</f>
      </c>
      <c r="AW32" s="180">
        <f t="shared" si="64"/>
      </c>
      <c r="AX32" s="180">
        <f t="shared" si="64"/>
        <v>100</v>
      </c>
      <c r="AY32" s="180">
        <f t="shared" si="64"/>
      </c>
      <c r="AZ32" s="180">
        <f t="shared" si="64"/>
      </c>
      <c r="BA32" s="181">
        <f t="shared" si="64"/>
      </c>
      <c r="BC32" s="186">
        <f aca="true" t="shared" si="65" ref="BC32:BH35">IF(AJ32="","",ABS(AJ32-$AT32))</f>
      </c>
      <c r="BD32" s="187">
        <f t="shared" si="65"/>
      </c>
      <c r="BE32" s="187">
        <f t="shared" si="65"/>
        <v>0</v>
      </c>
      <c r="BF32" s="187">
        <f t="shared" si="65"/>
      </c>
      <c r="BG32" s="187">
        <f t="shared" si="65"/>
      </c>
      <c r="BH32" s="187">
        <f t="shared" si="65"/>
      </c>
      <c r="BI32" s="190">
        <f>(AT32)*15%/55</f>
        <v>261821.0806909091</v>
      </c>
      <c r="BJ32" s="193"/>
      <c r="BK32" s="194">
        <f aca="true" t="shared" si="66" ref="BK32:BP35">IF(BC32="","",ABS(BC32/$BI32))</f>
      </c>
      <c r="BL32" s="195">
        <f t="shared" si="66"/>
      </c>
      <c r="BM32" s="195">
        <f t="shared" si="66"/>
        <v>0</v>
      </c>
      <c r="BN32" s="195">
        <f t="shared" si="66"/>
      </c>
      <c r="BO32" s="195">
        <f t="shared" si="66"/>
      </c>
      <c r="BP32" s="196">
        <f t="shared" si="66"/>
      </c>
      <c r="BR32" s="201">
        <f aca="true" t="shared" si="67" ref="BR32:BW35">IF(BK32="","",IF(55-BK32&lt;0,0,IF(BK32="","",55-BK32)))</f>
      </c>
      <c r="BS32" s="202">
        <f t="shared" si="67"/>
      </c>
      <c r="BT32" s="202">
        <f t="shared" si="67"/>
        <v>55</v>
      </c>
      <c r="BU32" s="202">
        <f t="shared" si="67"/>
      </c>
      <c r="BV32" s="202">
        <f t="shared" si="67"/>
      </c>
      <c r="BW32" s="202">
        <f t="shared" si="67"/>
      </c>
      <c r="BX32" s="203">
        <f>MAX(BR32:BW32)</f>
        <v>55</v>
      </c>
      <c r="BZ32" s="156">
        <f aca="true" t="shared" si="68" ref="BZ32:CE35">IF(BR32="","",IF($BX32=BR32,55,(BR32*55/$BX32)))</f>
      </c>
      <c r="CA32" s="157">
        <f t="shared" si="68"/>
      </c>
      <c r="CB32" s="157">
        <f t="shared" si="68"/>
        <v>55</v>
      </c>
      <c r="CC32" s="157">
        <f t="shared" si="68"/>
      </c>
      <c r="CD32" s="157">
        <f t="shared" si="68"/>
      </c>
      <c r="CE32" s="158">
        <f t="shared" si="68"/>
      </c>
      <c r="CG32" s="107" t="s">
        <v>15</v>
      </c>
      <c r="CH32" s="108" t="s">
        <v>15</v>
      </c>
      <c r="CI32" s="108">
        <v>5</v>
      </c>
      <c r="CJ32" s="108" t="s">
        <v>15</v>
      </c>
      <c r="CK32" s="108" t="s">
        <v>15</v>
      </c>
      <c r="CL32" s="109" t="s">
        <v>15</v>
      </c>
      <c r="CN32" s="107" t="s">
        <v>15</v>
      </c>
      <c r="CO32" s="108" t="s">
        <v>15</v>
      </c>
      <c r="CP32" s="108">
        <v>20</v>
      </c>
      <c r="CQ32" s="108" t="s">
        <v>15</v>
      </c>
      <c r="CR32" s="108" t="s">
        <v>15</v>
      </c>
      <c r="CS32" s="109" t="s">
        <v>15</v>
      </c>
      <c r="CU32" s="107" t="s">
        <v>15</v>
      </c>
      <c r="CV32" s="108" t="s">
        <v>15</v>
      </c>
      <c r="CW32" s="108">
        <v>0</v>
      </c>
      <c r="CX32" s="108" t="s">
        <v>15</v>
      </c>
      <c r="CY32" s="108" t="s">
        <v>15</v>
      </c>
      <c r="CZ32" s="109" t="s">
        <v>15</v>
      </c>
      <c r="DB32" s="107" t="s">
        <v>15</v>
      </c>
      <c r="DC32" s="108" t="s">
        <v>15</v>
      </c>
      <c r="DD32" s="108">
        <v>5</v>
      </c>
      <c r="DE32" s="108" t="s">
        <v>15</v>
      </c>
      <c r="DF32" s="108" t="s">
        <v>15</v>
      </c>
      <c r="DG32" s="109" t="s">
        <v>15</v>
      </c>
      <c r="DI32" s="205">
        <f aca="true" t="shared" si="69" ref="DI32:DN35">IF(BZ32="","",DB32+CU32+CN32+CG32+BZ32)</f>
      </c>
      <c r="DJ32" s="206">
        <f t="shared" si="69"/>
      </c>
      <c r="DK32" s="206">
        <f t="shared" si="69"/>
        <v>85</v>
      </c>
      <c r="DL32" s="206">
        <f t="shared" si="69"/>
      </c>
      <c r="DM32" s="206">
        <f t="shared" si="69"/>
      </c>
      <c r="DN32" s="206">
        <f t="shared" si="69"/>
      </c>
      <c r="DO32" s="203">
        <f>MAX(DI32:DN32)</f>
        <v>85</v>
      </c>
      <c r="DQ32" s="210" t="str">
        <f>IF($DO32=DI32,(DI$12),IF($DO32=DJ32,(DJ$12),IF($DO32=DK32,(DK$12),IF($DO32=DL32,(DL$12),IF($DO32=DM32,(DM$12),IF($DO32=DN32,(DN$12),""))))))</f>
        <v>ICL DIDACTICA</v>
      </c>
    </row>
    <row r="33" spans="1:121" ht="27.75" customHeight="1">
      <c r="A33" s="70">
        <v>2</v>
      </c>
      <c r="B33" s="219" t="s">
        <v>50</v>
      </c>
      <c r="C33" s="84">
        <v>1</v>
      </c>
      <c r="D33" s="73">
        <v>573359</v>
      </c>
      <c r="E33" s="73">
        <f>+D33*16%</f>
        <v>91737.44</v>
      </c>
      <c r="F33" s="77">
        <v>79026858.32</v>
      </c>
      <c r="G33" s="30"/>
      <c r="H33" s="97"/>
      <c r="I33" s="92"/>
      <c r="J33" s="42">
        <v>76165917.83999999</v>
      </c>
      <c r="K33" s="92"/>
      <c r="L33" s="92"/>
      <c r="M33" s="98"/>
      <c r="O33" s="62" t="s">
        <v>14</v>
      </c>
      <c r="P33" s="63" t="s">
        <v>14</v>
      </c>
      <c r="Q33" s="63" t="s">
        <v>14</v>
      </c>
      <c r="R33" s="63" t="s">
        <v>14</v>
      </c>
      <c r="S33" s="63" t="s">
        <v>63</v>
      </c>
      <c r="T33" s="122" t="s">
        <v>14</v>
      </c>
      <c r="V33" s="44" t="s">
        <v>15</v>
      </c>
      <c r="W33" s="1" t="s">
        <v>15</v>
      </c>
      <c r="X33" s="1" t="s">
        <v>14</v>
      </c>
      <c r="Y33" s="1" t="s">
        <v>15</v>
      </c>
      <c r="Z33" s="1" t="s">
        <v>15</v>
      </c>
      <c r="AA33" s="110" t="s">
        <v>15</v>
      </c>
      <c r="AB33" s="3"/>
      <c r="AC33" s="50">
        <f t="shared" si="62"/>
      </c>
      <c r="AD33" s="16">
        <f t="shared" si="62"/>
      </c>
      <c r="AE33" s="16">
        <f t="shared" si="62"/>
        <v>76165917.83999999</v>
      </c>
      <c r="AF33" s="16">
        <f t="shared" si="62"/>
      </c>
      <c r="AG33" s="16">
        <f t="shared" si="62"/>
      </c>
      <c r="AH33" s="163">
        <f t="shared" si="62"/>
      </c>
      <c r="AI33" s="3"/>
      <c r="AJ33" s="64">
        <f t="shared" si="63"/>
      </c>
      <c r="AK33" s="17">
        <f t="shared" si="63"/>
      </c>
      <c r="AL33" s="17">
        <f t="shared" si="63"/>
        <v>76165917.83999999</v>
      </c>
      <c r="AM33" s="17">
        <f t="shared" si="63"/>
      </c>
      <c r="AN33" s="17">
        <f t="shared" si="63"/>
      </c>
      <c r="AO33" s="17">
        <f t="shared" si="63"/>
      </c>
      <c r="AP33" s="45">
        <f>COUNTIF(AJ33:AO33,"&gt;0")</f>
        <v>1</v>
      </c>
      <c r="AQ33" s="18">
        <f>IF(AP33=2,1,IF(AP33=3,2,IF(AP33=4,2,IF(AP33=5,3,IF(AP33=6,3,IF(AP33=7,4,IF(AP33=8,4,IF(AP33&gt;8,5,))))))))</f>
        <v>0</v>
      </c>
      <c r="AR33" s="19">
        <f>SUM(AJ33:AO33)</f>
        <v>76165917.83999999</v>
      </c>
      <c r="AS33" s="19">
        <f>+AR33+(AQ33*F33)</f>
        <v>76165917.83999999</v>
      </c>
      <c r="AT33" s="20">
        <f>+AS33/(AP33+AQ33)</f>
        <v>76165917.83999999</v>
      </c>
      <c r="AV33" s="22">
        <f t="shared" si="64"/>
      </c>
      <c r="AW33" s="57">
        <f t="shared" si="64"/>
      </c>
      <c r="AX33" s="57">
        <f t="shared" si="64"/>
        <v>100</v>
      </c>
      <c r="AY33" s="57">
        <f t="shared" si="64"/>
      </c>
      <c r="AZ33" s="57">
        <f t="shared" si="64"/>
      </c>
      <c r="BA33" s="182">
        <f t="shared" si="64"/>
      </c>
      <c r="BC33" s="23">
        <f t="shared" si="65"/>
      </c>
      <c r="BD33" s="59">
        <f t="shared" si="65"/>
      </c>
      <c r="BE33" s="59">
        <f t="shared" si="65"/>
        <v>0</v>
      </c>
      <c r="BF33" s="59">
        <f t="shared" si="65"/>
      </c>
      <c r="BG33" s="59">
        <f t="shared" si="65"/>
      </c>
      <c r="BH33" s="59">
        <f t="shared" si="65"/>
      </c>
      <c r="BI33" s="191">
        <f>(AT33)*15%/55</f>
        <v>207725.2304727272</v>
      </c>
      <c r="BJ33" s="193"/>
      <c r="BK33" s="25">
        <f t="shared" si="66"/>
      </c>
      <c r="BL33" s="51">
        <f t="shared" si="66"/>
      </c>
      <c r="BM33" s="51">
        <f t="shared" si="66"/>
        <v>0</v>
      </c>
      <c r="BN33" s="51">
        <f t="shared" si="66"/>
      </c>
      <c r="BO33" s="51">
        <f t="shared" si="66"/>
      </c>
      <c r="BP33" s="197">
        <f t="shared" si="66"/>
      </c>
      <c r="BR33" s="152">
        <f t="shared" si="67"/>
      </c>
      <c r="BS33" s="153">
        <f t="shared" si="67"/>
      </c>
      <c r="BT33" s="153">
        <f t="shared" si="67"/>
        <v>55</v>
      </c>
      <c r="BU33" s="153">
        <f t="shared" si="67"/>
      </c>
      <c r="BV33" s="153">
        <f t="shared" si="67"/>
      </c>
      <c r="BW33" s="153">
        <f t="shared" si="67"/>
      </c>
      <c r="BX33" s="150">
        <f>MAX(BR33:BW33)</f>
        <v>55</v>
      </c>
      <c r="BZ33" s="27">
        <f t="shared" si="68"/>
      </c>
      <c r="CA33" s="52">
        <f t="shared" si="68"/>
      </c>
      <c r="CB33" s="52">
        <f t="shared" si="68"/>
        <v>55</v>
      </c>
      <c r="CC33" s="52">
        <f t="shared" si="68"/>
      </c>
      <c r="CD33" s="52">
        <f t="shared" si="68"/>
      </c>
      <c r="CE33" s="53">
        <f t="shared" si="68"/>
      </c>
      <c r="CG33" s="44" t="s">
        <v>15</v>
      </c>
      <c r="CH33" s="1" t="s">
        <v>15</v>
      </c>
      <c r="CI33" s="1">
        <v>5</v>
      </c>
      <c r="CJ33" s="1" t="s">
        <v>15</v>
      </c>
      <c r="CK33" s="1" t="s">
        <v>15</v>
      </c>
      <c r="CL33" s="110" t="s">
        <v>15</v>
      </c>
      <c r="CN33" s="44" t="s">
        <v>15</v>
      </c>
      <c r="CO33" s="1" t="s">
        <v>15</v>
      </c>
      <c r="CP33" s="1">
        <v>5</v>
      </c>
      <c r="CQ33" s="1" t="s">
        <v>15</v>
      </c>
      <c r="CR33" s="1" t="s">
        <v>15</v>
      </c>
      <c r="CS33" s="110" t="s">
        <v>15</v>
      </c>
      <c r="CU33" s="44" t="s">
        <v>15</v>
      </c>
      <c r="CV33" s="1" t="s">
        <v>15</v>
      </c>
      <c r="CW33" s="1">
        <v>0</v>
      </c>
      <c r="CX33" s="1" t="s">
        <v>15</v>
      </c>
      <c r="CY33" s="1" t="s">
        <v>15</v>
      </c>
      <c r="CZ33" s="110" t="s">
        <v>15</v>
      </c>
      <c r="DB33" s="44" t="s">
        <v>15</v>
      </c>
      <c r="DC33" s="1" t="s">
        <v>15</v>
      </c>
      <c r="DD33" s="1">
        <v>5</v>
      </c>
      <c r="DE33" s="1" t="s">
        <v>15</v>
      </c>
      <c r="DF33" s="1" t="s">
        <v>15</v>
      </c>
      <c r="DG33" s="110" t="s">
        <v>15</v>
      </c>
      <c r="DI33" s="207">
        <f t="shared" si="69"/>
      </c>
      <c r="DJ33" s="204">
        <f t="shared" si="69"/>
      </c>
      <c r="DK33" s="204">
        <f t="shared" si="69"/>
        <v>70</v>
      </c>
      <c r="DL33" s="204">
        <f t="shared" si="69"/>
      </c>
      <c r="DM33" s="204">
        <f t="shared" si="69"/>
      </c>
      <c r="DN33" s="204">
        <f t="shared" si="69"/>
      </c>
      <c r="DO33" s="150">
        <f>MAX(DI33:DN33)</f>
        <v>70</v>
      </c>
      <c r="DQ33" s="211" t="str">
        <f>IF($DO33=DI33,(DI$12),IF($DO33=DJ33,(DJ$12),IF($DO33=DK33,(DK$12),IF($DO33=DL33,(DL$12),IF($DO33=DM33,(DM$12),IF($DO33=DN33,(DN$12),""))))))</f>
        <v>ICL DIDACTICA</v>
      </c>
    </row>
    <row r="34" spans="1:121" ht="27.75" customHeight="1">
      <c r="A34" s="70">
        <v>3</v>
      </c>
      <c r="B34" s="219" t="s">
        <v>51</v>
      </c>
      <c r="C34" s="84">
        <v>1</v>
      </c>
      <c r="D34" s="73">
        <v>931095</v>
      </c>
      <c r="E34" s="73">
        <f>+D34*16%</f>
        <v>148975.2</v>
      </c>
      <c r="F34" s="77">
        <v>39720720</v>
      </c>
      <c r="G34" s="30"/>
      <c r="H34" s="97"/>
      <c r="I34" s="92"/>
      <c r="J34" s="42"/>
      <c r="K34" s="92"/>
      <c r="L34" s="42">
        <v>39720720</v>
      </c>
      <c r="M34" s="101"/>
      <c r="O34" s="62" t="s">
        <v>14</v>
      </c>
      <c r="P34" s="63" t="s">
        <v>14</v>
      </c>
      <c r="Q34" s="63" t="s">
        <v>14</v>
      </c>
      <c r="R34" s="63" t="s">
        <v>14</v>
      </c>
      <c r="S34" s="63" t="s">
        <v>63</v>
      </c>
      <c r="T34" s="122" t="s">
        <v>14</v>
      </c>
      <c r="V34" s="44" t="s">
        <v>15</v>
      </c>
      <c r="W34" s="1" t="s">
        <v>15</v>
      </c>
      <c r="X34" s="1" t="s">
        <v>15</v>
      </c>
      <c r="Y34" s="1" t="s">
        <v>15</v>
      </c>
      <c r="Z34" s="1" t="s">
        <v>14</v>
      </c>
      <c r="AA34" s="110" t="s">
        <v>15</v>
      </c>
      <c r="AB34" s="3"/>
      <c r="AC34" s="50">
        <f t="shared" si="62"/>
      </c>
      <c r="AD34" s="16">
        <f t="shared" si="62"/>
      </c>
      <c r="AE34" s="16">
        <f t="shared" si="62"/>
      </c>
      <c r="AF34" s="16">
        <f t="shared" si="62"/>
      </c>
      <c r="AG34" s="16">
        <f t="shared" si="62"/>
      </c>
      <c r="AH34" s="163">
        <f t="shared" si="62"/>
      </c>
      <c r="AI34" s="3"/>
      <c r="AJ34" s="64">
        <f t="shared" si="63"/>
      </c>
      <c r="AK34" s="17">
        <f t="shared" si="63"/>
      </c>
      <c r="AL34" s="17">
        <f t="shared" si="63"/>
      </c>
      <c r="AM34" s="17">
        <f t="shared" si="63"/>
      </c>
      <c r="AN34" s="17">
        <f t="shared" si="63"/>
      </c>
      <c r="AO34" s="17">
        <f t="shared" si="63"/>
      </c>
      <c r="AP34" s="45">
        <f>COUNTIF(AJ34:AO34,"&gt;0")</f>
        <v>0</v>
      </c>
      <c r="AQ34" s="18">
        <f>IF(AP34=2,1,IF(AP34=3,2,IF(AP34=4,2,IF(AP34=5,3,IF(AP34=6,3,IF(AP34=7,4,IF(AP34=8,4,IF(AP34&gt;8,5,))))))))</f>
        <v>0</v>
      </c>
      <c r="AR34" s="19">
        <f>SUM(AJ34:AO34)</f>
        <v>0</v>
      </c>
      <c r="AS34" s="19">
        <f>+AR34+(AQ34*F34)</f>
        <v>0</v>
      </c>
      <c r="AT34" s="20" t="e">
        <f>+AS34/(AP34+AQ34)</f>
        <v>#DIV/0!</v>
      </c>
      <c r="AV34" s="22">
        <f t="shared" si="64"/>
      </c>
      <c r="AW34" s="57">
        <f t="shared" si="64"/>
      </c>
      <c r="AX34" s="57">
        <f t="shared" si="64"/>
      </c>
      <c r="AY34" s="57">
        <f t="shared" si="64"/>
      </c>
      <c r="AZ34" s="57">
        <f t="shared" si="64"/>
      </c>
      <c r="BA34" s="182">
        <f t="shared" si="64"/>
      </c>
      <c r="BC34" s="23">
        <f t="shared" si="65"/>
      </c>
      <c r="BD34" s="59">
        <f t="shared" si="65"/>
      </c>
      <c r="BE34" s="59">
        <f t="shared" si="65"/>
      </c>
      <c r="BF34" s="59">
        <f t="shared" si="65"/>
      </c>
      <c r="BG34" s="59">
        <f t="shared" si="65"/>
      </c>
      <c r="BH34" s="59">
        <f t="shared" si="65"/>
      </c>
      <c r="BI34" s="191" t="e">
        <f>(AT34)*15%/55</f>
        <v>#DIV/0!</v>
      </c>
      <c r="BJ34" s="193"/>
      <c r="BK34" s="25">
        <f t="shared" si="66"/>
      </c>
      <c r="BL34" s="51">
        <f t="shared" si="66"/>
      </c>
      <c r="BM34" s="51">
        <f t="shared" si="66"/>
      </c>
      <c r="BN34" s="51">
        <f t="shared" si="66"/>
      </c>
      <c r="BO34" s="51">
        <f t="shared" si="66"/>
      </c>
      <c r="BP34" s="197">
        <f t="shared" si="66"/>
      </c>
      <c r="BR34" s="152">
        <f t="shared" si="67"/>
      </c>
      <c r="BS34" s="153">
        <f t="shared" si="67"/>
      </c>
      <c r="BT34" s="153">
        <f t="shared" si="67"/>
      </c>
      <c r="BU34" s="153">
        <f t="shared" si="67"/>
      </c>
      <c r="BV34" s="153">
        <f t="shared" si="67"/>
      </c>
      <c r="BW34" s="153">
        <f t="shared" si="67"/>
      </c>
      <c r="BX34" s="150">
        <f>MAX(BR34:BW34)</f>
        <v>0</v>
      </c>
      <c r="BZ34" s="27">
        <f t="shared" si="68"/>
      </c>
      <c r="CA34" s="52">
        <f t="shared" si="68"/>
      </c>
      <c r="CB34" s="52">
        <f t="shared" si="68"/>
      </c>
      <c r="CC34" s="52">
        <f t="shared" si="68"/>
      </c>
      <c r="CD34" s="52">
        <f t="shared" si="68"/>
      </c>
      <c r="CE34" s="53">
        <f t="shared" si="68"/>
      </c>
      <c r="CG34" s="44" t="s">
        <v>15</v>
      </c>
      <c r="CH34" s="1" t="s">
        <v>15</v>
      </c>
      <c r="CI34" s="1" t="s">
        <v>15</v>
      </c>
      <c r="CJ34" s="1" t="s">
        <v>15</v>
      </c>
      <c r="CK34" s="1">
        <v>5</v>
      </c>
      <c r="CL34" s="110" t="s">
        <v>15</v>
      </c>
      <c r="CN34" s="44" t="s">
        <v>15</v>
      </c>
      <c r="CO34" s="1" t="s">
        <v>15</v>
      </c>
      <c r="CP34" s="1" t="s">
        <v>15</v>
      </c>
      <c r="CQ34" s="1" t="s">
        <v>15</v>
      </c>
      <c r="CR34" s="1">
        <v>5</v>
      </c>
      <c r="CS34" s="110" t="s">
        <v>15</v>
      </c>
      <c r="CU34" s="44" t="s">
        <v>15</v>
      </c>
      <c r="CV34" s="1" t="s">
        <v>15</v>
      </c>
      <c r="CW34" s="1" t="s">
        <v>15</v>
      </c>
      <c r="CX34" s="1" t="s">
        <v>15</v>
      </c>
      <c r="CY34" s="1">
        <v>10</v>
      </c>
      <c r="CZ34" s="110" t="s">
        <v>15</v>
      </c>
      <c r="DB34" s="44" t="s">
        <v>15</v>
      </c>
      <c r="DC34" s="1" t="s">
        <v>15</v>
      </c>
      <c r="DD34" s="1" t="s">
        <v>15</v>
      </c>
      <c r="DE34" s="1" t="s">
        <v>15</v>
      </c>
      <c r="DF34" s="1">
        <v>5</v>
      </c>
      <c r="DG34" s="110" t="s">
        <v>15</v>
      </c>
      <c r="DI34" s="207">
        <f t="shared" si="69"/>
      </c>
      <c r="DJ34" s="204">
        <f t="shared" si="69"/>
      </c>
      <c r="DK34" s="204">
        <f t="shared" si="69"/>
      </c>
      <c r="DL34" s="204">
        <f t="shared" si="69"/>
      </c>
      <c r="DM34" s="204">
        <f t="shared" si="69"/>
      </c>
      <c r="DN34" s="204">
        <f t="shared" si="69"/>
      </c>
      <c r="DO34" s="150">
        <f>MAX(DI34:DN34)</f>
        <v>0</v>
      </c>
      <c r="DQ34" s="211">
        <f>IF($DO34=DI34,(DI$12),IF($DO34=DJ34,(DJ$12),IF($DO34=DK34,(DK$12),IF($DO34=DL34,(DL$12),IF($DO34=DM34,(DM$12),IF($DO34=DN34,(DN$12),""))))))</f>
      </c>
    </row>
    <row r="35" spans="1:121" ht="27.75" customHeight="1" thickBot="1">
      <c r="A35" s="71">
        <v>4</v>
      </c>
      <c r="B35" s="220" t="s">
        <v>52</v>
      </c>
      <c r="C35" s="85">
        <v>1</v>
      </c>
      <c r="D35" s="81">
        <v>60767</v>
      </c>
      <c r="E35" s="81">
        <f>+D35*16%</f>
        <v>9722.72</v>
      </c>
      <c r="F35" s="82">
        <v>39145360</v>
      </c>
      <c r="G35" s="30"/>
      <c r="H35" s="99"/>
      <c r="I35" s="100"/>
      <c r="J35" s="43"/>
      <c r="K35" s="100"/>
      <c r="L35" s="43"/>
      <c r="M35" s="102">
        <v>37970999.2</v>
      </c>
      <c r="O35" s="123" t="s">
        <v>14</v>
      </c>
      <c r="P35" s="124" t="s">
        <v>14</v>
      </c>
      <c r="Q35" s="124" t="s">
        <v>14</v>
      </c>
      <c r="R35" s="124" t="s">
        <v>14</v>
      </c>
      <c r="S35" s="124" t="s">
        <v>63</v>
      </c>
      <c r="T35" s="125" t="s">
        <v>14</v>
      </c>
      <c r="V35" s="78" t="s">
        <v>15</v>
      </c>
      <c r="W35" s="79" t="s">
        <v>15</v>
      </c>
      <c r="X35" s="79" t="s">
        <v>15</v>
      </c>
      <c r="Y35" s="79" t="s">
        <v>15</v>
      </c>
      <c r="Z35" s="79" t="s">
        <v>15</v>
      </c>
      <c r="AA35" s="111" t="s">
        <v>14</v>
      </c>
      <c r="AB35" s="3"/>
      <c r="AC35" s="164">
        <f t="shared" si="62"/>
      </c>
      <c r="AD35" s="165">
        <f t="shared" si="62"/>
      </c>
      <c r="AE35" s="165">
        <f t="shared" si="62"/>
      </c>
      <c r="AF35" s="165">
        <f t="shared" si="62"/>
      </c>
      <c r="AG35" s="165">
        <f t="shared" si="62"/>
      </c>
      <c r="AH35" s="166">
        <f t="shared" si="62"/>
        <v>37970999.2</v>
      </c>
      <c r="AI35" s="3"/>
      <c r="AJ35" s="173">
        <f t="shared" si="63"/>
      </c>
      <c r="AK35" s="174">
        <f t="shared" si="63"/>
      </c>
      <c r="AL35" s="174">
        <f t="shared" si="63"/>
      </c>
      <c r="AM35" s="174">
        <f t="shared" si="63"/>
      </c>
      <c r="AN35" s="174">
        <f t="shared" si="63"/>
      </c>
      <c r="AO35" s="174">
        <f t="shared" si="63"/>
        <v>37970999.2</v>
      </c>
      <c r="AP35" s="175">
        <f>COUNTIF(AJ35:AO35,"&gt;0")</f>
        <v>1</v>
      </c>
      <c r="AQ35" s="176">
        <f>IF(AP35=2,1,IF(AP35=3,2,IF(AP35=4,2,IF(AP35=5,3,IF(AP35=6,3,IF(AP35=7,4,IF(AP35=8,4,IF(AP35&gt;8,5,))))))))</f>
        <v>0</v>
      </c>
      <c r="AR35" s="177">
        <f>SUM(AJ35:AO35)</f>
        <v>37970999.2</v>
      </c>
      <c r="AS35" s="177">
        <f>+AR35+(AQ35*F35)</f>
        <v>37970999.2</v>
      </c>
      <c r="AT35" s="178">
        <f>+AS35/(AP35+AQ35)</f>
        <v>37970999.2</v>
      </c>
      <c r="AV35" s="183">
        <f t="shared" si="64"/>
      </c>
      <c r="AW35" s="184">
        <f t="shared" si="64"/>
      </c>
      <c r="AX35" s="184">
        <f t="shared" si="64"/>
      </c>
      <c r="AY35" s="184">
        <f t="shared" si="64"/>
      </c>
      <c r="AZ35" s="184">
        <f t="shared" si="64"/>
      </c>
      <c r="BA35" s="185">
        <f t="shared" si="64"/>
        <v>100</v>
      </c>
      <c r="BC35" s="188">
        <f t="shared" si="65"/>
      </c>
      <c r="BD35" s="189">
        <f t="shared" si="65"/>
      </c>
      <c r="BE35" s="189">
        <f t="shared" si="65"/>
      </c>
      <c r="BF35" s="189">
        <f t="shared" si="65"/>
      </c>
      <c r="BG35" s="189">
        <f t="shared" si="65"/>
      </c>
      <c r="BH35" s="189">
        <f t="shared" si="65"/>
        <v>0</v>
      </c>
      <c r="BI35" s="192">
        <f>(AT35)*15%/55</f>
        <v>103557.27054545455</v>
      </c>
      <c r="BJ35" s="193"/>
      <c r="BK35" s="198">
        <f t="shared" si="66"/>
      </c>
      <c r="BL35" s="199">
        <f t="shared" si="66"/>
      </c>
      <c r="BM35" s="199">
        <f t="shared" si="66"/>
      </c>
      <c r="BN35" s="199">
        <f t="shared" si="66"/>
      </c>
      <c r="BO35" s="199">
        <f t="shared" si="66"/>
      </c>
      <c r="BP35" s="200">
        <f t="shared" si="66"/>
        <v>0</v>
      </c>
      <c r="BR35" s="154">
        <f t="shared" si="67"/>
      </c>
      <c r="BS35" s="155">
        <f t="shared" si="67"/>
      </c>
      <c r="BT35" s="155">
        <f t="shared" si="67"/>
      </c>
      <c r="BU35" s="155">
        <f t="shared" si="67"/>
      </c>
      <c r="BV35" s="155">
        <f t="shared" si="67"/>
      </c>
      <c r="BW35" s="155">
        <f t="shared" si="67"/>
        <v>55</v>
      </c>
      <c r="BX35" s="151">
        <f>MAX(BR35:BW35)</f>
        <v>55</v>
      </c>
      <c r="BZ35" s="54">
        <f t="shared" si="68"/>
      </c>
      <c r="CA35" s="55">
        <f t="shared" si="68"/>
      </c>
      <c r="CB35" s="55">
        <f t="shared" si="68"/>
      </c>
      <c r="CC35" s="55">
        <f t="shared" si="68"/>
      </c>
      <c r="CD35" s="55">
        <f t="shared" si="68"/>
      </c>
      <c r="CE35" s="56">
        <f t="shared" si="68"/>
        <v>55</v>
      </c>
      <c r="CG35" s="78" t="s">
        <v>15</v>
      </c>
      <c r="CH35" s="79" t="s">
        <v>15</v>
      </c>
      <c r="CI35" s="79" t="s">
        <v>15</v>
      </c>
      <c r="CJ35" s="79" t="s">
        <v>15</v>
      </c>
      <c r="CK35" s="79" t="s">
        <v>15</v>
      </c>
      <c r="CL35" s="111">
        <v>5</v>
      </c>
      <c r="CN35" s="78" t="s">
        <v>15</v>
      </c>
      <c r="CO35" s="79" t="s">
        <v>15</v>
      </c>
      <c r="CP35" s="79" t="s">
        <v>15</v>
      </c>
      <c r="CQ35" s="79" t="s">
        <v>15</v>
      </c>
      <c r="CR35" s="79" t="s">
        <v>15</v>
      </c>
      <c r="CS35" s="111">
        <v>20</v>
      </c>
      <c r="CU35" s="78" t="s">
        <v>15</v>
      </c>
      <c r="CV35" s="79" t="s">
        <v>15</v>
      </c>
      <c r="CW35" s="79" t="s">
        <v>15</v>
      </c>
      <c r="CX35" s="79" t="s">
        <v>15</v>
      </c>
      <c r="CY35" s="79" t="s">
        <v>15</v>
      </c>
      <c r="CZ35" s="111">
        <v>10</v>
      </c>
      <c r="DB35" s="78" t="s">
        <v>15</v>
      </c>
      <c r="DC35" s="79" t="s">
        <v>15</v>
      </c>
      <c r="DD35" s="79" t="s">
        <v>15</v>
      </c>
      <c r="DE35" s="79" t="s">
        <v>15</v>
      </c>
      <c r="DF35" s="79" t="s">
        <v>15</v>
      </c>
      <c r="DG35" s="111">
        <v>5</v>
      </c>
      <c r="DI35" s="208">
        <f t="shared" si="69"/>
      </c>
      <c r="DJ35" s="209">
        <f t="shared" si="69"/>
      </c>
      <c r="DK35" s="209">
        <f t="shared" si="69"/>
      </c>
      <c r="DL35" s="209">
        <f t="shared" si="69"/>
      </c>
      <c r="DM35" s="209">
        <f t="shared" si="69"/>
      </c>
      <c r="DN35" s="209">
        <f t="shared" si="69"/>
        <v>95</v>
      </c>
      <c r="DO35" s="151">
        <f>MAX(DI35:DN35)</f>
        <v>95</v>
      </c>
      <c r="DQ35" s="212" t="str">
        <f>IF($DO35=DI35,(DI$12),IF($DO35=DJ35,(DJ$12),IF($DO35=DK35,(DK$12),IF($DO35=DL35,(DL$12),IF($DO35=DM35,(DM$12),IF($DO35=DN35,(DN$12),""))))))</f>
        <v>MICROSCOPIOS Y EQUIPOS </v>
      </c>
    </row>
  </sheetData>
  <sheetProtection selectLockedCells="1"/>
  <protectedRanges>
    <protectedRange password="F16F" sqref="C1:C12 B1:B9 B11:B12 C27:C30 C36:C65536 A30:A65536 A1:A28 B27:B65536" name="Rango1"/>
    <protectedRange password="F16F" sqref="B13" name="Rango1_1_1_1"/>
  </protectedRanges>
  <autoFilter ref="A12:DR26"/>
  <mergeCells count="21">
    <mergeCell ref="A29:F29"/>
    <mergeCell ref="A9:M9"/>
    <mergeCell ref="AJ11:AO11"/>
    <mergeCell ref="V11:AA11"/>
    <mergeCell ref="AC11:AH11"/>
    <mergeCell ref="BR11:BW11"/>
    <mergeCell ref="BZ11:CE11"/>
    <mergeCell ref="BC11:BH11"/>
    <mergeCell ref="BI11:BI12"/>
    <mergeCell ref="BK11:BP11"/>
    <mergeCell ref="A7:M7"/>
    <mergeCell ref="A8:M8"/>
    <mergeCell ref="H11:M11"/>
    <mergeCell ref="O11:T11"/>
    <mergeCell ref="AV11:BA11"/>
    <mergeCell ref="DQ11:DQ12"/>
    <mergeCell ref="CG11:CL11"/>
    <mergeCell ref="CN11:CS11"/>
    <mergeCell ref="CU11:CZ11"/>
    <mergeCell ref="DB11:DG11"/>
    <mergeCell ref="DI11:DN11"/>
  </mergeCells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DISTRITAL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CoordinacionLab</dc:creator>
  <cp:keywords/>
  <dc:description/>
  <cp:lastModifiedBy>Administrator</cp:lastModifiedBy>
  <cp:lastPrinted>2009-10-13T13:24:48Z</cp:lastPrinted>
  <dcterms:created xsi:type="dcterms:W3CDTF">2009-09-07T20:32:02Z</dcterms:created>
  <dcterms:modified xsi:type="dcterms:W3CDTF">2010-11-22T14:51:50Z</dcterms:modified>
  <cp:category/>
  <cp:version/>
  <cp:contentType/>
  <cp:contentStatus/>
</cp:coreProperties>
</file>