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7" activeTab="0"/>
  </bookViews>
  <sheets>
    <sheet name="EMPRESAS" sheetId="1" r:id="rId1"/>
    <sheet name="DOC FERNANDO PRIETO" sheetId="2" r:id="rId2"/>
    <sheet name="IND FERNANDO PRIETO" sheetId="3" r:id="rId3"/>
    <sheet name="DOC CONSORCIO MCG" sheetId="4" r:id="rId4"/>
    <sheet name="IND CONSORCIO MCG" sheetId="5" r:id="rId5"/>
    <sheet name="DOC UT JMB" sheetId="6" r:id="rId6"/>
    <sheet name="IND UT JMB" sheetId="7" r:id="rId7"/>
    <sheet name="DOC CONS ADECUAC UD" sheetId="8" r:id="rId8"/>
    <sheet name="IND CONS.ADEC.UD" sheetId="9" r:id="rId9"/>
    <sheet name="DOC CONTRUC JFM LTDA" sheetId="10" r:id="rId10"/>
    <sheet name="IND COSNTRU JFM LTDA" sheetId="11" r:id="rId11"/>
    <sheet name="DOC TS ING" sheetId="12" r:id="rId12"/>
    <sheet name="IND TS ING" sheetId="13" r:id="rId13"/>
    <sheet name="DOC CONSOC HYJ" sheetId="14" r:id="rId14"/>
    <sheet name="IND CONSORC HYJ" sheetId="15" r:id="rId15"/>
    <sheet name="DOC UT OBRAS" sheetId="16" r:id="rId16"/>
    <sheet name="IND UT OBRAS" sheetId="17" r:id="rId17"/>
    <sheet name="DOC CONSORC BAÑOS" sheetId="18" r:id="rId18"/>
    <sheet name="IND CONSORC BAÑOS" sheetId="19" r:id="rId19"/>
    <sheet name="DOC GRUPO BG LTDA" sheetId="20" r:id="rId20"/>
    <sheet name="IND GRUPO BG LTDA" sheetId="21" r:id="rId21"/>
    <sheet name="DOC CONSORC DISTRITAL" sheetId="22" r:id="rId22"/>
    <sheet name="IND CONSORC DISTRITAL" sheetId="23" r:id="rId23"/>
    <sheet name="DOC CONSORC CBC SAS" sheetId="24" r:id="rId24"/>
    <sheet name="IND CONSORC CBS SAS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red udnet</author>
  </authors>
  <commentList>
    <comment ref="F24" authorId="0">
      <text>
        <r>
          <rPr>
            <b/>
            <sz val="8"/>
            <rFont val="Tahoma"/>
            <family val="2"/>
          </rPr>
          <t>Para realizar la evaluación, se debió colocar $1 toda vez que como presenta 0 en el pasivo, la evaluación genera un error.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<sst xmlns="http://schemas.openxmlformats.org/spreadsheetml/2006/main" count="1974" uniqueCount="133">
  <si>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</si>
  <si>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</si>
  <si>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</si>
  <si>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</si>
  <si>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</si>
  <si>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</si>
  <si>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</si>
  <si>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</si>
  <si>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</si>
  <si>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</si>
  <si>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</si>
  <si>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</si>
  <si>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</si>
  <si>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</si>
  <si>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</si>
  <si>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</si>
  <si>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</si>
  <si>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</si>
  <si>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</si>
  <si>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</si>
  <si>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</si>
  <si>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</si>
  <si>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</si>
  <si>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</si>
  <si>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</si>
  <si>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</si>
  <si>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</si>
  <si>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</si>
  <si>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</si>
  <si>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</si>
  <si>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</si>
  <si>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</si>
  <si>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</si>
  <si>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</si>
  <si>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</si>
  <si>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</si>
  <si>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</si>
  <si>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</si>
  <si>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</si>
  <si>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</si>
  <si>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</si>
  <si>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</si>
  <si>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</si>
  <si>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</si>
  <si>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</si>
  <si>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</si>
  <si>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</si>
  <si>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 xml:space="preserve"> EVALUACIÓN DE ADMISIBILIDAD</t>
  </si>
  <si>
    <t>DECLARACION DE RENTA</t>
  </si>
  <si>
    <t>Conciliación Tributaria</t>
  </si>
  <si>
    <t>TEC-CONS SAS</t>
  </si>
  <si>
    <t>Endeudamiento  &lt;= A 60 %</t>
  </si>
  <si>
    <t>Declaración de Renta 2010</t>
  </si>
  <si>
    <t>VALOR DE LA OFERTA</t>
  </si>
  <si>
    <t xml:space="preserve">PORCENTAJE PARTICIPACION </t>
  </si>
  <si>
    <t>Porcentaje</t>
  </si>
  <si>
    <t>INVITACION DIRECTA No.011 DE 2011</t>
  </si>
  <si>
    <t>OCTUBRE 31 DE 2011</t>
  </si>
  <si>
    <t>Presupuesto</t>
  </si>
  <si>
    <t>Razón Corriente &gt;= A   1,4 Veces</t>
  </si>
  <si>
    <t>Endeudamiento  &lt;= A 50 %</t>
  </si>
  <si>
    <t>Capital de Trabajo: &gt;= $215.000.000</t>
  </si>
  <si>
    <t>Patrimonio : &gt;= A  100% del Presupuesto Oficial</t>
  </si>
  <si>
    <t>FERNANDO PRIETO GONZALEZ</t>
  </si>
  <si>
    <t>CONSORCIO MCG</t>
  </si>
  <si>
    <t>GMA CONSTRUCCIONES LTDA</t>
  </si>
  <si>
    <t>COASCON LTDA</t>
  </si>
  <si>
    <t>M&amp;J INGENIERIA SA</t>
  </si>
  <si>
    <t>UNION TEMPORAL JMB</t>
  </si>
  <si>
    <t>CONVOCATORIOA PUBLICA  No.013 DE 2011</t>
  </si>
  <si>
    <t>CONVOCATORIA PUBLICA  No.013 DE 2011</t>
  </si>
  <si>
    <t>CONVOCATORIA PUBLICA No.013 DE 2011</t>
  </si>
  <si>
    <t>CONVOCATORIA PUBLCIA No.013 DE 2011</t>
  </si>
  <si>
    <t>JOHN FREDY RAMIREZ PEÑA</t>
  </si>
  <si>
    <t>EISENHOWER ZAMORA GONZALEZ</t>
  </si>
  <si>
    <t>JM MULTIINVERSIONES SA</t>
  </si>
  <si>
    <t>BARING LTDA</t>
  </si>
  <si>
    <t>CONSTRUCCIONES CIVILES JFM LTDA</t>
  </si>
  <si>
    <t>CONSORCIO JMB</t>
  </si>
  <si>
    <t>CONSORCIO ADECUACIONES UD 2011</t>
  </si>
  <si>
    <t>CONSORCIO ADECUACIONES UD</t>
  </si>
  <si>
    <t>CONSORCIO TS INGENIERIA</t>
  </si>
  <si>
    <t>SAVERA SAS</t>
  </si>
  <si>
    <t>CONSORCIO H Y D</t>
  </si>
  <si>
    <t>HACER DE COLOMBIA LTDA</t>
  </si>
  <si>
    <t>JOSE IVAN SALAZAR GOMEZ</t>
  </si>
  <si>
    <t>UNION TEMPORAL OBRAS DE MANTENIMIENTO</t>
  </si>
  <si>
    <t>EQUIPOS Y CONSTRUCCIONES VAREGO SAS</t>
  </si>
  <si>
    <t>INCIVIAS LTDA</t>
  </si>
  <si>
    <t>CONSORICO BAÑOS UD 2011</t>
  </si>
  <si>
    <t>CORPORACION CIUDYPRO PARA EL DESARROLLO</t>
  </si>
  <si>
    <t>MARIO JAVIER VELASCO ALVAREZ</t>
  </si>
  <si>
    <t>CONSORCIO BAÑOS UD 2011</t>
  </si>
  <si>
    <t>GRUPO B&amp;G LTDA</t>
  </si>
  <si>
    <t>CONSORCIO DISTRITAL 2011</t>
  </si>
  <si>
    <t>IDACO SAS</t>
  </si>
  <si>
    <t>JOSE CAMILO CRUZ RUIZ</t>
  </si>
  <si>
    <t>SISTEMAS AUTOMATICOS Y SEÑALIZACION SAS</t>
  </si>
  <si>
    <t>BERNABE CONTRERAS ARIAS</t>
  </si>
  <si>
    <t>CONSORCIO CBS SAS</t>
  </si>
  <si>
    <t>GMA CONTRUCCIONES LTDA</t>
  </si>
  <si>
    <t>JM MULTI INVERSIONES SA</t>
  </si>
  <si>
    <t>JOSE IVAN GOMEZ SALAZAR</t>
  </si>
  <si>
    <t>EQUIPOS Y CONTRUCCIONES VAREGO SAS</t>
  </si>
  <si>
    <t>GRUPO B &amp; G LTDA</t>
  </si>
  <si>
    <t>CONSORCIO CBC SAS</t>
  </si>
  <si>
    <t>X</t>
  </si>
  <si>
    <t>VENCIDO</t>
  </si>
  <si>
    <t>FALTA 2009</t>
  </si>
  <si>
    <t>FALTAN</t>
  </si>
  <si>
    <t>FALTA</t>
  </si>
  <si>
    <t>NA</t>
  </si>
  <si>
    <t>SUBSANAR</t>
  </si>
  <si>
    <t>FALTAN 2009 Y 2010</t>
  </si>
  <si>
    <t>NO TIENE FIRMAS DE RL, CONTADOR Y RF</t>
  </si>
  <si>
    <t>NO FIGURAN EN BALANCE</t>
  </si>
  <si>
    <t>SUBSNAR</t>
  </si>
  <si>
    <t>FALTA 2009-2010</t>
  </si>
  <si>
    <t>FALTAN 2009-2010</t>
  </si>
  <si>
    <t>FALTA FIRMA REVISOR FISCAL</t>
  </si>
  <si>
    <t>VENCIDA</t>
  </si>
  <si>
    <t>NO VISIBLE</t>
  </si>
  <si>
    <t>JOSE CAMILO CASTRO RUIZ</t>
  </si>
  <si>
    <t>FALTAN 2010</t>
  </si>
  <si>
    <t>DOCUMENTOS</t>
  </si>
  <si>
    <t>INDICADORES</t>
  </si>
  <si>
    <t>ADMISIBLE</t>
  </si>
  <si>
    <t>ADMSIIBLE</t>
  </si>
  <si>
    <t>CONSORCIO H Y J</t>
  </si>
  <si>
    <t>CONSORCIO BAÑOS UD</t>
  </si>
  <si>
    <t>EUSEBIO ANTONIO RANGEL ROA</t>
  </si>
  <si>
    <t>ADMITIDO</t>
  </si>
  <si>
    <t>NOTA ESPECIAL:  LAS EMPRESAS QUE DEBAN SUBSANAR O ACLARAR ALGUN ASPECTO DE LA EVALUACIÓN, DEBERÁN HACERLO A MÁS TARDAR HASTA EL DÍA MIERCOLES 9 DE NOVIEMBRE DE 2011, HASTA LAS 2:00 PM.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</si>
</sst>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&quot;$&quot;\ #,##0;[Red]&quot;$&quot;\ #,##0"/>
  </numFmts>
  <fonts count="49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2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175" fontId="3" fillId="0" borderId="0" xfId="48" applyFont="1" applyAlignment="1">
      <alignment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9" fontId="2" fillId="33" borderId="10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9" fontId="3" fillId="33" borderId="17" xfId="55" applyNumberFormat="1" applyFont="1" applyFill="1" applyBorder="1">
      <alignment/>
      <protection/>
    </xf>
    <xf numFmtId="0" fontId="2" fillId="0" borderId="23" xfId="55" applyFont="1" applyBorder="1" applyAlignment="1">
      <alignment horizontal="center" vertical="center"/>
      <protection/>
    </xf>
    <xf numFmtId="0" fontId="3" fillId="33" borderId="12" xfId="55" applyFont="1" applyFill="1" applyBorder="1">
      <alignment/>
      <protection/>
    </xf>
    <xf numFmtId="176" fontId="3" fillId="33" borderId="12" xfId="55" applyNumberFormat="1" applyFont="1" applyFill="1" applyBorder="1" applyAlignment="1">
      <alignment horizontal="center" vertical="center"/>
      <protection/>
    </xf>
    <xf numFmtId="176" fontId="3" fillId="33" borderId="19" xfId="55" applyNumberFormat="1" applyFont="1" applyFill="1" applyBorder="1" applyAlignment="1">
      <alignment horizontal="center" vertical="center"/>
      <protection/>
    </xf>
    <xf numFmtId="0" fontId="3" fillId="33" borderId="19" xfId="55" applyFont="1" applyFill="1" applyBorder="1">
      <alignment/>
      <protection/>
    </xf>
    <xf numFmtId="176" fontId="3" fillId="33" borderId="13" xfId="0" applyNumberFormat="1" applyFont="1" applyFill="1" applyBorder="1" applyAlignment="1">
      <alignment horizontal="left" vertical="center"/>
    </xf>
    <xf numFmtId="176" fontId="3" fillId="33" borderId="15" xfId="55" applyNumberFormat="1" applyFont="1" applyFill="1" applyBorder="1" applyAlignment="1">
      <alignment horizontal="center" vertical="center"/>
      <protection/>
    </xf>
    <xf numFmtId="176" fontId="3" fillId="33" borderId="20" xfId="0" applyNumberFormat="1" applyFont="1" applyFill="1" applyBorder="1" applyAlignment="1">
      <alignment horizontal="left" vertical="center"/>
    </xf>
    <xf numFmtId="176" fontId="3" fillId="33" borderId="14" xfId="55" applyNumberFormat="1" applyFont="1" applyFill="1" applyBorder="1" applyAlignment="1">
      <alignment horizontal="center" vertical="center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174" fontId="3" fillId="0" borderId="0" xfId="51" applyFont="1" applyFill="1" applyAlignment="1">
      <alignment/>
    </xf>
    <xf numFmtId="176" fontId="3" fillId="0" borderId="0" xfId="55" applyNumberFormat="1" applyFont="1" applyFill="1" applyBorder="1" applyAlignment="1">
      <alignment vertical="center"/>
      <protection/>
    </xf>
    <xf numFmtId="0" fontId="4" fillId="0" borderId="0" xfId="55" applyFont="1" applyFill="1">
      <alignment/>
      <protection/>
    </xf>
    <xf numFmtId="0" fontId="0" fillId="0" borderId="0" xfId="55" applyFill="1">
      <alignment/>
      <protection/>
    </xf>
    <xf numFmtId="176" fontId="3" fillId="0" borderId="0" xfId="55" applyNumberFormat="1" applyFont="1" applyFill="1">
      <alignment/>
      <protection/>
    </xf>
    <xf numFmtId="0" fontId="3" fillId="0" borderId="24" xfId="55" applyFont="1" applyBorder="1" applyAlignment="1">
      <alignment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21" xfId="55" applyFont="1" applyBorder="1" applyAlignment="1">
      <alignment vertical="center"/>
      <protection/>
    </xf>
    <xf numFmtId="0" fontId="3" fillId="34" borderId="11" xfId="55" applyFont="1" applyFill="1" applyBorder="1">
      <alignment/>
      <protection/>
    </xf>
    <xf numFmtId="176" fontId="3" fillId="33" borderId="11" xfId="55" applyNumberFormat="1" applyFont="1" applyFill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23" xfId="55" applyFont="1" applyBorder="1" applyAlignment="1">
      <alignment vertical="center"/>
      <protection/>
    </xf>
    <xf numFmtId="0" fontId="3" fillId="0" borderId="27" xfId="55" applyFont="1" applyBorder="1" applyAlignment="1">
      <alignment vertical="center"/>
      <protection/>
    </xf>
    <xf numFmtId="0" fontId="10" fillId="0" borderId="11" xfId="55" applyFont="1" applyBorder="1" applyAlignment="1">
      <alignment horizontal="center"/>
      <protection/>
    </xf>
    <xf numFmtId="176" fontId="3" fillId="33" borderId="15" xfId="55" applyNumberFormat="1" applyFont="1" applyFill="1" applyBorder="1" applyAlignment="1">
      <alignment horizontal="left" vertical="center"/>
      <protection/>
    </xf>
    <xf numFmtId="176" fontId="3" fillId="33" borderId="14" xfId="55" applyNumberFormat="1" applyFont="1" applyFill="1" applyBorder="1" applyAlignment="1">
      <alignment horizontal="left" vertical="center"/>
      <protection/>
    </xf>
    <xf numFmtId="176" fontId="4" fillId="0" borderId="0" xfId="55" applyNumberFormat="1" applyFont="1">
      <alignment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9" fontId="2" fillId="35" borderId="10" xfId="55" applyNumberFormat="1" applyFont="1" applyFill="1" applyBorder="1" applyAlignment="1">
      <alignment horizontal="center"/>
      <protection/>
    </xf>
    <xf numFmtId="0" fontId="2" fillId="0" borderId="11" xfId="55" applyFont="1" applyBorder="1" applyAlignment="1">
      <alignment vertical="center"/>
      <protection/>
    </xf>
    <xf numFmtId="174" fontId="3" fillId="0" borderId="0" xfId="53" applyFont="1" applyFill="1" applyAlignment="1">
      <alignment/>
    </xf>
    <xf numFmtId="175" fontId="3" fillId="0" borderId="0" xfId="50" applyFont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5" fontId="0" fillId="0" borderId="0" xfId="48" applyFont="1" applyAlignment="1">
      <alignment/>
    </xf>
    <xf numFmtId="0" fontId="8" fillId="0" borderId="0" xfId="0" applyFont="1" applyAlignment="1">
      <alignment horizontal="center"/>
    </xf>
    <xf numFmtId="0" fontId="0" fillId="16" borderId="18" xfId="0" applyFont="1" applyFill="1" applyBorder="1" applyAlignment="1">
      <alignment/>
    </xf>
    <xf numFmtId="4" fontId="0" fillId="16" borderId="18" xfId="48" applyNumberFormat="1" applyFont="1" applyFill="1" applyBorder="1" applyAlignment="1" applyProtection="1">
      <alignment horizontal="right" vertical="center"/>
      <protection locked="0"/>
    </xf>
    <xf numFmtId="178" fontId="0" fillId="16" borderId="18" xfId="0" applyNumberFormat="1" applyFont="1" applyFill="1" applyBorder="1" applyAlignment="1">
      <alignment horizontal="center"/>
    </xf>
    <xf numFmtId="179" fontId="0" fillId="16" borderId="18" xfId="0" applyNumberFormat="1" applyFont="1" applyFill="1" applyBorder="1" applyAlignment="1">
      <alignment/>
    </xf>
    <xf numFmtId="10" fontId="0" fillId="16" borderId="18" xfId="0" applyNumberFormat="1" applyFont="1" applyFill="1" applyBorder="1" applyAlignment="1">
      <alignment horizontal="center"/>
    </xf>
    <xf numFmtId="177" fontId="0" fillId="16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center" vertical="center"/>
    </xf>
    <xf numFmtId="4" fontId="0" fillId="0" borderId="18" xfId="48" applyNumberFormat="1" applyFont="1" applyFill="1" applyBorder="1" applyAlignment="1" applyProtection="1">
      <alignment horizontal="right" vertical="center"/>
      <protection locked="0"/>
    </xf>
    <xf numFmtId="178" fontId="0" fillId="0" borderId="18" xfId="0" applyNumberFormat="1" applyFont="1" applyFill="1" applyBorder="1" applyAlignment="1">
      <alignment horizontal="center"/>
    </xf>
    <xf numFmtId="179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4" fontId="0" fillId="10" borderId="18" xfId="48" applyNumberFormat="1" applyFont="1" applyFill="1" applyBorder="1" applyAlignment="1" applyProtection="1">
      <alignment horizontal="right" vertical="center"/>
      <protection locked="0"/>
    </xf>
    <xf numFmtId="178" fontId="0" fillId="10" borderId="18" xfId="0" applyNumberFormat="1" applyFont="1" applyFill="1" applyBorder="1" applyAlignment="1">
      <alignment horizontal="center"/>
    </xf>
    <xf numFmtId="179" fontId="0" fillId="10" borderId="18" xfId="0" applyNumberFormat="1" applyFont="1" applyFill="1" applyBorder="1" applyAlignment="1">
      <alignment/>
    </xf>
    <xf numFmtId="10" fontId="0" fillId="10" borderId="18" xfId="0" applyNumberFormat="1" applyFont="1" applyFill="1" applyBorder="1" applyAlignment="1">
      <alignment horizontal="center"/>
    </xf>
    <xf numFmtId="177" fontId="0" fillId="1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11" borderId="18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9" xfId="0" applyFont="1" applyBorder="1" applyAlignment="1">
      <alignment/>
    </xf>
    <xf numFmtId="180" fontId="3" fillId="33" borderId="19" xfId="55" applyNumberFormat="1" applyFont="1" applyFill="1" applyBorder="1" applyAlignment="1">
      <alignment horizontal="center" vertical="center"/>
      <protection/>
    </xf>
    <xf numFmtId="180" fontId="3" fillId="33" borderId="12" xfId="55" applyNumberFormat="1" applyFont="1" applyFill="1" applyBorder="1" applyAlignment="1">
      <alignment horizontal="center" vertical="center"/>
      <protection/>
    </xf>
    <xf numFmtId="3" fontId="0" fillId="0" borderId="18" xfId="0" applyNumberFormat="1" applyFont="1" applyFill="1" applyBorder="1" applyAlignment="1">
      <alignment horizontal="center"/>
    </xf>
    <xf numFmtId="9" fontId="2" fillId="35" borderId="11" xfId="55" applyNumberFormat="1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6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3" borderId="15" xfId="55" applyNumberFormat="1" applyFont="1" applyFill="1" applyBorder="1" applyAlignment="1">
      <alignment horizontal="center" vertical="center"/>
      <protection/>
    </xf>
    <xf numFmtId="0" fontId="3" fillId="33" borderId="14" xfId="55" applyNumberFormat="1" applyFont="1" applyFill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 wrapText="1" shrinkToFit="1"/>
      <protection/>
    </xf>
    <xf numFmtId="0" fontId="2" fillId="0" borderId="33" xfId="55" applyFont="1" applyBorder="1" applyAlignment="1">
      <alignment horizontal="center" vertical="center" wrapText="1" shrinkToFit="1"/>
      <protection/>
    </xf>
    <xf numFmtId="0" fontId="2" fillId="0" borderId="14" xfId="55" applyFont="1" applyBorder="1" applyAlignment="1">
      <alignment horizontal="center" vertical="center" wrapText="1" shrinkToFit="1"/>
      <protection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 wrapText="1"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3" fillId="0" borderId="24" xfId="55" applyFont="1" applyBorder="1" applyAlignment="1">
      <alignment horizontal="left" vertical="center"/>
      <protection/>
    </xf>
    <xf numFmtId="0" fontId="3" fillId="0" borderId="25" xfId="55" applyFont="1" applyBorder="1" applyAlignment="1">
      <alignment horizontal="left" vertical="center"/>
      <protection/>
    </xf>
    <xf numFmtId="0" fontId="3" fillId="0" borderId="21" xfId="55" applyFont="1" applyBorder="1" applyAlignment="1">
      <alignment horizontal="left" vertical="center"/>
      <protection/>
    </xf>
    <xf numFmtId="0" fontId="3" fillId="0" borderId="26" xfId="55" applyFont="1" applyBorder="1" applyAlignment="1">
      <alignment horizontal="left" vertical="center"/>
      <protection/>
    </xf>
    <xf numFmtId="0" fontId="3" fillId="0" borderId="23" xfId="55" applyFont="1" applyBorder="1" applyAlignment="1">
      <alignment horizontal="left" vertical="center"/>
      <protection/>
    </xf>
    <xf numFmtId="0" fontId="3" fillId="0" borderId="27" xfId="55" applyFont="1" applyBorder="1" applyAlignment="1">
      <alignment horizontal="left" vertical="center"/>
      <protection/>
    </xf>
    <xf numFmtId="2" fontId="3" fillId="33" borderId="15" xfId="55" applyNumberFormat="1" applyFont="1" applyFill="1" applyBorder="1" applyAlignment="1">
      <alignment horizontal="center" vertical="center"/>
      <protection/>
    </xf>
    <xf numFmtId="2" fontId="3" fillId="33" borderId="14" xfId="55" applyNumberFormat="1" applyFont="1" applyFill="1" applyBorder="1" applyAlignment="1">
      <alignment horizontal="center" vertical="center"/>
      <protection/>
    </xf>
    <xf numFmtId="0" fontId="2" fillId="33" borderId="15" xfId="55" applyNumberFormat="1" applyFont="1" applyFill="1" applyBorder="1" applyAlignment="1">
      <alignment horizontal="center" vertical="center"/>
      <protection/>
    </xf>
    <xf numFmtId="0" fontId="2" fillId="33" borderId="14" xfId="55" applyNumberFormat="1" applyFont="1" applyFill="1" applyBorder="1" applyAlignment="1">
      <alignment horizontal="center" vertical="center"/>
      <protection/>
    </xf>
    <xf numFmtId="10" fontId="3" fillId="33" borderId="21" xfId="55" applyNumberFormat="1" applyFont="1" applyFill="1" applyBorder="1" applyAlignment="1">
      <alignment horizontal="center" vertical="center"/>
      <protection/>
    </xf>
    <xf numFmtId="10" fontId="3" fillId="33" borderId="27" xfId="55" applyNumberFormat="1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 vertical="center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5" xfId="55" applyFont="1" applyBorder="1" applyAlignment="1">
      <alignment horizontal="left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0" fontId="3" fillId="0" borderId="31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32" xfId="55" applyFont="1" applyBorder="1" applyAlignment="1">
      <alignment horizontal="left" vertical="center" wrapText="1"/>
      <protection/>
    </xf>
    <xf numFmtId="0" fontId="3" fillId="0" borderId="26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7" xfId="55" applyFont="1" applyBorder="1" applyAlignment="1">
      <alignment horizontal="left" vertical="center" wrapText="1"/>
      <protection/>
    </xf>
    <xf numFmtId="176" fontId="3" fillId="33" borderId="15" xfId="55" applyNumberFormat="1" applyFont="1" applyFill="1" applyBorder="1" applyAlignment="1">
      <alignment horizontal="center" vertical="center"/>
      <protection/>
    </xf>
    <xf numFmtId="176" fontId="3" fillId="33" borderId="14" xfId="55" applyNumberFormat="1" applyFont="1" applyFill="1" applyBorder="1" applyAlignment="1">
      <alignment horizontal="center" vertical="center"/>
      <protection/>
    </xf>
    <xf numFmtId="0" fontId="2" fillId="33" borderId="33" xfId="55" applyNumberFormat="1" applyFont="1" applyFill="1" applyBorder="1" applyAlignment="1">
      <alignment horizontal="center" vertical="center"/>
      <protection/>
    </xf>
    <xf numFmtId="0" fontId="3" fillId="33" borderId="33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0" fontId="3" fillId="33" borderId="15" xfId="55" applyNumberFormat="1" applyFont="1" applyFill="1" applyBorder="1" applyAlignment="1">
      <alignment horizontal="center" vertical="center"/>
      <protection/>
    </xf>
    <xf numFmtId="10" fontId="3" fillId="33" borderId="14" xfId="55" applyNumberFormat="1" applyFont="1" applyFill="1" applyBorder="1" applyAlignment="1">
      <alignment horizontal="center" vertical="center"/>
      <protection/>
    </xf>
    <xf numFmtId="175" fontId="8" fillId="38" borderId="16" xfId="48" applyFont="1" applyFill="1" applyBorder="1" applyAlignment="1">
      <alignment horizontal="center"/>
    </xf>
    <xf numFmtId="175" fontId="8" fillId="38" borderId="17" xfId="48" applyFont="1" applyFill="1" applyBorder="1" applyAlignment="1">
      <alignment horizontal="center"/>
    </xf>
    <xf numFmtId="0" fontId="2" fillId="34" borderId="15" xfId="55" applyNumberFormat="1" applyFont="1" applyFill="1" applyBorder="1" applyAlignment="1">
      <alignment horizontal="center" vertical="center"/>
      <protection/>
    </xf>
    <xf numFmtId="0" fontId="2" fillId="34" borderId="33" xfId="55" applyNumberFormat="1" applyFont="1" applyFill="1" applyBorder="1" applyAlignment="1">
      <alignment horizontal="center" vertical="center"/>
      <protection/>
    </xf>
    <xf numFmtId="0" fontId="2" fillId="34" borderId="14" xfId="55" applyNumberFormat="1" applyFont="1" applyFill="1" applyBorder="1" applyAlignment="1">
      <alignment horizontal="center" vertical="center"/>
      <protection/>
    </xf>
    <xf numFmtId="175" fontId="8" fillId="38" borderId="16" xfId="50" applyFont="1" applyFill="1" applyBorder="1" applyAlignment="1">
      <alignment horizontal="center"/>
    </xf>
    <xf numFmtId="175" fontId="8" fillId="38" borderId="17" xfId="50" applyFont="1" applyFill="1" applyBorder="1" applyAlignment="1">
      <alignment horizontal="center"/>
    </xf>
    <xf numFmtId="3" fontId="3" fillId="33" borderId="15" xfId="55" applyNumberFormat="1" applyFont="1" applyFill="1" applyBorder="1" applyAlignment="1">
      <alignment horizontal="center" vertical="center"/>
      <protection/>
    </xf>
    <xf numFmtId="3" fontId="3" fillId="33" borderId="14" xfId="55" applyNumberFormat="1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/>
      <protection/>
    </xf>
    <xf numFmtId="0" fontId="2" fillId="35" borderId="24" xfId="55" applyFont="1" applyFill="1" applyBorder="1" applyAlignment="1">
      <alignment horizontal="center" vertical="center" wrapText="1"/>
      <protection/>
    </xf>
    <xf numFmtId="0" fontId="0" fillId="35" borderId="2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2" fillId="39" borderId="17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/>
    </xf>
    <xf numFmtId="0" fontId="2" fillId="39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/>
      <protection/>
    </xf>
    <xf numFmtId="0" fontId="0" fillId="0" borderId="0" xfId="0" applyAlignment="1">
      <alignment wrapText="1"/>
    </xf>
    <xf numFmtId="0" fontId="2" fillId="35" borderId="17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vertical="center" wrapText="1"/>
      <protection/>
    </xf>
    <xf numFmtId="0" fontId="2" fillId="35" borderId="25" xfId="55" applyFont="1" applyFill="1" applyBorder="1" applyAlignment="1">
      <alignment horizontal="center" vertical="center" wrapText="1"/>
      <protection/>
    </xf>
    <xf numFmtId="0" fontId="2" fillId="35" borderId="21" xfId="55" applyFont="1" applyFill="1" applyBorder="1" applyAlignment="1">
      <alignment horizontal="center" vertical="center" wrapText="1"/>
      <protection/>
    </xf>
    <xf numFmtId="0" fontId="2" fillId="35" borderId="26" xfId="55" applyFont="1" applyFill="1" applyBorder="1" applyAlignment="1">
      <alignment horizontal="center" vertical="center" wrapText="1"/>
      <protection/>
    </xf>
    <xf numFmtId="0" fontId="2" fillId="35" borderId="23" xfId="55" applyFont="1" applyFill="1" applyBorder="1" applyAlignment="1">
      <alignment horizontal="center" vertical="center" wrapText="1"/>
      <protection/>
    </xf>
    <xf numFmtId="0" fontId="2" fillId="35" borderId="27" xfId="55" applyFont="1" applyFill="1" applyBorder="1" applyAlignment="1">
      <alignment horizontal="center" vertical="center" wrapText="1"/>
      <protection/>
    </xf>
    <xf numFmtId="0" fontId="0" fillId="39" borderId="0" xfId="0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5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="110" zoomScaleNormal="110" zoomScalePageLayoutView="0" workbookViewId="0" topLeftCell="A1">
      <selection activeCell="A6" sqref="A6:N6"/>
    </sheetView>
  </sheetViews>
  <sheetFormatPr defaultColWidth="11.421875" defaultRowHeight="12.75"/>
  <cols>
    <col min="1" max="1" width="4.57421875" style="91" customWidth="1"/>
    <col min="2" max="2" width="10.7109375" style="98" customWidth="1"/>
    <col min="3" max="3" width="49.140625" style="99" bestFit="1" customWidth="1"/>
    <col min="4" max="4" width="16.00390625" style="91" bestFit="1" customWidth="1"/>
    <col min="5" max="5" width="15.421875" style="91" bestFit="1" customWidth="1"/>
    <col min="6" max="6" width="16.57421875" style="91" bestFit="1" customWidth="1"/>
    <col min="7" max="7" width="15.421875" style="91" bestFit="1" customWidth="1"/>
    <col min="8" max="8" width="10.7109375" style="91" hidden="1" customWidth="1"/>
    <col min="9" max="9" width="10.28125" style="91" bestFit="1" customWidth="1"/>
    <col min="10" max="10" width="17.8515625" style="91" bestFit="1" customWidth="1"/>
    <col min="11" max="11" width="15.28125" style="91" bestFit="1" customWidth="1"/>
    <col min="12" max="12" width="15.421875" style="91" bestFit="1" customWidth="1"/>
    <col min="13" max="13" width="15.28125" style="92" bestFit="1" customWidth="1"/>
    <col min="14" max="14" width="22.7109375" style="92" customWidth="1"/>
    <col min="15" max="16384" width="11.421875" style="92" customWidth="1"/>
  </cols>
  <sheetData>
    <row r="1" spans="1:14" s="132" customFormat="1" ht="20.25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132" customFormat="1" ht="20.25" customHeight="1">
      <c r="A2" s="144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s="132" customFormat="1" ht="20.25" customHeight="1">
      <c r="A3" s="144" t="s">
        <v>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132" customFormat="1" ht="20.25" customHeight="1">
      <c r="A4" s="144" t="s">
        <v>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132" customFormat="1" ht="20.25" customHeight="1">
      <c r="A5" s="144" t="s">
        <v>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132" customFormat="1" ht="20.25" customHeight="1">
      <c r="A6" s="144" t="s">
        <v>57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114" customFormat="1" ht="12.75">
      <c r="A7" s="101"/>
      <c r="B7" s="101"/>
      <c r="C7" s="101"/>
      <c r="D7" s="101"/>
      <c r="E7" s="101"/>
      <c r="F7" s="101"/>
      <c r="G7" s="101"/>
      <c r="H7" s="91"/>
      <c r="I7" s="91"/>
      <c r="J7" s="91"/>
      <c r="K7" s="91"/>
      <c r="L7" s="91"/>
      <c r="M7" s="92"/>
      <c r="N7" s="92"/>
    </row>
    <row r="8" spans="1:14" s="114" customFormat="1" ht="12.75">
      <c r="A8" s="91"/>
      <c r="B8" s="98"/>
      <c r="C8" s="99"/>
      <c r="D8" s="91"/>
      <c r="E8" s="91"/>
      <c r="F8" s="91"/>
      <c r="G8" s="91"/>
      <c r="H8" s="91"/>
      <c r="I8" s="91"/>
      <c r="J8" s="91"/>
      <c r="K8" s="91"/>
      <c r="L8" s="91"/>
      <c r="M8" s="92"/>
      <c r="N8" s="92"/>
    </row>
    <row r="9" spans="1:14" s="114" customFormat="1" ht="12.75">
      <c r="A9" s="91"/>
      <c r="B9" s="98"/>
      <c r="C9" s="99"/>
      <c r="D9" s="91"/>
      <c r="E9" s="91"/>
      <c r="F9" s="91"/>
      <c r="G9" s="91"/>
      <c r="H9" s="91"/>
      <c r="I9" s="91"/>
      <c r="J9" s="91"/>
      <c r="K9" s="91"/>
      <c r="L9" s="91"/>
      <c r="M9" s="92"/>
      <c r="N9" s="92"/>
    </row>
    <row r="10" spans="1:14" s="114" customFormat="1" ht="12.75">
      <c r="A10" s="92"/>
      <c r="B10" s="145" t="s">
        <v>43</v>
      </c>
      <c r="C10" s="145" t="s">
        <v>38</v>
      </c>
      <c r="D10" s="150" t="s">
        <v>46</v>
      </c>
      <c r="E10" s="150"/>
      <c r="F10" s="150"/>
      <c r="G10" s="150"/>
      <c r="H10" s="24"/>
      <c r="I10" s="151" t="s">
        <v>39</v>
      </c>
      <c r="J10" s="151"/>
      <c r="K10" s="151"/>
      <c r="L10" s="151"/>
      <c r="M10" s="149" t="s">
        <v>124</v>
      </c>
      <c r="N10" s="149" t="s">
        <v>125</v>
      </c>
    </row>
    <row r="11" spans="1:14" s="114" customFormat="1" ht="12.75">
      <c r="A11" s="92"/>
      <c r="B11" s="146"/>
      <c r="C11" s="146"/>
      <c r="D11" s="122" t="s">
        <v>25</v>
      </c>
      <c r="E11" s="122" t="s">
        <v>31</v>
      </c>
      <c r="F11" s="122" t="s">
        <v>26</v>
      </c>
      <c r="G11" s="122" t="s">
        <v>28</v>
      </c>
      <c r="H11" s="122"/>
      <c r="I11" s="123" t="s">
        <v>40</v>
      </c>
      <c r="J11" s="123" t="s">
        <v>41</v>
      </c>
      <c r="K11" s="123" t="s">
        <v>42</v>
      </c>
      <c r="L11" s="123" t="s">
        <v>34</v>
      </c>
      <c r="M11" s="149"/>
      <c r="N11" s="149"/>
    </row>
    <row r="12" spans="1:14" s="114" customFormat="1" ht="12.75">
      <c r="A12" s="124">
        <v>1</v>
      </c>
      <c r="B12" s="124">
        <v>19327398</v>
      </c>
      <c r="C12" s="126" t="s">
        <v>63</v>
      </c>
      <c r="D12" s="127">
        <v>3423453237</v>
      </c>
      <c r="E12" s="127">
        <v>3520949833</v>
      </c>
      <c r="F12" s="127">
        <v>695076834</v>
      </c>
      <c r="G12" s="127">
        <v>825459231</v>
      </c>
      <c r="H12" s="126"/>
      <c r="I12" s="128">
        <f>+D12/F12</f>
        <v>4.925287492749327</v>
      </c>
      <c r="J12" s="129">
        <f>+D12-F12</f>
        <v>2728376403</v>
      </c>
      <c r="K12" s="130">
        <f>+G12/E12</f>
        <v>0.23444220172165117</v>
      </c>
      <c r="L12" s="131">
        <f>+E12-G12</f>
        <v>2695490602</v>
      </c>
      <c r="M12" s="125" t="s">
        <v>112</v>
      </c>
      <c r="N12" s="125" t="s">
        <v>126</v>
      </c>
    </row>
    <row r="13" spans="1:12" s="114" customFormat="1" ht="12.75">
      <c r="A13" s="117"/>
      <c r="B13" s="117"/>
      <c r="D13" s="118"/>
      <c r="E13" s="118"/>
      <c r="F13" s="118"/>
      <c r="G13" s="118"/>
      <c r="I13" s="119"/>
      <c r="J13" s="120"/>
      <c r="K13" s="115"/>
      <c r="L13" s="121"/>
    </row>
    <row r="14" spans="1:14" s="114" customFormat="1" ht="12.75">
      <c r="A14" s="108"/>
      <c r="B14" s="108"/>
      <c r="C14" s="102" t="s">
        <v>64</v>
      </c>
      <c r="D14" s="103"/>
      <c r="E14" s="103"/>
      <c r="F14" s="103"/>
      <c r="G14" s="103"/>
      <c r="H14" s="102"/>
      <c r="I14" s="104"/>
      <c r="J14" s="105"/>
      <c r="K14" s="106"/>
      <c r="L14" s="107"/>
      <c r="M14" s="148" t="s">
        <v>112</v>
      </c>
      <c r="N14" s="147" t="s">
        <v>126</v>
      </c>
    </row>
    <row r="15" spans="1:14" s="114" customFormat="1" ht="12.75">
      <c r="A15" s="108">
        <v>2</v>
      </c>
      <c r="B15" s="108">
        <v>900212478</v>
      </c>
      <c r="C15" s="94" t="s">
        <v>65</v>
      </c>
      <c r="D15" s="109">
        <v>94938099</v>
      </c>
      <c r="E15" s="109">
        <v>101997147</v>
      </c>
      <c r="F15" s="109">
        <v>29962003</v>
      </c>
      <c r="G15" s="109">
        <v>29962003</v>
      </c>
      <c r="H15" s="94"/>
      <c r="I15" s="110">
        <f>+D15/F15</f>
        <v>3.168616564119562</v>
      </c>
      <c r="J15" s="111">
        <f>+D15-F15</f>
        <v>64976096</v>
      </c>
      <c r="K15" s="112">
        <f>+G15/E15</f>
        <v>0.2937533439048055</v>
      </c>
      <c r="L15" s="113">
        <f>+E15-G15</f>
        <v>72035144</v>
      </c>
      <c r="M15" s="148"/>
      <c r="N15" s="147"/>
    </row>
    <row r="16" spans="1:14" s="114" customFormat="1" ht="12.75">
      <c r="A16" s="108">
        <v>3</v>
      </c>
      <c r="B16" s="108">
        <v>804000013</v>
      </c>
      <c r="C16" s="94" t="s">
        <v>66</v>
      </c>
      <c r="D16" s="109">
        <v>254471141</v>
      </c>
      <c r="E16" s="109">
        <v>525598567</v>
      </c>
      <c r="F16" s="109">
        <v>12560645</v>
      </c>
      <c r="G16" s="109">
        <v>144490745</v>
      </c>
      <c r="H16" s="94"/>
      <c r="I16" s="110">
        <f aca="true" t="shared" si="0" ref="I16:I53">+D16/F16</f>
        <v>20.259400771218356</v>
      </c>
      <c r="J16" s="111">
        <f aca="true" t="shared" si="1" ref="J16:J53">+D16-F16</f>
        <v>241910496</v>
      </c>
      <c r="K16" s="112">
        <f>+G16/E16</f>
        <v>0.2749070375604734</v>
      </c>
      <c r="L16" s="113">
        <f aca="true" t="shared" si="2" ref="L16:L53">+E16-G16</f>
        <v>381107822</v>
      </c>
      <c r="M16" s="148"/>
      <c r="N16" s="147"/>
    </row>
    <row r="17" spans="1:14" s="114" customFormat="1" ht="12.75">
      <c r="A17" s="108">
        <v>4</v>
      </c>
      <c r="B17" s="108">
        <v>800163101</v>
      </c>
      <c r="C17" s="94" t="s">
        <v>67</v>
      </c>
      <c r="D17" s="109">
        <v>1008155534</v>
      </c>
      <c r="E17" s="109">
        <v>1791721259</v>
      </c>
      <c r="F17" s="109">
        <v>370585408</v>
      </c>
      <c r="G17" s="109">
        <v>675957862</v>
      </c>
      <c r="H17" s="94"/>
      <c r="I17" s="110">
        <f t="shared" si="0"/>
        <v>2.7204404497221866</v>
      </c>
      <c r="J17" s="111">
        <f t="shared" si="1"/>
        <v>637570126</v>
      </c>
      <c r="K17" s="112">
        <f>+G17/E17</f>
        <v>0.37726731131005686</v>
      </c>
      <c r="L17" s="113">
        <f t="shared" si="2"/>
        <v>1115763397</v>
      </c>
      <c r="M17" s="148"/>
      <c r="N17" s="147"/>
    </row>
    <row r="18" spans="1:12" s="114" customFormat="1" ht="12.75">
      <c r="A18" s="117"/>
      <c r="B18" s="117"/>
      <c r="D18" s="118"/>
      <c r="E18" s="118"/>
      <c r="F18" s="118"/>
      <c r="G18" s="118"/>
      <c r="I18" s="119"/>
      <c r="J18" s="120"/>
      <c r="K18" s="115"/>
      <c r="L18" s="121"/>
    </row>
    <row r="19" spans="1:14" s="114" customFormat="1" ht="12.75">
      <c r="A19" s="108"/>
      <c r="B19" s="108"/>
      <c r="C19" s="102" t="s">
        <v>68</v>
      </c>
      <c r="D19" s="103"/>
      <c r="E19" s="103"/>
      <c r="F19" s="103"/>
      <c r="G19" s="103"/>
      <c r="H19" s="102"/>
      <c r="I19" s="104"/>
      <c r="J19" s="105"/>
      <c r="K19" s="106"/>
      <c r="L19" s="107"/>
      <c r="M19" s="148" t="s">
        <v>112</v>
      </c>
      <c r="N19" s="148" t="s">
        <v>126</v>
      </c>
    </row>
    <row r="20" spans="1:14" s="114" customFormat="1" ht="12.75">
      <c r="A20" s="108">
        <v>5</v>
      </c>
      <c r="B20" s="93">
        <v>900142032</v>
      </c>
      <c r="C20" s="94" t="s">
        <v>75</v>
      </c>
      <c r="D20" s="109">
        <v>385294181</v>
      </c>
      <c r="E20" s="109">
        <v>759365281</v>
      </c>
      <c r="F20" s="109">
        <v>141067275</v>
      </c>
      <c r="G20" s="109">
        <v>327346054</v>
      </c>
      <c r="H20" s="94"/>
      <c r="I20" s="110">
        <f t="shared" si="0"/>
        <v>2.7312796748927064</v>
      </c>
      <c r="J20" s="111">
        <f t="shared" si="1"/>
        <v>244226906</v>
      </c>
      <c r="K20" s="112">
        <f>+G20/E20</f>
        <v>0.43107851015906534</v>
      </c>
      <c r="L20" s="113">
        <f t="shared" si="2"/>
        <v>432019227</v>
      </c>
      <c r="M20" s="148"/>
      <c r="N20" s="148"/>
    </row>
    <row r="21" spans="1:14" s="114" customFormat="1" ht="12.75">
      <c r="A21" s="108">
        <v>6</v>
      </c>
      <c r="B21" s="93">
        <v>802011821</v>
      </c>
      <c r="C21" s="94" t="s">
        <v>76</v>
      </c>
      <c r="D21" s="109">
        <v>1096880633.06</v>
      </c>
      <c r="E21" s="109">
        <v>1204299881.31</v>
      </c>
      <c r="F21" s="109">
        <v>28593304.15</v>
      </c>
      <c r="G21" s="109">
        <v>354086604.15</v>
      </c>
      <c r="H21" s="94"/>
      <c r="I21" s="110">
        <f t="shared" si="0"/>
        <v>38.361450894439564</v>
      </c>
      <c r="J21" s="111">
        <f t="shared" si="1"/>
        <v>1068287328.91</v>
      </c>
      <c r="K21" s="112">
        <f>+G21/E21</f>
        <v>0.2940186324396508</v>
      </c>
      <c r="L21" s="113">
        <f t="shared" si="2"/>
        <v>850213277.16</v>
      </c>
      <c r="M21" s="148"/>
      <c r="N21" s="148"/>
    </row>
    <row r="22" spans="1:12" s="114" customFormat="1" ht="12.75">
      <c r="A22" s="117"/>
      <c r="B22" s="116"/>
      <c r="D22" s="118"/>
      <c r="E22" s="118"/>
      <c r="F22" s="118"/>
      <c r="G22" s="118"/>
      <c r="I22" s="119"/>
      <c r="J22" s="120"/>
      <c r="K22" s="115"/>
      <c r="L22" s="121"/>
    </row>
    <row r="23" spans="1:14" s="114" customFormat="1" ht="12.75">
      <c r="A23" s="108"/>
      <c r="B23" s="93"/>
      <c r="C23" s="102" t="s">
        <v>80</v>
      </c>
      <c r="D23" s="103"/>
      <c r="E23" s="103"/>
      <c r="F23" s="103"/>
      <c r="G23" s="103"/>
      <c r="H23" s="102"/>
      <c r="I23" s="104"/>
      <c r="J23" s="105"/>
      <c r="K23" s="106"/>
      <c r="L23" s="107"/>
      <c r="M23" s="148" t="s">
        <v>112</v>
      </c>
      <c r="N23" s="148" t="str">
        <f>+'IND CONS.ADEC.UD'!V41</f>
        <v>ADMITIDO</v>
      </c>
    </row>
    <row r="24" spans="1:14" s="114" customFormat="1" ht="12.75">
      <c r="A24" s="108">
        <v>7</v>
      </c>
      <c r="B24" s="108">
        <v>7170032</v>
      </c>
      <c r="C24" s="94" t="s">
        <v>73</v>
      </c>
      <c r="D24" s="109">
        <v>93229000</v>
      </c>
      <c r="E24" s="109">
        <v>123729000</v>
      </c>
      <c r="F24" s="109">
        <v>1</v>
      </c>
      <c r="G24" s="109">
        <v>1</v>
      </c>
      <c r="H24" s="133"/>
      <c r="I24" s="139">
        <f t="shared" si="0"/>
        <v>93229000</v>
      </c>
      <c r="J24" s="111">
        <f t="shared" si="1"/>
        <v>93228999</v>
      </c>
      <c r="K24" s="112">
        <f>+G24/E24</f>
        <v>8.082179602195119E-09</v>
      </c>
      <c r="L24" s="113">
        <f t="shared" si="2"/>
        <v>123728999</v>
      </c>
      <c r="M24" s="148"/>
      <c r="N24" s="148"/>
    </row>
    <row r="25" spans="1:14" s="114" customFormat="1" ht="12.75">
      <c r="A25" s="108">
        <v>8</v>
      </c>
      <c r="B25" s="108">
        <v>19194116</v>
      </c>
      <c r="C25" s="94" t="s">
        <v>74</v>
      </c>
      <c r="D25" s="109">
        <v>2724046809</v>
      </c>
      <c r="E25" s="109">
        <v>4665032837</v>
      </c>
      <c r="F25" s="109">
        <v>65347110</v>
      </c>
      <c r="G25" s="109">
        <v>1865347110</v>
      </c>
      <c r="H25" s="94"/>
      <c r="I25" s="110">
        <f>+D25/F25</f>
        <v>41.685803840445274</v>
      </c>
      <c r="J25" s="111">
        <f>+D25-F25</f>
        <v>2658699699</v>
      </c>
      <c r="K25" s="112">
        <f>+G25/E25</f>
        <v>0.39985723041546084</v>
      </c>
      <c r="L25" s="113">
        <f>+E25-G25</f>
        <v>2799685727</v>
      </c>
      <c r="M25" s="148"/>
      <c r="N25" s="148"/>
    </row>
    <row r="26" spans="1:12" s="114" customFormat="1" ht="12.75">
      <c r="A26" s="117"/>
      <c r="B26" s="117"/>
      <c r="D26" s="118"/>
      <c r="E26" s="118"/>
      <c r="F26" s="118"/>
      <c r="G26" s="118"/>
      <c r="I26" s="119"/>
      <c r="J26" s="120"/>
      <c r="K26" s="115"/>
      <c r="L26" s="121"/>
    </row>
    <row r="27" spans="1:14" s="114" customFormat="1" ht="12.75">
      <c r="A27" s="124">
        <v>9</v>
      </c>
      <c r="B27" s="125">
        <v>900045115</v>
      </c>
      <c r="C27" s="126" t="s">
        <v>77</v>
      </c>
      <c r="D27" s="127">
        <v>484712569</v>
      </c>
      <c r="E27" s="127">
        <v>546784591</v>
      </c>
      <c r="F27" s="127">
        <v>58425460</v>
      </c>
      <c r="G27" s="127">
        <v>91195022</v>
      </c>
      <c r="H27" s="126"/>
      <c r="I27" s="128">
        <f t="shared" si="0"/>
        <v>8.29625593020577</v>
      </c>
      <c r="J27" s="129">
        <f t="shared" si="1"/>
        <v>426287109</v>
      </c>
      <c r="K27" s="130">
        <f>+G27/E27</f>
        <v>0.16678418430412573</v>
      </c>
      <c r="L27" s="131">
        <f t="shared" si="2"/>
        <v>455589569</v>
      </c>
      <c r="M27" s="125" t="s">
        <v>112</v>
      </c>
      <c r="N27" s="125" t="s">
        <v>126</v>
      </c>
    </row>
    <row r="28" spans="1:12" s="114" customFormat="1" ht="12.75">
      <c r="A28" s="117"/>
      <c r="B28" s="116"/>
      <c r="D28" s="118"/>
      <c r="E28" s="118"/>
      <c r="F28" s="118"/>
      <c r="G28" s="118"/>
      <c r="I28" s="119"/>
      <c r="J28" s="120"/>
      <c r="K28" s="115"/>
      <c r="L28" s="121"/>
    </row>
    <row r="29" spans="1:14" s="114" customFormat="1" ht="12.75">
      <c r="A29" s="108"/>
      <c r="B29" s="93"/>
      <c r="C29" s="102" t="s">
        <v>81</v>
      </c>
      <c r="D29" s="103"/>
      <c r="E29" s="103"/>
      <c r="F29" s="103"/>
      <c r="G29" s="103"/>
      <c r="H29" s="102"/>
      <c r="I29" s="104"/>
      <c r="J29" s="105"/>
      <c r="K29" s="106"/>
      <c r="L29" s="107"/>
      <c r="M29" s="148" t="s">
        <v>112</v>
      </c>
      <c r="N29" s="148" t="s">
        <v>126</v>
      </c>
    </row>
    <row r="30" spans="1:14" s="114" customFormat="1" ht="12.75">
      <c r="A30" s="108">
        <v>10</v>
      </c>
      <c r="B30" s="93">
        <v>830036296</v>
      </c>
      <c r="C30" s="94" t="s">
        <v>82</v>
      </c>
      <c r="D30" s="109">
        <v>3613525314</v>
      </c>
      <c r="E30" s="109">
        <v>3727786398</v>
      </c>
      <c r="F30" s="109">
        <v>1675713165</v>
      </c>
      <c r="G30" s="109">
        <v>2217713165</v>
      </c>
      <c r="H30" s="94"/>
      <c r="I30" s="110">
        <f t="shared" si="0"/>
        <v>2.1564104104893156</v>
      </c>
      <c r="J30" s="111">
        <f t="shared" si="1"/>
        <v>1937812149</v>
      </c>
      <c r="K30" s="112">
        <f>+G30/E30</f>
        <v>0.5949142274326202</v>
      </c>
      <c r="L30" s="113">
        <f t="shared" si="2"/>
        <v>1510073233</v>
      </c>
      <c r="M30" s="148"/>
      <c r="N30" s="148"/>
    </row>
    <row r="31" spans="1:14" s="114" customFormat="1" ht="12.75" customHeight="1">
      <c r="A31" s="108">
        <v>11</v>
      </c>
      <c r="B31" s="93">
        <v>900254035</v>
      </c>
      <c r="C31" s="94" t="s">
        <v>50</v>
      </c>
      <c r="D31" s="109">
        <v>982315753</v>
      </c>
      <c r="E31" s="109">
        <v>1071685752</v>
      </c>
      <c r="F31" s="109">
        <v>604000031</v>
      </c>
      <c r="G31" s="109">
        <v>604000031</v>
      </c>
      <c r="H31" s="94"/>
      <c r="I31" s="110">
        <f t="shared" si="0"/>
        <v>1.6263505009654544</v>
      </c>
      <c r="J31" s="111">
        <f t="shared" si="1"/>
        <v>378315722</v>
      </c>
      <c r="K31" s="112">
        <f>+G31/E31</f>
        <v>0.5635980788890809</v>
      </c>
      <c r="L31" s="113">
        <f t="shared" si="2"/>
        <v>467685721</v>
      </c>
      <c r="M31" s="148"/>
      <c r="N31" s="148"/>
    </row>
    <row r="32" spans="1:12" s="114" customFormat="1" ht="12.75" customHeight="1">
      <c r="A32" s="117"/>
      <c r="B32" s="116"/>
      <c r="D32" s="118"/>
      <c r="E32" s="118"/>
      <c r="F32" s="118"/>
      <c r="G32" s="118"/>
      <c r="I32" s="119"/>
      <c r="J32" s="120"/>
      <c r="K32" s="115"/>
      <c r="L32" s="121"/>
    </row>
    <row r="33" spans="1:14" s="114" customFormat="1" ht="12.75">
      <c r="A33" s="108"/>
      <c r="B33" s="93"/>
      <c r="C33" s="102" t="s">
        <v>128</v>
      </c>
      <c r="D33" s="103"/>
      <c r="E33" s="103"/>
      <c r="F33" s="103"/>
      <c r="G33" s="103"/>
      <c r="H33" s="102"/>
      <c r="I33" s="104"/>
      <c r="J33" s="105"/>
      <c r="K33" s="106"/>
      <c r="L33" s="107"/>
      <c r="M33" s="148" t="s">
        <v>112</v>
      </c>
      <c r="N33" s="148" t="s">
        <v>126</v>
      </c>
    </row>
    <row r="34" spans="1:14" s="114" customFormat="1" ht="12.75">
      <c r="A34" s="108">
        <v>12</v>
      </c>
      <c r="B34" s="93">
        <v>800028222</v>
      </c>
      <c r="C34" s="94" t="s">
        <v>84</v>
      </c>
      <c r="D34" s="109">
        <v>1816988200</v>
      </c>
      <c r="E34" s="109">
        <v>2037881100</v>
      </c>
      <c r="F34" s="109">
        <v>297679000</v>
      </c>
      <c r="G34" s="109">
        <v>1145031000</v>
      </c>
      <c r="H34" s="94"/>
      <c r="I34" s="110">
        <f t="shared" si="0"/>
        <v>6.1038507922964</v>
      </c>
      <c r="J34" s="111">
        <f t="shared" si="1"/>
        <v>1519309200</v>
      </c>
      <c r="K34" s="112">
        <f>+G34/E34</f>
        <v>0.561873310469389</v>
      </c>
      <c r="L34" s="113">
        <f t="shared" si="2"/>
        <v>892850100</v>
      </c>
      <c r="M34" s="148"/>
      <c r="N34" s="148"/>
    </row>
    <row r="35" spans="1:14" s="114" customFormat="1" ht="12.75">
      <c r="A35" s="108">
        <v>13</v>
      </c>
      <c r="B35" s="93">
        <v>19300791</v>
      </c>
      <c r="C35" s="94" t="s">
        <v>85</v>
      </c>
      <c r="D35" s="109">
        <v>960027000</v>
      </c>
      <c r="E35" s="109">
        <v>1081589000</v>
      </c>
      <c r="F35" s="109">
        <v>88685320</v>
      </c>
      <c r="G35" s="109">
        <v>198786320</v>
      </c>
      <c r="H35" s="94"/>
      <c r="I35" s="110">
        <f t="shared" si="0"/>
        <v>10.825094840950001</v>
      </c>
      <c r="J35" s="111">
        <f t="shared" si="1"/>
        <v>871341680</v>
      </c>
      <c r="K35" s="112">
        <f>+G35/E35</f>
        <v>0.18379099639511867</v>
      </c>
      <c r="L35" s="113">
        <f t="shared" si="2"/>
        <v>882802680</v>
      </c>
      <c r="M35" s="148"/>
      <c r="N35" s="148"/>
    </row>
    <row r="36" spans="1:12" s="114" customFormat="1" ht="12.75">
      <c r="A36" s="117"/>
      <c r="B36" s="116"/>
      <c r="D36" s="118"/>
      <c r="E36" s="118"/>
      <c r="F36" s="118"/>
      <c r="G36" s="118"/>
      <c r="I36" s="119"/>
      <c r="J36" s="120"/>
      <c r="K36" s="115"/>
      <c r="L36" s="121"/>
    </row>
    <row r="37" spans="1:14" s="114" customFormat="1" ht="12.75">
      <c r="A37" s="108"/>
      <c r="B37" s="93"/>
      <c r="C37" s="102" t="s">
        <v>86</v>
      </c>
      <c r="D37" s="103"/>
      <c r="E37" s="103"/>
      <c r="F37" s="103"/>
      <c r="G37" s="103"/>
      <c r="H37" s="102"/>
      <c r="I37" s="104"/>
      <c r="J37" s="105"/>
      <c r="K37" s="106"/>
      <c r="L37" s="107"/>
      <c r="M37" s="148" t="s">
        <v>112</v>
      </c>
      <c r="N37" s="148" t="s">
        <v>126</v>
      </c>
    </row>
    <row r="38" spans="1:14" s="114" customFormat="1" ht="13.5" customHeight="1">
      <c r="A38" s="108">
        <v>14</v>
      </c>
      <c r="B38" s="93">
        <v>800229583</v>
      </c>
      <c r="C38" s="94" t="s">
        <v>87</v>
      </c>
      <c r="D38" s="109">
        <v>2114155049</v>
      </c>
      <c r="E38" s="109">
        <v>2215189328</v>
      </c>
      <c r="F38" s="109">
        <v>244731823</v>
      </c>
      <c r="G38" s="109">
        <v>708410469</v>
      </c>
      <c r="H38" s="94"/>
      <c r="I38" s="110">
        <f t="shared" si="0"/>
        <v>8.638660159042741</v>
      </c>
      <c r="J38" s="111">
        <f t="shared" si="1"/>
        <v>1869423226</v>
      </c>
      <c r="K38" s="112">
        <f>+G38/E38</f>
        <v>0.31979680474516986</v>
      </c>
      <c r="L38" s="113">
        <f t="shared" si="2"/>
        <v>1506778859</v>
      </c>
      <c r="M38" s="148"/>
      <c r="N38" s="148"/>
    </row>
    <row r="39" spans="1:14" s="114" customFormat="1" ht="12.75">
      <c r="A39" s="108">
        <v>15</v>
      </c>
      <c r="B39" s="93">
        <v>800011687</v>
      </c>
      <c r="C39" s="94" t="s">
        <v>88</v>
      </c>
      <c r="D39" s="109">
        <v>2028436708</v>
      </c>
      <c r="E39" s="109">
        <v>2236447751</v>
      </c>
      <c r="F39" s="109">
        <v>320237292</v>
      </c>
      <c r="G39" s="109">
        <v>505803262</v>
      </c>
      <c r="H39" s="94"/>
      <c r="I39" s="110">
        <f t="shared" si="0"/>
        <v>6.334167689626853</v>
      </c>
      <c r="J39" s="111">
        <f t="shared" si="1"/>
        <v>1708199416</v>
      </c>
      <c r="K39" s="112">
        <f>+G39/E39</f>
        <v>0.2261636838034049</v>
      </c>
      <c r="L39" s="113">
        <f t="shared" si="2"/>
        <v>1730644489</v>
      </c>
      <c r="M39" s="148"/>
      <c r="N39" s="148"/>
    </row>
    <row r="40" spans="1:12" s="114" customFormat="1" ht="12.75">
      <c r="A40" s="117"/>
      <c r="B40" s="116"/>
      <c r="D40" s="118"/>
      <c r="E40" s="118"/>
      <c r="F40" s="118"/>
      <c r="G40" s="118"/>
      <c r="I40" s="119"/>
      <c r="J40" s="120"/>
      <c r="K40" s="115"/>
      <c r="L40" s="121"/>
    </row>
    <row r="41" spans="1:14" s="114" customFormat="1" ht="12.75">
      <c r="A41" s="108"/>
      <c r="B41" s="93"/>
      <c r="C41" s="102" t="s">
        <v>129</v>
      </c>
      <c r="D41" s="103"/>
      <c r="E41" s="103"/>
      <c r="F41" s="103"/>
      <c r="G41" s="103"/>
      <c r="H41" s="102"/>
      <c r="I41" s="104"/>
      <c r="J41" s="105"/>
      <c r="K41" s="106"/>
      <c r="L41" s="107"/>
      <c r="M41" s="148" t="s">
        <v>112</v>
      </c>
      <c r="N41" s="148" t="s">
        <v>126</v>
      </c>
    </row>
    <row r="42" spans="1:14" s="114" customFormat="1" ht="12.75">
      <c r="A42" s="108">
        <v>16</v>
      </c>
      <c r="B42" s="93">
        <v>830098975</v>
      </c>
      <c r="C42" s="94" t="s">
        <v>90</v>
      </c>
      <c r="D42" s="109">
        <v>251335032</v>
      </c>
      <c r="E42" s="109">
        <v>442951276</v>
      </c>
      <c r="F42" s="109">
        <v>47804188</v>
      </c>
      <c r="G42" s="109">
        <v>47804188</v>
      </c>
      <c r="H42" s="94"/>
      <c r="I42" s="110">
        <f t="shared" si="0"/>
        <v>5.257594418296573</v>
      </c>
      <c r="J42" s="111">
        <f t="shared" si="1"/>
        <v>203530844</v>
      </c>
      <c r="K42" s="112">
        <f>+G42/E42</f>
        <v>0.1079220008839076</v>
      </c>
      <c r="L42" s="113">
        <f t="shared" si="2"/>
        <v>395147088</v>
      </c>
      <c r="M42" s="148"/>
      <c r="N42" s="148"/>
    </row>
    <row r="43" spans="1:14" s="114" customFormat="1" ht="12.75">
      <c r="A43" s="108">
        <v>17</v>
      </c>
      <c r="B43" s="93">
        <v>78674012</v>
      </c>
      <c r="C43" s="94" t="s">
        <v>91</v>
      </c>
      <c r="D43" s="109">
        <v>959760900</v>
      </c>
      <c r="E43" s="109">
        <v>1397085900</v>
      </c>
      <c r="F43" s="109">
        <v>108000000</v>
      </c>
      <c r="G43" s="109">
        <v>108000000</v>
      </c>
      <c r="H43" s="94"/>
      <c r="I43" s="110">
        <f t="shared" si="0"/>
        <v>8.886675</v>
      </c>
      <c r="J43" s="111">
        <f t="shared" si="1"/>
        <v>851760900</v>
      </c>
      <c r="K43" s="112">
        <f>+G43/E43</f>
        <v>0.07730376492955801</v>
      </c>
      <c r="L43" s="113">
        <f t="shared" si="2"/>
        <v>1289085900</v>
      </c>
      <c r="M43" s="148"/>
      <c r="N43" s="148"/>
    </row>
    <row r="44" spans="1:12" s="114" customFormat="1" ht="12.75">
      <c r="A44" s="117"/>
      <c r="B44" s="116"/>
      <c r="D44" s="118"/>
      <c r="E44" s="118"/>
      <c r="F44" s="118"/>
      <c r="G44" s="118"/>
      <c r="I44" s="119"/>
      <c r="J44" s="120"/>
      <c r="K44" s="115"/>
      <c r="L44" s="121"/>
    </row>
    <row r="45" spans="1:14" s="114" customFormat="1" ht="12.75">
      <c r="A45" s="124">
        <v>18</v>
      </c>
      <c r="B45" s="125">
        <v>860528461</v>
      </c>
      <c r="C45" s="126" t="s">
        <v>93</v>
      </c>
      <c r="D45" s="127">
        <v>912324784.34</v>
      </c>
      <c r="E45" s="127">
        <v>964738133.34</v>
      </c>
      <c r="F45" s="127">
        <v>162713491.61</v>
      </c>
      <c r="G45" s="127">
        <v>162713491.61</v>
      </c>
      <c r="H45" s="126"/>
      <c r="I45" s="128">
        <f t="shared" si="0"/>
        <v>5.606939998108494</v>
      </c>
      <c r="J45" s="129">
        <f t="shared" si="1"/>
        <v>749611292.73</v>
      </c>
      <c r="K45" s="130">
        <f>+G45/E45</f>
        <v>0.16866078574781013</v>
      </c>
      <c r="L45" s="131">
        <f t="shared" si="2"/>
        <v>802024641.73</v>
      </c>
      <c r="M45" s="125" t="s">
        <v>112</v>
      </c>
      <c r="N45" s="125" t="s">
        <v>126</v>
      </c>
    </row>
    <row r="46" spans="1:12" s="114" customFormat="1" ht="12.75">
      <c r="A46" s="117"/>
      <c r="B46" s="116"/>
      <c r="D46" s="118"/>
      <c r="E46" s="118"/>
      <c r="F46" s="118"/>
      <c r="G46" s="118"/>
      <c r="I46" s="119"/>
      <c r="J46" s="120"/>
      <c r="K46" s="115"/>
      <c r="L46" s="121"/>
    </row>
    <row r="47" spans="1:14" s="114" customFormat="1" ht="12.75">
      <c r="A47" s="108"/>
      <c r="B47" s="93"/>
      <c r="C47" s="102" t="s">
        <v>94</v>
      </c>
      <c r="D47" s="103"/>
      <c r="E47" s="103"/>
      <c r="F47" s="103"/>
      <c r="G47" s="103"/>
      <c r="H47" s="102"/>
      <c r="I47" s="104"/>
      <c r="J47" s="105"/>
      <c r="K47" s="106"/>
      <c r="L47" s="107"/>
      <c r="M47" s="148" t="s">
        <v>112</v>
      </c>
      <c r="N47" s="148" t="s">
        <v>126</v>
      </c>
    </row>
    <row r="48" spans="1:14" s="114" customFormat="1" ht="12.75">
      <c r="A48" s="108">
        <v>19</v>
      </c>
      <c r="B48" s="93">
        <v>830065219</v>
      </c>
      <c r="C48" s="94" t="s">
        <v>95</v>
      </c>
      <c r="D48" s="109">
        <v>980523000</v>
      </c>
      <c r="E48" s="109">
        <v>1471865000</v>
      </c>
      <c r="F48" s="109">
        <v>180436000</v>
      </c>
      <c r="G48" s="109">
        <v>596490000</v>
      </c>
      <c r="H48" s="94"/>
      <c r="I48" s="110">
        <f t="shared" si="0"/>
        <v>5.434187191026181</v>
      </c>
      <c r="J48" s="111">
        <f t="shared" si="1"/>
        <v>800087000</v>
      </c>
      <c r="K48" s="112">
        <f>+G48/E48</f>
        <v>0.4052613520941119</v>
      </c>
      <c r="L48" s="113">
        <f t="shared" si="2"/>
        <v>875375000</v>
      </c>
      <c r="M48" s="148"/>
      <c r="N48" s="148"/>
    </row>
    <row r="49" spans="1:14" s="114" customFormat="1" ht="12.75">
      <c r="A49" s="108">
        <v>20</v>
      </c>
      <c r="B49" s="93">
        <v>7223136</v>
      </c>
      <c r="C49" s="94" t="s">
        <v>96</v>
      </c>
      <c r="D49" s="109">
        <v>732359600</v>
      </c>
      <c r="E49" s="109">
        <v>877496650</v>
      </c>
      <c r="F49" s="109">
        <v>7150000</v>
      </c>
      <c r="G49" s="109">
        <v>10400000</v>
      </c>
      <c r="H49" s="94"/>
      <c r="I49" s="110">
        <f t="shared" si="0"/>
        <v>102.42791608391609</v>
      </c>
      <c r="J49" s="111">
        <f t="shared" si="1"/>
        <v>725209600</v>
      </c>
      <c r="K49" s="112">
        <f>+G49/E49</f>
        <v>0.011851897098410575</v>
      </c>
      <c r="L49" s="113">
        <f t="shared" si="2"/>
        <v>867096650</v>
      </c>
      <c r="M49" s="148"/>
      <c r="N49" s="148"/>
    </row>
    <row r="50" spans="1:12" s="114" customFormat="1" ht="12.75">
      <c r="A50" s="117"/>
      <c r="B50" s="116"/>
      <c r="D50" s="118"/>
      <c r="E50" s="118"/>
      <c r="F50" s="118"/>
      <c r="G50" s="118"/>
      <c r="I50" s="119"/>
      <c r="J50" s="120"/>
      <c r="K50" s="115"/>
      <c r="L50" s="121"/>
    </row>
    <row r="51" spans="1:14" s="114" customFormat="1" ht="12.75">
      <c r="A51" s="108"/>
      <c r="B51" s="93"/>
      <c r="C51" s="102" t="s">
        <v>105</v>
      </c>
      <c r="D51" s="103"/>
      <c r="E51" s="103"/>
      <c r="F51" s="103"/>
      <c r="G51" s="103"/>
      <c r="H51" s="102"/>
      <c r="I51" s="104"/>
      <c r="J51" s="105"/>
      <c r="K51" s="106"/>
      <c r="L51" s="107"/>
      <c r="M51" s="148" t="s">
        <v>112</v>
      </c>
      <c r="N51" s="148" t="s">
        <v>126</v>
      </c>
    </row>
    <row r="52" spans="1:14" s="114" customFormat="1" ht="12.75">
      <c r="A52" s="108">
        <v>21</v>
      </c>
      <c r="B52" s="93">
        <v>900101834</v>
      </c>
      <c r="C52" s="94" t="s">
        <v>97</v>
      </c>
      <c r="D52" s="109">
        <v>403686933</v>
      </c>
      <c r="E52" s="109">
        <v>411769586</v>
      </c>
      <c r="F52" s="109">
        <v>78236597</v>
      </c>
      <c r="G52" s="109">
        <v>78236597</v>
      </c>
      <c r="H52" s="94"/>
      <c r="I52" s="110">
        <f t="shared" si="0"/>
        <v>5.159822237667111</v>
      </c>
      <c r="J52" s="111">
        <f t="shared" si="1"/>
        <v>325450336</v>
      </c>
      <c r="K52" s="112">
        <f>+G52/E52</f>
        <v>0.19000091230633046</v>
      </c>
      <c r="L52" s="113">
        <f t="shared" si="2"/>
        <v>333532989</v>
      </c>
      <c r="M52" s="148"/>
      <c r="N52" s="148"/>
    </row>
    <row r="53" spans="1:14" s="114" customFormat="1" ht="12.75">
      <c r="A53" s="108">
        <v>22</v>
      </c>
      <c r="B53" s="93">
        <v>13197057</v>
      </c>
      <c r="C53" s="94" t="s">
        <v>98</v>
      </c>
      <c r="D53" s="109">
        <v>428943794.17</v>
      </c>
      <c r="E53" s="109">
        <v>852519518.84</v>
      </c>
      <c r="F53" s="109">
        <v>46897547.46</v>
      </c>
      <c r="G53" s="109">
        <v>448722478.12</v>
      </c>
      <c r="H53" s="94"/>
      <c r="I53" s="110">
        <f t="shared" si="0"/>
        <v>9.146401409068481</v>
      </c>
      <c r="J53" s="111">
        <f t="shared" si="1"/>
        <v>382046246.71000004</v>
      </c>
      <c r="K53" s="112">
        <f>+G53/E53</f>
        <v>0.5263486268684667</v>
      </c>
      <c r="L53" s="113">
        <f t="shared" si="2"/>
        <v>403797040.72</v>
      </c>
      <c r="M53" s="148"/>
      <c r="N53" s="148"/>
    </row>
    <row r="54" spans="1:14" s="114" customFormat="1" ht="12.75">
      <c r="A54" s="91"/>
      <c r="B54" s="95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2"/>
      <c r="N54" s="92"/>
    </row>
    <row r="55" spans="1:14" s="114" customFormat="1" ht="12.75">
      <c r="A55" s="91"/>
      <c r="B55" s="95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  <c r="N55" s="92"/>
    </row>
    <row r="56" spans="1:14" s="114" customFormat="1" ht="12.75">
      <c r="A56" s="91"/>
      <c r="B56" s="95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2"/>
    </row>
    <row r="57" spans="1:14" s="114" customFormat="1" ht="12.75">
      <c r="A57" s="91"/>
      <c r="B57" s="95"/>
      <c r="C57" s="136"/>
      <c r="D57" s="136"/>
      <c r="E57" s="91"/>
      <c r="F57" s="91"/>
      <c r="G57" s="91"/>
      <c r="H57" s="91"/>
      <c r="I57" s="91"/>
      <c r="J57" s="91"/>
      <c r="K57" s="91"/>
      <c r="L57" s="91"/>
      <c r="M57" s="92"/>
      <c r="N57" s="92"/>
    </row>
    <row r="58" spans="1:14" s="114" customFormat="1" ht="12.75">
      <c r="A58" s="142" t="s">
        <v>130</v>
      </c>
      <c r="B58" s="142"/>
      <c r="C58" s="142"/>
      <c r="D58" s="142"/>
      <c r="E58" s="142"/>
      <c r="F58" s="134"/>
      <c r="G58" s="134"/>
      <c r="H58" s="134"/>
      <c r="I58" s="134"/>
      <c r="J58" s="134"/>
      <c r="K58" s="91"/>
      <c r="L58" s="91"/>
      <c r="M58" s="92"/>
      <c r="N58" s="92"/>
    </row>
    <row r="59" spans="1:14" s="114" customFormat="1" ht="12.75">
      <c r="A59" s="143" t="s">
        <v>35</v>
      </c>
      <c r="B59" s="143"/>
      <c r="C59" s="143"/>
      <c r="D59" s="143"/>
      <c r="E59" s="143"/>
      <c r="F59" s="135"/>
      <c r="G59" s="135"/>
      <c r="H59" s="135"/>
      <c r="I59" s="135"/>
      <c r="J59" s="135"/>
      <c r="K59" s="91"/>
      <c r="L59" s="91"/>
      <c r="M59" s="92"/>
      <c r="N59" s="92"/>
    </row>
    <row r="60" spans="1:14" s="114" customFormat="1" ht="12.75">
      <c r="A60" s="91"/>
      <c r="B60" s="95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2"/>
    </row>
    <row r="61" spans="1:14" s="114" customFormat="1" ht="12.75">
      <c r="A61" s="91"/>
      <c r="B61" s="9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2"/>
    </row>
    <row r="62" spans="1:14" s="114" customFormat="1" ht="12.75">
      <c r="A62" s="91"/>
      <c r="B62" s="95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92"/>
    </row>
    <row r="63" spans="1:14" s="114" customFormat="1" ht="12.75">
      <c r="A63" s="91"/>
      <c r="B63" s="95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2"/>
    </row>
    <row r="64" spans="1:14" s="114" customFormat="1" ht="12.75">
      <c r="A64" s="91"/>
      <c r="B64" s="95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92"/>
    </row>
    <row r="65" spans="1:14" s="114" customFormat="1" ht="12.75">
      <c r="A65" s="91"/>
      <c r="B65" s="95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2"/>
      <c r="N65" s="92"/>
    </row>
    <row r="66" spans="1:14" s="114" customFormat="1" ht="12.75">
      <c r="A66" s="91"/>
      <c r="B66" s="95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2"/>
      <c r="N66" s="92"/>
    </row>
    <row r="67" spans="1:14" s="114" customFormat="1" ht="12.75">
      <c r="A67" s="91"/>
      <c r="B67" s="95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2"/>
      <c r="N67" s="92"/>
    </row>
    <row r="68" spans="1:14" s="114" customFormat="1" ht="12.75">
      <c r="A68" s="91"/>
      <c r="B68" s="95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92"/>
    </row>
    <row r="69" spans="1:14" s="114" customFormat="1" ht="12.75">
      <c r="A69" s="91"/>
      <c r="B69" s="95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  <c r="N69" s="92"/>
    </row>
    <row r="70" spans="1:14" s="114" customFormat="1" ht="12.75">
      <c r="A70" s="91"/>
      <c r="B70" s="95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  <c r="N70" s="92"/>
    </row>
    <row r="71" spans="1:14" s="114" customFormat="1" ht="12.75">
      <c r="A71" s="91"/>
      <c r="B71" s="9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92"/>
    </row>
    <row r="72" spans="1:14" s="114" customFormat="1" ht="13.5" customHeight="1">
      <c r="A72" s="91"/>
      <c r="B72" s="95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2"/>
    </row>
    <row r="73" spans="1:14" s="114" customFormat="1" ht="12.75">
      <c r="A73" s="91"/>
      <c r="B73" s="95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2"/>
      <c r="N73" s="92"/>
    </row>
    <row r="74" spans="1:14" s="114" customFormat="1" ht="12.75">
      <c r="A74" s="91"/>
      <c r="B74" s="95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2"/>
      <c r="N74" s="92"/>
    </row>
    <row r="75" spans="1:14" s="114" customFormat="1" ht="12.75">
      <c r="A75" s="91"/>
      <c r="B75" s="95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2"/>
      <c r="N75" s="92"/>
    </row>
    <row r="76" spans="1:14" s="114" customFormat="1" ht="12.75">
      <c r="A76" s="91"/>
      <c r="B76" s="95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2"/>
    </row>
    <row r="77" spans="1:14" s="114" customFormat="1" ht="12.75">
      <c r="A77" s="91"/>
      <c r="B77" s="9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2"/>
      <c r="N77" s="92"/>
    </row>
    <row r="78" spans="1:14" s="114" customFormat="1" ht="12.75">
      <c r="A78" s="91"/>
      <c r="B78" s="95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  <c r="N78" s="92"/>
    </row>
    <row r="79" spans="1:14" s="114" customFormat="1" ht="12.75">
      <c r="A79" s="91"/>
      <c r="B79" s="95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92"/>
    </row>
    <row r="80" spans="1:14" s="114" customFormat="1" ht="12.75">
      <c r="A80" s="91"/>
      <c r="B80" s="95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2"/>
      <c r="N80" s="92"/>
    </row>
    <row r="81" spans="1:14" s="114" customFormat="1" ht="12.75">
      <c r="A81" s="91"/>
      <c r="B81" s="95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2"/>
      <c r="N81" s="92"/>
    </row>
    <row r="82" spans="1:14" s="114" customFormat="1" ht="12.75">
      <c r="A82" s="91"/>
      <c r="B82" s="95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2"/>
      <c r="N82" s="92"/>
    </row>
    <row r="83" spans="1:14" s="114" customFormat="1" ht="12.75">
      <c r="A83" s="91"/>
      <c r="B83" s="95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92"/>
    </row>
    <row r="84" spans="1:14" s="114" customFormat="1" ht="12.75">
      <c r="A84" s="91"/>
      <c r="B84" s="95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2"/>
      <c r="N84" s="92"/>
    </row>
    <row r="85" spans="1:14" s="114" customFormat="1" ht="12.75">
      <c r="A85" s="91"/>
      <c r="B85" s="95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2"/>
      <c r="N85" s="92"/>
    </row>
    <row r="86" spans="1:14" s="114" customFormat="1" ht="48" customHeight="1">
      <c r="A86" s="22"/>
      <c r="B86" s="95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/>
      <c r="N86" s="92"/>
    </row>
    <row r="87" spans="2:3" ht="12.75">
      <c r="B87" s="95"/>
      <c r="C87" s="91"/>
    </row>
    <row r="88" spans="2:3" ht="12.75">
      <c r="B88" s="95"/>
      <c r="C88" s="91"/>
    </row>
    <row r="89" spans="2:3" ht="12.75">
      <c r="B89" s="95"/>
      <c r="C89" s="91"/>
    </row>
    <row r="90" spans="2:3" ht="12.75">
      <c r="B90" s="95"/>
      <c r="C90" s="91"/>
    </row>
    <row r="91" spans="2:3" ht="12.75">
      <c r="B91" s="95"/>
      <c r="C91" s="91"/>
    </row>
    <row r="92" spans="1:3" ht="12.75">
      <c r="A92" s="97"/>
      <c r="B92" s="95"/>
      <c r="C92" s="91"/>
    </row>
    <row r="93" spans="2:3" ht="12.75">
      <c r="B93" s="95"/>
      <c r="C93" s="91"/>
    </row>
    <row r="94" spans="2:3" ht="12.75">
      <c r="B94" s="95"/>
      <c r="C94" s="91"/>
    </row>
    <row r="95" spans="2:3" ht="12.75">
      <c r="B95" s="95"/>
      <c r="C95" s="91"/>
    </row>
    <row r="96" spans="2:3" ht="12.75">
      <c r="B96" s="95"/>
      <c r="C96" s="91"/>
    </row>
    <row r="97" spans="2:3" ht="12.75">
      <c r="B97" s="95"/>
      <c r="C97" s="91"/>
    </row>
    <row r="98" spans="2:3" ht="12.75">
      <c r="B98" s="95"/>
      <c r="C98" s="91"/>
    </row>
    <row r="99" spans="2:3" ht="12.75">
      <c r="B99" s="95"/>
      <c r="C99" s="91"/>
    </row>
    <row r="100" spans="2:3" ht="30.75" customHeight="1">
      <c r="B100" s="95"/>
      <c r="C100" s="91"/>
    </row>
    <row r="101" spans="2:3" ht="12.75">
      <c r="B101" s="95"/>
      <c r="C101" s="91"/>
    </row>
    <row r="102" spans="2:3" ht="48.75" customHeight="1">
      <c r="B102" s="95"/>
      <c r="C102" s="91"/>
    </row>
    <row r="103" spans="2:3" ht="21" customHeight="1">
      <c r="B103" s="95"/>
      <c r="C103" s="91"/>
    </row>
    <row r="104" spans="2:3" ht="32.25" customHeight="1">
      <c r="B104" s="95"/>
      <c r="C104" s="91"/>
    </row>
    <row r="105" spans="2:3" ht="12.75">
      <c r="B105" s="95"/>
      <c r="C105" s="91"/>
    </row>
    <row r="106" spans="2:3" ht="12.75">
      <c r="B106" s="95"/>
      <c r="C106" s="91"/>
    </row>
    <row r="107" spans="2:3" ht="12.75">
      <c r="B107" s="95"/>
      <c r="C107" s="91"/>
    </row>
    <row r="108" spans="2:3" ht="12.75">
      <c r="B108" s="95"/>
      <c r="C108" s="91"/>
    </row>
    <row r="109" spans="2:3" ht="12.75">
      <c r="B109" s="95"/>
      <c r="C109" s="91"/>
    </row>
    <row r="110" spans="2:3" ht="12.75">
      <c r="B110" s="95"/>
      <c r="C110" s="91"/>
    </row>
    <row r="111" spans="2:3" ht="12.75">
      <c r="B111" s="95"/>
      <c r="C111" s="91"/>
    </row>
    <row r="112" spans="2:3" ht="12.75">
      <c r="B112" s="95"/>
      <c r="C112" s="91"/>
    </row>
    <row r="113" spans="2:3" ht="12.75">
      <c r="B113" s="95"/>
      <c r="C113" s="91"/>
    </row>
    <row r="114" spans="2:3" ht="12.75">
      <c r="B114" s="95"/>
      <c r="C114" s="91"/>
    </row>
    <row r="115" spans="2:3" ht="12.75">
      <c r="B115" s="95"/>
      <c r="C115" s="91"/>
    </row>
    <row r="116" spans="2:3" ht="12.75">
      <c r="B116" s="95"/>
      <c r="C116" s="91"/>
    </row>
    <row r="117" spans="2:3" ht="12.75">
      <c r="B117" s="95"/>
      <c r="C117" s="91"/>
    </row>
    <row r="118" spans="2:3" ht="12.75">
      <c r="B118" s="95"/>
      <c r="C118" s="91"/>
    </row>
    <row r="119" spans="2:3" ht="12.75">
      <c r="B119" s="95"/>
      <c r="C119" s="91"/>
    </row>
    <row r="120" spans="2:3" ht="12.75">
      <c r="B120" s="95"/>
      <c r="C120" s="91"/>
    </row>
    <row r="121" spans="2:3" ht="12.75">
      <c r="B121" s="95"/>
      <c r="C121" s="91"/>
    </row>
    <row r="122" spans="2:3" ht="12.75">
      <c r="B122" s="95"/>
      <c r="C122" s="91"/>
    </row>
    <row r="123" spans="2:3" ht="12.75">
      <c r="B123" s="95"/>
      <c r="C123" s="91"/>
    </row>
    <row r="124" spans="2:3" ht="12.75">
      <c r="B124" s="95"/>
      <c r="C124" s="91"/>
    </row>
    <row r="125" spans="2:3" ht="12.75">
      <c r="B125" s="95"/>
      <c r="C125" s="91"/>
    </row>
    <row r="126" spans="2:3" ht="12.75">
      <c r="B126" s="95"/>
      <c r="C126" s="91"/>
    </row>
    <row r="127" spans="2:3" ht="12.75">
      <c r="B127" s="95"/>
      <c r="C127" s="91"/>
    </row>
    <row r="128" spans="2:3" ht="12.75">
      <c r="B128" s="95"/>
      <c r="C128" s="91"/>
    </row>
    <row r="129" spans="2:3" ht="12.75">
      <c r="B129" s="95"/>
      <c r="C129" s="91"/>
    </row>
    <row r="130" spans="2:3" ht="12.75">
      <c r="B130" s="95"/>
      <c r="C130" s="91"/>
    </row>
    <row r="131" spans="2:3" ht="12.75">
      <c r="B131" s="95"/>
      <c r="C131" s="91"/>
    </row>
    <row r="132" spans="2:3" ht="12.75">
      <c r="B132" s="95"/>
      <c r="C132" s="91"/>
    </row>
    <row r="133" spans="2:3" ht="12.75">
      <c r="B133" s="95"/>
      <c r="C133" s="91"/>
    </row>
    <row r="134" spans="2:3" ht="12.75">
      <c r="B134" s="95"/>
      <c r="C134" s="91"/>
    </row>
    <row r="135" spans="2:3" ht="12.75">
      <c r="B135" s="95"/>
      <c r="C135" s="91"/>
    </row>
    <row r="136" spans="2:3" ht="12.75">
      <c r="B136" s="95"/>
      <c r="C136" s="91"/>
    </row>
    <row r="137" spans="2:3" ht="12.75">
      <c r="B137" s="95"/>
      <c r="C137" s="91"/>
    </row>
    <row r="138" spans="2:3" ht="12.75">
      <c r="B138" s="95"/>
      <c r="C138" s="91"/>
    </row>
    <row r="139" spans="2:3" ht="12.75">
      <c r="B139" s="95"/>
      <c r="C139" s="91"/>
    </row>
    <row r="140" spans="2:3" ht="12.75">
      <c r="B140" s="95"/>
      <c r="C140" s="91"/>
    </row>
    <row r="141" spans="2:3" ht="12.75">
      <c r="B141" s="95"/>
      <c r="C141" s="91"/>
    </row>
    <row r="142" spans="2:3" ht="12.75">
      <c r="B142" s="95"/>
      <c r="C142" s="91"/>
    </row>
    <row r="143" spans="2:3" ht="12.75">
      <c r="B143" s="95"/>
      <c r="C143" s="91"/>
    </row>
    <row r="144" spans="2:3" ht="12.75">
      <c r="B144" s="95"/>
      <c r="C144" s="91"/>
    </row>
    <row r="145" spans="2:3" ht="12.75">
      <c r="B145" s="95"/>
      <c r="C145" s="91"/>
    </row>
    <row r="146" spans="2:3" ht="12.75">
      <c r="B146" s="95"/>
      <c r="C146" s="91"/>
    </row>
    <row r="147" spans="2:3" ht="12.75">
      <c r="B147" s="95"/>
      <c r="C147" s="91"/>
    </row>
    <row r="148" spans="2:3" ht="12.75">
      <c r="B148" s="95"/>
      <c r="C148" s="91"/>
    </row>
    <row r="149" spans="2:3" ht="12.75">
      <c r="B149" s="95"/>
      <c r="C149" s="91"/>
    </row>
    <row r="150" spans="2:3" ht="12.75">
      <c r="B150" s="95"/>
      <c r="C150" s="91"/>
    </row>
    <row r="151" spans="2:3" ht="12.75">
      <c r="B151" s="95"/>
      <c r="C151" s="91"/>
    </row>
    <row r="152" spans="2:3" ht="12.75">
      <c r="B152" s="95"/>
      <c r="C152" s="91"/>
    </row>
    <row r="153" spans="2:3" ht="12.75">
      <c r="B153" s="95"/>
      <c r="C153" s="91"/>
    </row>
    <row r="154" spans="2:3" ht="12.75">
      <c r="B154" s="95"/>
      <c r="C154" s="91"/>
    </row>
    <row r="155" spans="2:3" ht="12.75">
      <c r="B155" s="95"/>
      <c r="C155" s="91"/>
    </row>
    <row r="156" spans="2:3" ht="12.75">
      <c r="B156" s="95"/>
      <c r="C156" s="91"/>
    </row>
    <row r="157" spans="2:3" ht="12.75">
      <c r="B157" s="95"/>
      <c r="C157" s="91"/>
    </row>
    <row r="158" spans="2:3" ht="12.75">
      <c r="B158" s="95"/>
      <c r="C158" s="91"/>
    </row>
    <row r="159" spans="2:3" ht="12.75">
      <c r="B159" s="95"/>
      <c r="C159" s="91"/>
    </row>
    <row r="160" spans="2:3" ht="12.75">
      <c r="B160" s="95"/>
      <c r="C160" s="91"/>
    </row>
    <row r="161" spans="2:3" ht="12.75">
      <c r="B161" s="95"/>
      <c r="C161" s="91"/>
    </row>
    <row r="162" spans="2:3" ht="12.75">
      <c r="B162" s="95"/>
      <c r="C162" s="91"/>
    </row>
    <row r="163" spans="2:3" ht="12.75">
      <c r="B163" s="95"/>
      <c r="C163" s="91"/>
    </row>
    <row r="164" spans="2:3" ht="12.75">
      <c r="B164" s="95"/>
      <c r="C164" s="91"/>
    </row>
    <row r="165" spans="2:3" ht="12.75">
      <c r="B165" s="95"/>
      <c r="C165" s="91"/>
    </row>
  </sheetData>
  <sheetProtection/>
  <mergeCells count="32">
    <mergeCell ref="A1:N1"/>
    <mergeCell ref="A2:N2"/>
    <mergeCell ref="A3:N3"/>
    <mergeCell ref="A4:N4"/>
    <mergeCell ref="A5:N5"/>
    <mergeCell ref="A6:N6"/>
    <mergeCell ref="M41:M43"/>
    <mergeCell ref="M47:M49"/>
    <mergeCell ref="M51:M53"/>
    <mergeCell ref="N33:N35"/>
    <mergeCell ref="N37:N39"/>
    <mergeCell ref="N41:N43"/>
    <mergeCell ref="N47:N49"/>
    <mergeCell ref="N51:N53"/>
    <mergeCell ref="M23:M25"/>
    <mergeCell ref="M29:M31"/>
    <mergeCell ref="M33:M35"/>
    <mergeCell ref="D10:G10"/>
    <mergeCell ref="I10:L10"/>
    <mergeCell ref="M37:M39"/>
    <mergeCell ref="N14:N17"/>
    <mergeCell ref="N19:N21"/>
    <mergeCell ref="N29:N31"/>
    <mergeCell ref="M10:M11"/>
    <mergeCell ref="N10:N11"/>
    <mergeCell ref="N23:N25"/>
    <mergeCell ref="M14:M17"/>
    <mergeCell ref="M19:M21"/>
    <mergeCell ref="A58:E58"/>
    <mergeCell ref="A59:E59"/>
    <mergeCell ref="C10:C11"/>
    <mergeCell ref="B10:B11"/>
  </mergeCells>
  <printOptions/>
  <pageMargins left="0.7480314960629921" right="0.7480314960629921" top="0.984251968503937" bottom="0.984251968503937" header="0" footer="0"/>
  <pageSetup horizontalDpi="600" verticalDpi="600" orientation="portrait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67"/>
  <sheetViews>
    <sheetView zoomScale="120" zoomScaleNormal="120" zoomScalePageLayoutView="0" workbookViewId="0" topLeftCell="A1">
      <selection activeCell="A33" sqref="A33:H33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5.8515625" style="0" customWidth="1"/>
  </cols>
  <sheetData>
    <row r="1" spans="1:8" ht="13.5">
      <c r="A1" s="196" t="s">
        <v>7</v>
      </c>
      <c r="B1" s="196"/>
      <c r="C1" s="196"/>
      <c r="D1" s="196"/>
      <c r="E1" s="196"/>
      <c r="F1" s="196"/>
      <c r="G1" s="196"/>
      <c r="H1" s="196"/>
    </row>
    <row r="2" spans="1:8" ht="13.5">
      <c r="A2" s="196" t="s">
        <v>4</v>
      </c>
      <c r="B2" s="196"/>
      <c r="C2" s="196"/>
      <c r="D2" s="196"/>
      <c r="E2" s="196"/>
      <c r="F2" s="196"/>
      <c r="G2" s="196"/>
      <c r="H2" s="196"/>
    </row>
    <row r="3" spans="1:8" ht="13.5">
      <c r="A3" s="196" t="s">
        <v>69</v>
      </c>
      <c r="B3" s="196"/>
      <c r="C3" s="196"/>
      <c r="D3" s="196"/>
      <c r="E3" s="196"/>
      <c r="F3" s="196"/>
      <c r="G3" s="196"/>
      <c r="H3" s="196"/>
    </row>
    <row r="4" spans="1:8" ht="13.5">
      <c r="A4" s="196" t="s">
        <v>47</v>
      </c>
      <c r="B4" s="196"/>
      <c r="C4" s="196"/>
      <c r="D4" s="196"/>
      <c r="E4" s="196"/>
      <c r="F4" s="196"/>
      <c r="G4" s="196"/>
      <c r="H4" s="196"/>
    </row>
    <row r="5" spans="1:8" ht="13.5">
      <c r="A5" s="196" t="s">
        <v>8</v>
      </c>
      <c r="B5" s="196"/>
      <c r="C5" s="196"/>
      <c r="D5" s="196"/>
      <c r="E5" s="196"/>
      <c r="F5" s="196"/>
      <c r="G5" s="196"/>
      <c r="H5" s="196"/>
    </row>
    <row r="6" spans="1:8" ht="13.5">
      <c r="A6" s="186" t="s">
        <v>57</v>
      </c>
      <c r="B6" s="186"/>
      <c r="C6" s="186"/>
      <c r="D6" s="186"/>
      <c r="E6" s="186"/>
      <c r="F6" s="186"/>
      <c r="G6" s="186"/>
      <c r="H6" s="18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6"/>
      <c r="G8" s="186"/>
      <c r="H8" s="186"/>
    </row>
    <row r="9" spans="1:8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</row>
    <row r="10" spans="1:8" ht="29.25" customHeight="1" thickBot="1">
      <c r="A10" s="198"/>
      <c r="B10" s="162"/>
      <c r="C10" s="163"/>
      <c r="D10" s="163"/>
      <c r="E10" s="164"/>
      <c r="F10" s="193" t="s">
        <v>77</v>
      </c>
      <c r="G10" s="194"/>
      <c r="H10" s="195"/>
    </row>
    <row r="11" spans="1:8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</row>
    <row r="12" spans="1:8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</row>
    <row r="13" spans="1:8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</row>
    <row r="14" spans="1:8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</row>
    <row r="15" spans="1:8" ht="14.25" thickBot="1">
      <c r="A15" s="191"/>
      <c r="B15" s="154"/>
      <c r="C15" s="155"/>
      <c r="D15" s="27"/>
      <c r="E15" s="28"/>
      <c r="F15" s="26"/>
      <c r="G15" s="84"/>
      <c r="H15" s="84"/>
    </row>
    <row r="16" spans="1:8" ht="13.5">
      <c r="A16" s="191"/>
      <c r="B16" s="152" t="s">
        <v>12</v>
      </c>
      <c r="C16" s="153"/>
      <c r="D16" s="7">
        <v>2009</v>
      </c>
      <c r="E16" s="8">
        <v>2010</v>
      </c>
      <c r="F16" s="9"/>
      <c r="G16" s="11" t="s">
        <v>106</v>
      </c>
      <c r="H16" s="11" t="s">
        <v>108</v>
      </c>
    </row>
    <row r="17" spans="1:8" ht="14.25" thickBot="1">
      <c r="A17" s="191"/>
      <c r="B17" s="154"/>
      <c r="C17" s="155"/>
      <c r="D17" s="27"/>
      <c r="E17" s="28"/>
      <c r="F17" s="26"/>
      <c r="G17" s="84"/>
      <c r="H17" s="84"/>
    </row>
    <row r="18" spans="1:8" ht="13.5">
      <c r="A18" s="191"/>
      <c r="B18" s="152" t="s">
        <v>13</v>
      </c>
      <c r="C18" s="153"/>
      <c r="D18" s="7">
        <v>2009</v>
      </c>
      <c r="E18" s="8">
        <v>2010</v>
      </c>
      <c r="F18" s="9"/>
      <c r="G18" s="11" t="s">
        <v>106</v>
      </c>
      <c r="H18" s="11" t="s">
        <v>109</v>
      </c>
    </row>
    <row r="19" spans="1:8" ht="14.25" thickBot="1">
      <c r="A19" s="191"/>
      <c r="B19" s="154"/>
      <c r="C19" s="155"/>
      <c r="D19" s="27"/>
      <c r="E19" s="28"/>
      <c r="F19" s="26"/>
      <c r="G19" s="84"/>
      <c r="H19" s="84"/>
    </row>
    <row r="20" spans="1:8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110</v>
      </c>
    </row>
    <row r="21" spans="1:8" ht="14.25" thickBot="1">
      <c r="A21" s="192"/>
      <c r="B21" s="170"/>
      <c r="C21" s="171"/>
      <c r="D21" s="27"/>
      <c r="E21" s="28"/>
      <c r="F21" s="29"/>
      <c r="G21" s="10"/>
      <c r="H21" s="10"/>
    </row>
    <row r="22" spans="1:8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</row>
    <row r="23" spans="1:8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</row>
    <row r="24" spans="1:8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 t="s">
        <v>110</v>
      </c>
    </row>
    <row r="25" spans="1:8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</row>
    <row r="26" spans="1:8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</row>
    <row r="27" spans="1:8" ht="14.25" thickBot="1">
      <c r="A27" s="175"/>
      <c r="B27" s="179" t="s">
        <v>16</v>
      </c>
      <c r="C27" s="180"/>
      <c r="D27" s="180"/>
      <c r="E27" s="180"/>
      <c r="F27" s="9"/>
      <c r="G27" s="11" t="s">
        <v>106</v>
      </c>
      <c r="H27" s="11" t="s">
        <v>107</v>
      </c>
    </row>
    <row r="28" spans="1:8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</row>
    <row r="29" spans="1:8" ht="14.25" thickBot="1">
      <c r="A29" s="175"/>
      <c r="B29" s="181" t="s">
        <v>18</v>
      </c>
      <c r="C29" s="182"/>
      <c r="D29" s="182"/>
      <c r="E29" s="182"/>
      <c r="F29" s="13"/>
      <c r="G29" s="14" t="s">
        <v>111</v>
      </c>
      <c r="H29" s="14"/>
    </row>
    <row r="30" spans="1:8" ht="14.25" thickBot="1">
      <c r="A30" s="176"/>
      <c r="B30" s="183" t="s">
        <v>16</v>
      </c>
      <c r="C30" s="184"/>
      <c r="D30" s="184"/>
      <c r="E30" s="185"/>
      <c r="F30" s="13"/>
      <c r="G30" s="14" t="s">
        <v>111</v>
      </c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15" s="21" customFormat="1" ht="41.25" customHeight="1" thickBot="1">
      <c r="A33" s="298" t="s">
        <v>132</v>
      </c>
      <c r="B33" s="307"/>
      <c r="C33" s="307"/>
      <c r="D33" s="307"/>
      <c r="E33" s="307"/>
      <c r="F33" s="307"/>
      <c r="G33" s="307"/>
      <c r="H33" s="308"/>
      <c r="I33" s="309"/>
      <c r="J33" s="309"/>
      <c r="K33" s="309"/>
      <c r="L33" s="309"/>
      <c r="M33" s="309"/>
      <c r="N33" s="309"/>
      <c r="O33" s="297"/>
    </row>
    <row r="34" spans="1:8" s="21" customFormat="1" ht="11.25">
      <c r="A34" s="143" t="s">
        <v>36</v>
      </c>
      <c r="B34" s="143"/>
      <c r="C34" s="143"/>
      <c r="D34" s="143"/>
      <c r="E34" s="143"/>
      <c r="F34" s="143"/>
      <c r="G34" s="143"/>
      <c r="H34" s="143"/>
    </row>
    <row r="35" spans="1:8" s="21" customFormat="1" ht="11.25">
      <c r="A35" s="261" t="s">
        <v>130</v>
      </c>
      <c r="B35" s="261"/>
      <c r="C35" s="261"/>
      <c r="D35" s="261"/>
      <c r="E35" s="261"/>
      <c r="F35" s="261"/>
      <c r="G35" s="261"/>
      <c r="H35" s="261"/>
    </row>
    <row r="36" spans="1:8" s="21" customFormat="1" ht="11.25">
      <c r="A36" s="143" t="s">
        <v>35</v>
      </c>
      <c r="B36" s="143"/>
      <c r="C36" s="143"/>
      <c r="D36" s="143"/>
      <c r="E36" s="143"/>
      <c r="F36" s="143"/>
      <c r="G36" s="143"/>
      <c r="H36" s="14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4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  <mergeCell ref="A33:H3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81"/>
  <sheetViews>
    <sheetView zoomScale="80" zoomScaleNormal="8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8.57421875" style="38" bestFit="1" customWidth="1"/>
    <col min="11" max="16384" width="11.421875" style="38" customWidth="1"/>
  </cols>
  <sheetData>
    <row r="1" spans="1:21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96" t="s">
        <v>70</v>
      </c>
      <c r="B3" s="196"/>
      <c r="C3" s="196"/>
      <c r="D3" s="196"/>
      <c r="E3" s="196"/>
      <c r="F3" s="196"/>
      <c r="G3" s="196"/>
      <c r="H3" s="196"/>
      <c r="I3" s="196"/>
      <c r="J3" s="19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5" t="s">
        <v>60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53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2"/>
      <c r="B19" s="217"/>
      <c r="C19" s="218"/>
      <c r="D19" s="219"/>
      <c r="E19" s="46"/>
      <c r="F19" s="47" t="s">
        <v>43</v>
      </c>
      <c r="G19" s="23">
        <v>900045115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2"/>
      <c r="B20" s="217"/>
      <c r="C20" s="218"/>
      <c r="D20" s="219"/>
      <c r="E20" s="225" t="str">
        <f>VLOOKUP(G19,EMPRESAS!B12:C53,2,0)</f>
        <v>CONSTRUCCIONES CIVILES JFM LTDA</v>
      </c>
      <c r="F20" s="226"/>
      <c r="G20" s="226"/>
      <c r="H20" s="226"/>
      <c r="I20" s="226"/>
      <c r="J20" s="22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3"/>
      <c r="B22" s="220"/>
      <c r="C22" s="221"/>
      <c r="D22" s="221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484712569</v>
      </c>
      <c r="G25" s="237">
        <f>F25/F26</f>
        <v>8.29625593020577</v>
      </c>
      <c r="H25" s="239" t="s">
        <v>106</v>
      </c>
      <c r="I25" s="209"/>
      <c r="J25" s="20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58425460</v>
      </c>
      <c r="G26" s="238"/>
      <c r="H26" s="240"/>
      <c r="I26" s="210"/>
      <c r="J26" s="2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29">
        <v>2</v>
      </c>
      <c r="B29" s="231" t="str">
        <f>+A11</f>
        <v>Endeudamiento  &lt;= A 50 %</v>
      </c>
      <c r="C29" s="232"/>
      <c r="D29" s="233"/>
      <c r="E29" s="59" t="s">
        <v>28</v>
      </c>
      <c r="F29" s="56">
        <f>VLOOKUP(G19,EMPRESAS!B12:G53,6,0)</f>
        <v>91195022</v>
      </c>
      <c r="G29" s="241">
        <f>F29/F30</f>
        <v>0.16678418430412573</v>
      </c>
      <c r="H29" s="239" t="s">
        <v>106</v>
      </c>
      <c r="I29" s="209"/>
      <c r="J29" s="20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0"/>
      <c r="B30" s="234"/>
      <c r="C30" s="235"/>
      <c r="D30" s="236"/>
      <c r="E30" s="61" t="s">
        <v>31</v>
      </c>
      <c r="F30" s="57">
        <f>VLOOKUP(G19,EMPRESAS!B12:G53,4,0)</f>
        <v>546784591</v>
      </c>
      <c r="G30" s="242"/>
      <c r="H30" s="240"/>
      <c r="I30" s="210"/>
      <c r="J30" s="21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484712569</v>
      </c>
      <c r="G33" s="256">
        <f>F33-F34</f>
        <v>426287109</v>
      </c>
      <c r="H33" s="239" t="s">
        <v>106</v>
      </c>
      <c r="I33" s="239"/>
      <c r="J33" s="20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6"/>
      <c r="B34" s="250"/>
      <c r="C34" s="251"/>
      <c r="D34" s="252"/>
      <c r="E34" s="58" t="s">
        <v>26</v>
      </c>
      <c r="F34" s="57">
        <f>VLOOKUP(G19,EMPRESAS!B12:G54,5,0)</f>
        <v>58425460</v>
      </c>
      <c r="G34" s="257"/>
      <c r="H34" s="258"/>
      <c r="I34" s="258"/>
      <c r="J34" s="259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455589569</v>
      </c>
      <c r="H38" s="267" t="s">
        <v>106</v>
      </c>
      <c r="I38" s="267"/>
      <c r="J38" s="243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87" t="s">
        <v>126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35.25" customHeight="1" thickBot="1">
      <c r="A43" s="298" t="s">
        <v>132</v>
      </c>
      <c r="B43" s="307"/>
      <c r="C43" s="307"/>
      <c r="D43" s="307"/>
      <c r="E43" s="307"/>
      <c r="F43" s="307"/>
      <c r="G43" s="307"/>
      <c r="H43" s="307"/>
      <c r="I43" s="307"/>
      <c r="J43" s="30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8:9" s="37" customFormat="1" ht="12.75">
      <c r="H44" s="39"/>
      <c r="I44" s="39"/>
    </row>
    <row r="45" spans="1:10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s="37" customFormat="1" ht="11.25">
      <c r="A46" s="261" t="s">
        <v>130</v>
      </c>
      <c r="B46" s="261"/>
      <c r="C46" s="261"/>
      <c r="D46" s="261"/>
      <c r="E46" s="261"/>
      <c r="F46" s="261"/>
      <c r="G46" s="261"/>
      <c r="H46" s="261"/>
      <c r="I46" s="261"/>
      <c r="J46" s="261"/>
    </row>
    <row r="47" spans="1:10" s="37" customFormat="1" ht="11.25">
      <c r="A47" s="262" t="s">
        <v>35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50">
    <mergeCell ref="A43:J43"/>
    <mergeCell ref="A1:J1"/>
    <mergeCell ref="A2:J2"/>
    <mergeCell ref="A3:J3"/>
    <mergeCell ref="A4:J4"/>
    <mergeCell ref="A5:J5"/>
    <mergeCell ref="A6:J6"/>
    <mergeCell ref="A8:E8"/>
    <mergeCell ref="A9:D9"/>
    <mergeCell ref="A10:D10"/>
    <mergeCell ref="A11:D11"/>
    <mergeCell ref="A12:D12"/>
    <mergeCell ref="A13:D13"/>
    <mergeCell ref="B28:D28"/>
    <mergeCell ref="A18:A22"/>
    <mergeCell ref="B18:D22"/>
    <mergeCell ref="E18:J18"/>
    <mergeCell ref="E20:J20"/>
    <mergeCell ref="E21:J21"/>
    <mergeCell ref="B24:D24"/>
    <mergeCell ref="I33:I35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H38:H39"/>
    <mergeCell ref="I38:I39"/>
    <mergeCell ref="A29:A30"/>
    <mergeCell ref="B29:D30"/>
    <mergeCell ref="G29:G30"/>
    <mergeCell ref="H29:H30"/>
    <mergeCell ref="I29:I30"/>
    <mergeCell ref="B33:D35"/>
    <mergeCell ref="G33:G34"/>
    <mergeCell ref="H33:H35"/>
    <mergeCell ref="J33:J35"/>
    <mergeCell ref="A41:I41"/>
    <mergeCell ref="J38:J39"/>
    <mergeCell ref="A45:J45"/>
    <mergeCell ref="A46:J46"/>
    <mergeCell ref="A47:J47"/>
    <mergeCell ref="G36:G37"/>
    <mergeCell ref="B37:D37"/>
    <mergeCell ref="A38:A39"/>
    <mergeCell ref="G38:G39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82</v>
      </c>
      <c r="G10" s="194"/>
      <c r="H10" s="195"/>
      <c r="I10" s="193" t="s">
        <v>50</v>
      </c>
      <c r="J10" s="194"/>
      <c r="K10" s="195"/>
      <c r="L10" s="193" t="s">
        <v>81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 t="s">
        <v>106</v>
      </c>
      <c r="J18" s="31"/>
      <c r="K18" s="11"/>
      <c r="L18" s="9" t="s">
        <v>106</v>
      </c>
      <c r="M18" s="11"/>
      <c r="N18" s="11"/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 t="s">
        <v>106</v>
      </c>
      <c r="G20" s="34"/>
      <c r="H20" s="85"/>
      <c r="I20" s="15" t="s">
        <v>106</v>
      </c>
      <c r="J20" s="4"/>
      <c r="K20" s="85"/>
      <c r="L20" s="15"/>
      <c r="M20" s="34"/>
      <c r="N20" s="85"/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 t="s">
        <v>106</v>
      </c>
      <c r="G24" s="11"/>
      <c r="H24" s="11"/>
      <c r="I24" s="9"/>
      <c r="J24" s="31" t="s">
        <v>106</v>
      </c>
      <c r="K24" s="11" t="s">
        <v>110</v>
      </c>
      <c r="L24" s="9"/>
      <c r="M24" s="11"/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 t="s">
        <v>106</v>
      </c>
      <c r="M27" s="11"/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 t="s">
        <v>106</v>
      </c>
      <c r="J29" s="32"/>
      <c r="K29" s="14"/>
      <c r="L29" s="13" t="s">
        <v>106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 t="s">
        <v>106</v>
      </c>
      <c r="J30" s="32"/>
      <c r="K30" s="33"/>
      <c r="L30" s="13" t="s">
        <v>106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126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14" s="21" customFormat="1" ht="44.25" customHeight="1" thickBot="1">
      <c r="A33" s="298" t="s">
        <v>132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</row>
    <row r="34" spans="1:8" s="21" customFormat="1" ht="11.25">
      <c r="A34" s="143" t="s">
        <v>36</v>
      </c>
      <c r="B34" s="143"/>
      <c r="C34" s="143"/>
      <c r="D34" s="143"/>
      <c r="E34" s="143"/>
      <c r="F34" s="143"/>
      <c r="G34" s="143"/>
      <c r="H34" s="143"/>
    </row>
    <row r="35" spans="1:8" s="21" customFormat="1" ht="11.25">
      <c r="A35" s="261" t="s">
        <v>130</v>
      </c>
      <c r="B35" s="261"/>
      <c r="C35" s="261"/>
      <c r="D35" s="261"/>
      <c r="E35" s="261"/>
      <c r="F35" s="261"/>
      <c r="G35" s="261"/>
      <c r="H35" s="261"/>
    </row>
    <row r="36" spans="1:8" s="21" customFormat="1" ht="11.25">
      <c r="A36" s="143" t="s">
        <v>35</v>
      </c>
      <c r="B36" s="143"/>
      <c r="C36" s="143"/>
      <c r="D36" s="143"/>
      <c r="E36" s="143"/>
      <c r="F36" s="143"/>
      <c r="G36" s="143"/>
      <c r="H36" s="14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40">
    <mergeCell ref="A5:N5"/>
    <mergeCell ref="A6:N6"/>
    <mergeCell ref="A1:N1"/>
    <mergeCell ref="A2:N2"/>
    <mergeCell ref="A3:N3"/>
    <mergeCell ref="A4:N4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  <mergeCell ref="A33:N3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6.28125" style="38" bestFit="1" customWidth="1"/>
    <col min="5" max="5" width="14.00390625" style="38" customWidth="1"/>
    <col min="6" max="6" width="14.8515625" style="38" bestFit="1" customWidth="1"/>
    <col min="7" max="7" width="14.14062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14062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 t="s">
        <v>106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830036296</v>
      </c>
      <c r="H19" s="47"/>
      <c r="I19" s="47"/>
      <c r="J19" s="48"/>
      <c r="K19" s="46"/>
      <c r="L19" s="47" t="s">
        <v>43</v>
      </c>
      <c r="M19" s="23">
        <v>900254035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VLOOKUP(G19,EMPRESAS!B12:C38,2,0)</f>
        <v>SAVERA SAS</v>
      </c>
      <c r="F20" s="226"/>
      <c r="G20" s="226"/>
      <c r="H20" s="226"/>
      <c r="I20" s="226"/>
      <c r="J20" s="227"/>
      <c r="K20" s="225" t="str">
        <f>VLOOKUP(M19,EMPRESAS!B12:C38,2,0)</f>
        <v>TEC-CONS SAS</v>
      </c>
      <c r="L20" s="226"/>
      <c r="M20" s="226"/>
      <c r="N20" s="226"/>
      <c r="O20" s="226"/>
      <c r="P20" s="227"/>
      <c r="Q20" s="281" t="s">
        <v>81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3613525314</v>
      </c>
      <c r="G25" s="237">
        <f>+(F25/F26)*G22</f>
        <v>1.0782052052446578</v>
      </c>
      <c r="H25" s="239"/>
      <c r="I25" s="239" t="s">
        <v>106</v>
      </c>
      <c r="J25" s="209"/>
      <c r="K25" s="55" t="s">
        <v>25</v>
      </c>
      <c r="L25" s="56">
        <f>VLOOKUP(M19,EMPRESAS!B12:G53,3,0)</f>
        <v>982315753</v>
      </c>
      <c r="M25" s="237">
        <f>+(L25/L26)*M22</f>
        <v>0.8131752504827272</v>
      </c>
      <c r="N25" s="239"/>
      <c r="O25" s="239" t="s">
        <v>106</v>
      </c>
      <c r="P25" s="209"/>
      <c r="Q25" s="55" t="s">
        <v>25</v>
      </c>
      <c r="R25" s="57">
        <f>+F25+L25</f>
        <v>4595841067</v>
      </c>
      <c r="S25" s="237">
        <f>+G25+M25</f>
        <v>1.891380455727385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1675713165</v>
      </c>
      <c r="G26" s="238"/>
      <c r="H26" s="240"/>
      <c r="I26" s="240"/>
      <c r="J26" s="210"/>
      <c r="K26" s="58" t="s">
        <v>26</v>
      </c>
      <c r="L26" s="57">
        <f>VLOOKUP(M19,EMPRESAS!B12:F53,5,0)</f>
        <v>604000031</v>
      </c>
      <c r="M26" s="238"/>
      <c r="N26" s="240"/>
      <c r="O26" s="240"/>
      <c r="P26" s="210"/>
      <c r="Q26" s="58" t="s">
        <v>26</v>
      </c>
      <c r="R26" s="57">
        <f>+F26+L26</f>
        <v>2279713196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2217713165</v>
      </c>
      <c r="G29" s="241">
        <f>+(F29/F30)*G22</f>
        <v>0.2974571137163101</v>
      </c>
      <c r="H29" s="239" t="s">
        <v>106</v>
      </c>
      <c r="I29" s="209"/>
      <c r="J29" s="209"/>
      <c r="K29" s="81" t="s">
        <v>28</v>
      </c>
      <c r="L29" s="57">
        <f>VLOOKUP(M19,EMPRESAS!B12:G53,6,0)</f>
        <v>604000031</v>
      </c>
      <c r="M29" s="274">
        <f>+(L29/L30)*M22</f>
        <v>0.28179903944454043</v>
      </c>
      <c r="N29" s="239" t="s">
        <v>106</v>
      </c>
      <c r="O29" s="209"/>
      <c r="P29" s="209"/>
      <c r="Q29" s="60" t="s">
        <v>28</v>
      </c>
      <c r="R29" s="57">
        <f>+F29+L29</f>
        <v>2821713196</v>
      </c>
      <c r="S29" s="274">
        <f>+G29+M29</f>
        <v>0.5792561531608506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3727786398</v>
      </c>
      <c r="G30" s="242"/>
      <c r="H30" s="240"/>
      <c r="I30" s="210"/>
      <c r="J30" s="210"/>
      <c r="K30" s="82" t="s">
        <v>31</v>
      </c>
      <c r="L30" s="57">
        <f>VLOOKUP(M19,EMPRESAS!B12:G53,4,0)</f>
        <v>1071685752</v>
      </c>
      <c r="M30" s="275"/>
      <c r="N30" s="240"/>
      <c r="O30" s="210"/>
      <c r="P30" s="210"/>
      <c r="Q30" s="62" t="s">
        <v>31</v>
      </c>
      <c r="R30" s="57">
        <f>+F30+L30</f>
        <v>4799472150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3613525314</v>
      </c>
      <c r="G33" s="256">
        <f>+(F33-F34)*G22</f>
        <v>968906074.5</v>
      </c>
      <c r="H33" s="239" t="s">
        <v>106</v>
      </c>
      <c r="I33" s="239"/>
      <c r="J33" s="209"/>
      <c r="K33" s="55" t="s">
        <v>25</v>
      </c>
      <c r="L33" s="56">
        <f>VLOOKUP(M19,EMPRESAS!B12:G53,3,0)</f>
        <v>982315753</v>
      </c>
      <c r="M33" s="256">
        <f>+(L33-L34)*M22</f>
        <v>189157861</v>
      </c>
      <c r="N33" s="239"/>
      <c r="O33" s="239" t="s">
        <v>106</v>
      </c>
      <c r="P33" s="209"/>
      <c r="Q33" s="55" t="s">
        <v>25</v>
      </c>
      <c r="R33" s="56">
        <f>+F33+L33</f>
        <v>4595841067</v>
      </c>
      <c r="S33" s="256">
        <f>+G33+M33</f>
        <v>1158063935.5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1675713165</v>
      </c>
      <c r="G34" s="257"/>
      <c r="H34" s="258"/>
      <c r="I34" s="258"/>
      <c r="J34" s="259"/>
      <c r="K34" s="58" t="s">
        <v>26</v>
      </c>
      <c r="L34" s="57">
        <f>VLOOKUP(M19,EMPRESAS!B12:G53,5,0)</f>
        <v>604000031</v>
      </c>
      <c r="M34" s="257"/>
      <c r="N34" s="258"/>
      <c r="O34" s="258"/>
      <c r="P34" s="259"/>
      <c r="Q34" s="58" t="s">
        <v>26</v>
      </c>
      <c r="R34" s="57">
        <f>+F34+L34</f>
        <v>2279713196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1510073233</v>
      </c>
      <c r="H38" s="267" t="s">
        <v>106</v>
      </c>
      <c r="I38" s="267"/>
      <c r="J38" s="243"/>
      <c r="K38" s="75" t="s">
        <v>58</v>
      </c>
      <c r="L38" s="76">
        <f>+D15</f>
        <v>430000000</v>
      </c>
      <c r="M38" s="256">
        <f>VLOOKUP(M19,EMPRESAS!B12:L53,11,0)</f>
        <v>467685721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1977758954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29.25" customHeight="1" thickBot="1">
      <c r="A43" s="298" t="s">
        <v>132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22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</row>
    <row r="46" spans="1:22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A43:V43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34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84</v>
      </c>
      <c r="G10" s="194"/>
      <c r="H10" s="195"/>
      <c r="I10" s="193" t="s">
        <v>102</v>
      </c>
      <c r="J10" s="194"/>
      <c r="K10" s="195"/>
      <c r="L10" s="193" t="s">
        <v>81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/>
      <c r="G18" s="11" t="s">
        <v>106</v>
      </c>
      <c r="H18" s="11" t="s">
        <v>113</v>
      </c>
      <c r="I18" s="9"/>
      <c r="J18" s="31" t="s">
        <v>106</v>
      </c>
      <c r="K18" s="11" t="s">
        <v>108</v>
      </c>
      <c r="L18" s="9"/>
      <c r="M18" s="11" t="s">
        <v>106</v>
      </c>
      <c r="N18" s="11" t="s">
        <v>112</v>
      </c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 t="s">
        <v>106</v>
      </c>
      <c r="G20" s="34"/>
      <c r="H20" s="85"/>
      <c r="I20" s="15"/>
      <c r="J20" s="4" t="s">
        <v>106</v>
      </c>
      <c r="K20" s="85" t="s">
        <v>108</v>
      </c>
      <c r="L20" s="15"/>
      <c r="M20" s="34" t="s">
        <v>106</v>
      </c>
      <c r="N20" s="85" t="s">
        <v>112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/>
      <c r="G23" s="10" t="s">
        <v>106</v>
      </c>
      <c r="H23" s="10" t="s">
        <v>110</v>
      </c>
      <c r="I23" s="9"/>
      <c r="J23" s="29" t="s">
        <v>106</v>
      </c>
      <c r="K23" s="10" t="s">
        <v>110</v>
      </c>
      <c r="L23" s="9"/>
      <c r="M23" s="10" t="s">
        <v>106</v>
      </c>
      <c r="N23" s="10" t="s">
        <v>112</v>
      </c>
    </row>
    <row r="24" spans="1:14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 t="s">
        <v>110</v>
      </c>
      <c r="I24" s="9"/>
      <c r="J24" s="31" t="s">
        <v>106</v>
      </c>
      <c r="K24" s="11" t="s">
        <v>110</v>
      </c>
      <c r="L24" s="9"/>
      <c r="M24" s="11" t="s">
        <v>106</v>
      </c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 t="s">
        <v>106</v>
      </c>
      <c r="M27" s="11"/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 t="s">
        <v>106</v>
      </c>
      <c r="J29" s="32"/>
      <c r="K29" s="14"/>
      <c r="L29" s="13" t="s">
        <v>106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 t="s">
        <v>106</v>
      </c>
      <c r="J30" s="32"/>
      <c r="K30" s="33"/>
      <c r="L30" s="13" t="s">
        <v>106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112</v>
      </c>
    </row>
    <row r="32" spans="1:23" ht="14.25" thickBot="1">
      <c r="A32" s="5"/>
      <c r="B32" s="5"/>
      <c r="C32" s="5"/>
      <c r="D32" s="5"/>
      <c r="E32" s="5"/>
      <c r="F32" s="5"/>
      <c r="G32" s="5"/>
      <c r="H32" s="5"/>
      <c r="O32" s="296"/>
      <c r="P32" s="296"/>
      <c r="Q32" s="296"/>
      <c r="R32" s="296"/>
      <c r="S32" s="296"/>
      <c r="T32" s="296"/>
      <c r="U32" s="296"/>
      <c r="V32" s="296"/>
      <c r="W32" s="296"/>
    </row>
    <row r="33" spans="1:23" s="21" customFormat="1" ht="44.25" customHeight="1" thickBot="1">
      <c r="A33" s="298" t="s">
        <v>132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  <c r="O33" s="309"/>
      <c r="P33" s="309"/>
      <c r="Q33" s="309"/>
      <c r="R33" s="309"/>
      <c r="S33" s="309"/>
      <c r="T33" s="309"/>
      <c r="U33" s="309"/>
      <c r="V33" s="309"/>
      <c r="W33" s="297"/>
    </row>
    <row r="34" spans="1:14" s="21" customFormat="1" ht="12.75" customHeight="1" thickBot="1">
      <c r="A34" s="321" t="s">
        <v>36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</row>
    <row r="35" spans="1:14" s="21" customFormat="1" ht="12" thickBot="1">
      <c r="A35" s="321" t="s">
        <v>130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</row>
    <row r="36" spans="1:14" s="21" customFormat="1" ht="11.25">
      <c r="A36" s="321" t="s">
        <v>35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40">
    <mergeCell ref="A35:N35"/>
    <mergeCell ref="A36:N36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3:N33"/>
    <mergeCell ref="A34:N3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140625" style="38" bestFit="1" customWidth="1"/>
    <col min="13" max="13" width="13.57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90">
        <v>800028222</v>
      </c>
      <c r="H19" s="47"/>
      <c r="I19" s="47"/>
      <c r="J19" s="48"/>
      <c r="K19" s="46"/>
      <c r="L19" s="47" t="s">
        <v>43</v>
      </c>
      <c r="M19" s="23">
        <v>19300791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VLOOKUP(G19,EMPRESAS!B12:C38,2,0)</f>
        <v>HACER DE COLOMBIA LTDA</v>
      </c>
      <c r="F20" s="226"/>
      <c r="G20" s="226"/>
      <c r="H20" s="226"/>
      <c r="I20" s="226"/>
      <c r="J20" s="227"/>
      <c r="K20" s="225" t="str">
        <f>VLOOKUP(M19,EMPRESAS!B12:C38,2,0)</f>
        <v>JOSE IVAN SALAZAR GOMEZ</v>
      </c>
      <c r="L20" s="226"/>
      <c r="M20" s="226"/>
      <c r="N20" s="226"/>
      <c r="O20" s="226"/>
      <c r="P20" s="227"/>
      <c r="Q20" s="281" t="s">
        <v>83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1816988200</v>
      </c>
      <c r="G25" s="237">
        <f>+(F25/F26)*G22</f>
        <v>3.0519253961482</v>
      </c>
      <c r="H25" s="239" t="s">
        <v>106</v>
      </c>
      <c r="I25" s="209"/>
      <c r="J25" s="209"/>
      <c r="K25" s="55" t="s">
        <v>25</v>
      </c>
      <c r="L25" s="56">
        <f>VLOOKUP(M19,EMPRESAS!B12:G53,3,0)</f>
        <v>960027000</v>
      </c>
      <c r="M25" s="237">
        <f>+(L25/L26)*M22</f>
        <v>5.412547420475001</v>
      </c>
      <c r="N25" s="239" t="s">
        <v>106</v>
      </c>
      <c r="O25" s="209"/>
      <c r="P25" s="209"/>
      <c r="Q25" s="55" t="s">
        <v>25</v>
      </c>
      <c r="R25" s="57">
        <f>+F25+L25</f>
        <v>2777015200</v>
      </c>
      <c r="S25" s="237">
        <f>+G25+M25</f>
        <v>8.4644728166232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297679000</v>
      </c>
      <c r="G26" s="238"/>
      <c r="H26" s="240"/>
      <c r="I26" s="210"/>
      <c r="J26" s="210"/>
      <c r="K26" s="58" t="s">
        <v>26</v>
      </c>
      <c r="L26" s="57">
        <f>VLOOKUP(M19,EMPRESAS!B12:G53,5,0)</f>
        <v>88685320</v>
      </c>
      <c r="M26" s="238"/>
      <c r="N26" s="240"/>
      <c r="O26" s="210"/>
      <c r="P26" s="210"/>
      <c r="Q26" s="58" t="s">
        <v>26</v>
      </c>
      <c r="R26" s="57">
        <f>+F26+L26</f>
        <v>386364320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1145031000</v>
      </c>
      <c r="G29" s="241">
        <f>+(F29/F30)*G22</f>
        <v>0.2809366552346945</v>
      </c>
      <c r="H29" s="239" t="s">
        <v>106</v>
      </c>
      <c r="I29" s="209"/>
      <c r="J29" s="209"/>
      <c r="K29" s="81" t="s">
        <v>28</v>
      </c>
      <c r="L29" s="57">
        <f>VLOOKUP(M19,EMPRESAS!B12:G53,6,0)</f>
        <v>198786320</v>
      </c>
      <c r="M29" s="274">
        <f>+(L29/L30)*M22</f>
        <v>0.09189549819755934</v>
      </c>
      <c r="N29" s="239" t="s">
        <v>106</v>
      </c>
      <c r="O29" s="209"/>
      <c r="P29" s="209"/>
      <c r="Q29" s="60" t="s">
        <v>28</v>
      </c>
      <c r="R29" s="57">
        <f>+F29+L29</f>
        <v>1343817320</v>
      </c>
      <c r="S29" s="274">
        <f>+G29+M29</f>
        <v>0.37283215343225384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2037881100</v>
      </c>
      <c r="G30" s="242"/>
      <c r="H30" s="240"/>
      <c r="I30" s="210"/>
      <c r="J30" s="210"/>
      <c r="K30" s="82" t="s">
        <v>31</v>
      </c>
      <c r="L30" s="57">
        <f>VLOOKUP(M19,EMPRESAS!B12:G53,4,0)</f>
        <v>1081589000</v>
      </c>
      <c r="M30" s="275"/>
      <c r="N30" s="240"/>
      <c r="O30" s="210"/>
      <c r="P30" s="210"/>
      <c r="Q30" s="62" t="s">
        <v>31</v>
      </c>
      <c r="R30" s="57">
        <f>+F30+L30</f>
        <v>3119470100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1816988200</v>
      </c>
      <c r="G33" s="256">
        <f>+(F33-F34)*G22</f>
        <v>759654600</v>
      </c>
      <c r="H33" s="239" t="s">
        <v>106</v>
      </c>
      <c r="I33" s="239"/>
      <c r="J33" s="209"/>
      <c r="K33" s="55" t="s">
        <v>25</v>
      </c>
      <c r="L33" s="56">
        <f>VLOOKUP(M19,EMPRESAS!B12:G53,3,0)</f>
        <v>960027000</v>
      </c>
      <c r="M33" s="256">
        <f>+(L33-L34)*M22</f>
        <v>435670840</v>
      </c>
      <c r="N33" s="239" t="s">
        <v>106</v>
      </c>
      <c r="O33" s="239"/>
      <c r="P33" s="209"/>
      <c r="Q33" s="55" t="s">
        <v>25</v>
      </c>
      <c r="R33" s="56">
        <f>+F33+L33</f>
        <v>2777015200</v>
      </c>
      <c r="S33" s="256">
        <f>+G33+M33</f>
        <v>1195325440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297679000</v>
      </c>
      <c r="G34" s="257"/>
      <c r="H34" s="258"/>
      <c r="I34" s="258"/>
      <c r="J34" s="259"/>
      <c r="K34" s="58" t="s">
        <v>26</v>
      </c>
      <c r="L34" s="57">
        <f>VLOOKUP(M19,EMPRESAS!B12:G53,5,0)</f>
        <v>88685320</v>
      </c>
      <c r="M34" s="257"/>
      <c r="N34" s="258"/>
      <c r="O34" s="258"/>
      <c r="P34" s="259"/>
      <c r="Q34" s="58" t="s">
        <v>26</v>
      </c>
      <c r="R34" s="57">
        <f>+F34+L34</f>
        <v>386364320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892850100</v>
      </c>
      <c r="H38" s="267" t="s">
        <v>106</v>
      </c>
      <c r="I38" s="267"/>
      <c r="J38" s="243"/>
      <c r="K38" s="75" t="s">
        <v>58</v>
      </c>
      <c r="L38" s="76">
        <f>+D15</f>
        <v>430000000</v>
      </c>
      <c r="M38" s="256">
        <f>VLOOKUP(M19,EMPRESAS!B12:L53,11,0)</f>
        <v>882802680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1775652780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32.25" customHeight="1">
      <c r="A43" s="286" t="s">
        <v>132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1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22" s="37" customFormat="1" ht="12.75" customHeight="1" thickBot="1">
      <c r="A44" s="312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4"/>
    </row>
    <row r="45" spans="1:22" s="37" customFormat="1" ht="13.5" customHeight="1" thickBot="1">
      <c r="A45" s="322" t="s">
        <v>37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</row>
    <row r="46" spans="1:22" s="37" customFormat="1" ht="13.5" thickBot="1">
      <c r="A46" s="322" t="s">
        <v>130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</row>
    <row r="47" spans="1:22" s="37" customFormat="1" ht="12.75">
      <c r="A47" s="322" t="s">
        <v>35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A43:V44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16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W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103</v>
      </c>
      <c r="G10" s="194"/>
      <c r="H10" s="195"/>
      <c r="I10" s="193" t="s">
        <v>88</v>
      </c>
      <c r="J10" s="194"/>
      <c r="K10" s="195"/>
      <c r="L10" s="193" t="s">
        <v>86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 t="s">
        <v>106</v>
      </c>
      <c r="J18" s="31"/>
      <c r="K18" s="11"/>
      <c r="L18" s="9" t="s">
        <v>106</v>
      </c>
      <c r="M18" s="11"/>
      <c r="N18" s="11"/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 t="s">
        <v>106</v>
      </c>
      <c r="G20" s="34"/>
      <c r="H20" s="85"/>
      <c r="I20" s="15"/>
      <c r="J20" s="4"/>
      <c r="K20" s="85"/>
      <c r="L20" s="15"/>
      <c r="M20" s="34"/>
      <c r="N20" s="85"/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 t="s">
        <v>106</v>
      </c>
      <c r="K21" s="10" t="s">
        <v>117</v>
      </c>
      <c r="L21" s="29"/>
      <c r="M21" s="10" t="s">
        <v>106</v>
      </c>
      <c r="N21" s="10" t="s">
        <v>112</v>
      </c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/>
      <c r="M23" s="10" t="s">
        <v>106</v>
      </c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 t="s">
        <v>106</v>
      </c>
      <c r="G24" s="11"/>
      <c r="H24" s="11"/>
      <c r="I24" s="9"/>
      <c r="J24" s="31" t="s">
        <v>106</v>
      </c>
      <c r="K24" s="11" t="s">
        <v>110</v>
      </c>
      <c r="L24" s="9"/>
      <c r="M24" s="11"/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/>
      <c r="M26" s="10" t="s">
        <v>106</v>
      </c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/>
      <c r="M27" s="11" t="s">
        <v>106</v>
      </c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 t="s">
        <v>106</v>
      </c>
      <c r="J29" s="32"/>
      <c r="K29" s="14"/>
      <c r="L29" s="13"/>
      <c r="M29" s="14" t="s">
        <v>106</v>
      </c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 t="s">
        <v>106</v>
      </c>
      <c r="J30" s="32"/>
      <c r="K30" s="33"/>
      <c r="L30" s="13"/>
      <c r="M30" s="14" t="s">
        <v>106</v>
      </c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126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23" s="21" customFormat="1" ht="11.25" customHeight="1">
      <c r="A33" s="286" t="s">
        <v>132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309"/>
      <c r="P33" s="309"/>
      <c r="Q33" s="309"/>
      <c r="R33" s="309"/>
      <c r="S33" s="309"/>
      <c r="T33" s="309"/>
      <c r="U33" s="309"/>
      <c r="V33" s="309"/>
      <c r="W33" s="297"/>
    </row>
    <row r="34" spans="1:23" s="21" customFormat="1" ht="27.75" customHeight="1" thickBo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  <c r="O34" s="309"/>
      <c r="P34" s="309"/>
      <c r="Q34" s="309"/>
      <c r="R34" s="309"/>
      <c r="S34" s="309"/>
      <c r="T34" s="309"/>
      <c r="U34" s="309"/>
      <c r="V34" s="309"/>
      <c r="W34" s="297"/>
    </row>
    <row r="35" spans="1:14" s="21" customFormat="1" ht="12.75" customHeight="1" thickBot="1">
      <c r="A35" s="323" t="s">
        <v>130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1:14" s="21" customFormat="1" ht="11.25">
      <c r="A36" s="323" t="s">
        <v>35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36:N36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3:N34"/>
    <mergeCell ref="A35:N3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I181"/>
  <sheetViews>
    <sheetView zoomScale="80" zoomScaleNormal="80" zoomScalePageLayoutView="0" workbookViewId="0" topLeftCell="A1">
      <selection activeCell="P13" sqref="P13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4.421875" style="38" bestFit="1" customWidth="1"/>
    <col min="8" max="8" width="3.421875" style="38" bestFit="1" customWidth="1"/>
    <col min="9" max="9" width="4.421875" style="38" bestFit="1" customWidth="1"/>
    <col min="10" max="10" width="13.140625" style="38" customWidth="1"/>
    <col min="11" max="11" width="13.8515625" style="38" customWidth="1"/>
    <col min="12" max="12" width="14.8515625" style="38" bestFit="1" customWidth="1"/>
    <col min="13" max="13" width="14.421875" style="38" bestFit="1" customWidth="1"/>
    <col min="14" max="14" width="3.421875" style="38" bestFit="1" customWidth="1"/>
    <col min="15" max="15" width="4.421875" style="38" bestFit="1" customWidth="1"/>
    <col min="16" max="16" width="10.8515625" style="38" customWidth="1"/>
    <col min="17" max="17" width="13.8515625" style="38" bestFit="1" customWidth="1"/>
    <col min="18" max="18" width="14.421875" style="38" bestFit="1" customWidth="1"/>
    <col min="19" max="19" width="14.8515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800229583</v>
      </c>
      <c r="H19" s="47"/>
      <c r="I19" s="47"/>
      <c r="J19" s="48"/>
      <c r="K19" s="46"/>
      <c r="L19" s="47" t="s">
        <v>43</v>
      </c>
      <c r="M19" s="23">
        <v>800011687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VLOOKUP(G19,EMPRESAS!B12:C38,2,0)</f>
        <v>EQUIPOS Y CONSTRUCCIONES VAREGO SAS</v>
      </c>
      <c r="F20" s="226"/>
      <c r="G20" s="226"/>
      <c r="H20" s="226"/>
      <c r="I20" s="226"/>
      <c r="J20" s="227"/>
      <c r="K20" s="225" t="str">
        <f>VLOOKUP(M19,EMPRESAS!B12:C48,2,0)</f>
        <v>INCIVIAS LTDA</v>
      </c>
      <c r="L20" s="226"/>
      <c r="M20" s="226"/>
      <c r="N20" s="226"/>
      <c r="O20" s="226"/>
      <c r="P20" s="227"/>
      <c r="Q20" s="281" t="s">
        <v>86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2114155049</v>
      </c>
      <c r="G25" s="237">
        <f>+(F25/F26)*G22</f>
        <v>4.319330079521371</v>
      </c>
      <c r="H25" s="239" t="s">
        <v>106</v>
      </c>
      <c r="I25" s="209"/>
      <c r="J25" s="209"/>
      <c r="K25" s="55" t="s">
        <v>25</v>
      </c>
      <c r="L25" s="56">
        <f>VLOOKUP(M19,EMPRESAS!B12:G53,3,0)</f>
        <v>2028436708</v>
      </c>
      <c r="M25" s="237">
        <f>+(L25/L26)*M22</f>
        <v>3.1670838448134266</v>
      </c>
      <c r="N25" s="239" t="s">
        <v>106</v>
      </c>
      <c r="O25" s="209"/>
      <c r="P25" s="209"/>
      <c r="Q25" s="55" t="s">
        <v>25</v>
      </c>
      <c r="R25" s="57">
        <f>+F25+L25</f>
        <v>4142591757</v>
      </c>
      <c r="S25" s="237">
        <f>+G25+M25</f>
        <v>7.486413924334798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244731823</v>
      </c>
      <c r="G26" s="238"/>
      <c r="H26" s="240"/>
      <c r="I26" s="210"/>
      <c r="J26" s="210"/>
      <c r="K26" s="58" t="s">
        <v>26</v>
      </c>
      <c r="L26" s="57">
        <f>VLOOKUP(M19,EMPRESAS!B12:G53,5,0)</f>
        <v>320237292</v>
      </c>
      <c r="M26" s="238"/>
      <c r="N26" s="240"/>
      <c r="O26" s="210"/>
      <c r="P26" s="210"/>
      <c r="Q26" s="58" t="s">
        <v>26</v>
      </c>
      <c r="R26" s="57">
        <f>+F26+L26</f>
        <v>564969115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708410469</v>
      </c>
      <c r="G29" s="241">
        <f>+(F29/F30)*G22</f>
        <v>0.15989840237258493</v>
      </c>
      <c r="H29" s="239" t="s">
        <v>106</v>
      </c>
      <c r="I29" s="209"/>
      <c r="J29" s="209"/>
      <c r="K29" s="81" t="s">
        <v>28</v>
      </c>
      <c r="L29" s="57">
        <f>VLOOKUP(M19,EMPRESAS!B12:G53,6,0)</f>
        <v>505803262</v>
      </c>
      <c r="M29" s="274">
        <f>+(L29/L30)*M22</f>
        <v>0.11308184190170245</v>
      </c>
      <c r="N29" s="239" t="s">
        <v>106</v>
      </c>
      <c r="O29" s="209"/>
      <c r="P29" s="209"/>
      <c r="Q29" s="60" t="s">
        <v>28</v>
      </c>
      <c r="R29" s="57">
        <f>+F29+L29</f>
        <v>1214213731</v>
      </c>
      <c r="S29" s="274">
        <f>+G29+M29</f>
        <v>0.27298024427428735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2215189328</v>
      </c>
      <c r="G30" s="242"/>
      <c r="H30" s="240"/>
      <c r="I30" s="210"/>
      <c r="J30" s="210"/>
      <c r="K30" s="82" t="s">
        <v>31</v>
      </c>
      <c r="L30" s="57">
        <f>VLOOKUP(M19,EMPRESAS!B12:G53,4,0)</f>
        <v>2236447751</v>
      </c>
      <c r="M30" s="275"/>
      <c r="N30" s="240"/>
      <c r="O30" s="210"/>
      <c r="P30" s="210"/>
      <c r="Q30" s="62" t="s">
        <v>31</v>
      </c>
      <c r="R30" s="57">
        <f>+F30+L30</f>
        <v>4451637079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2114155049</v>
      </c>
      <c r="G33" s="256">
        <f>+(F33-F34)*G22</f>
        <v>934711613</v>
      </c>
      <c r="H33" s="239" t="s">
        <v>106</v>
      </c>
      <c r="I33" s="239"/>
      <c r="J33" s="209"/>
      <c r="K33" s="55" t="s">
        <v>25</v>
      </c>
      <c r="L33" s="56">
        <f>VLOOKUP(M19,EMPRESAS!B12:G53,3,0)</f>
        <v>2028436708</v>
      </c>
      <c r="M33" s="256">
        <f>+(L33-L34)*M22</f>
        <v>854099708</v>
      </c>
      <c r="N33" s="239" t="s">
        <v>106</v>
      </c>
      <c r="O33" s="239"/>
      <c r="P33" s="209"/>
      <c r="Q33" s="55" t="s">
        <v>25</v>
      </c>
      <c r="R33" s="56">
        <f>+F33+L33</f>
        <v>4142591757</v>
      </c>
      <c r="S33" s="256">
        <f>+G33+M33</f>
        <v>1788811321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244731823</v>
      </c>
      <c r="G34" s="257"/>
      <c r="H34" s="258"/>
      <c r="I34" s="258"/>
      <c r="J34" s="259"/>
      <c r="K34" s="58" t="s">
        <v>26</v>
      </c>
      <c r="L34" s="57">
        <f>VLOOKUP(M19,EMPRESAS!B12:G53,5,0)</f>
        <v>320237292</v>
      </c>
      <c r="M34" s="257"/>
      <c r="N34" s="258"/>
      <c r="O34" s="258"/>
      <c r="P34" s="259"/>
      <c r="Q34" s="58" t="s">
        <v>26</v>
      </c>
      <c r="R34" s="57">
        <f>+F34+L34</f>
        <v>564969115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1506778859</v>
      </c>
      <c r="H38" s="267" t="s">
        <v>106</v>
      </c>
      <c r="I38" s="267"/>
      <c r="J38" s="243"/>
      <c r="K38" s="75" t="s">
        <v>58</v>
      </c>
      <c r="L38" s="76">
        <f>+D15</f>
        <v>430000000</v>
      </c>
      <c r="M38" s="256">
        <f>VLOOKUP(M19,EMPRESAS!B12:L53,11,0)</f>
        <v>1730644489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3237423348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2.75" customHeight="1">
      <c r="A43" s="286" t="s">
        <v>132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1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22" s="37" customFormat="1" ht="12" customHeight="1" thickBot="1">
      <c r="A44" s="312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4"/>
    </row>
    <row r="45" spans="1:22" s="37" customFormat="1" ht="13.5" customHeight="1">
      <c r="A45" s="322" t="s">
        <v>37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</row>
    <row r="46" spans="1:22" s="37" customFormat="1" ht="11.25">
      <c r="A46" s="261" t="s">
        <v>130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</row>
    <row r="47" spans="1:22" s="37" customFormat="1" ht="11.25">
      <c r="A47" s="261" t="s">
        <v>35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A43:V44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26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7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90</v>
      </c>
      <c r="G10" s="194"/>
      <c r="H10" s="195"/>
      <c r="I10" s="193" t="s">
        <v>91</v>
      </c>
      <c r="J10" s="194"/>
      <c r="K10" s="195"/>
      <c r="L10" s="193" t="s">
        <v>89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 t="s">
        <v>106</v>
      </c>
      <c r="J18" s="31"/>
      <c r="K18" s="11"/>
      <c r="L18" s="9" t="s">
        <v>106</v>
      </c>
      <c r="M18" s="11"/>
      <c r="N18" s="11"/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26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117</v>
      </c>
      <c r="I20" s="15"/>
      <c r="J20" s="4" t="s">
        <v>106</v>
      </c>
      <c r="K20" s="85" t="s">
        <v>118</v>
      </c>
      <c r="L20" s="15"/>
      <c r="M20" s="34" t="s">
        <v>106</v>
      </c>
      <c r="N20" s="85" t="s">
        <v>116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 t="s">
        <v>110</v>
      </c>
      <c r="I24" s="9"/>
      <c r="J24" s="31" t="s">
        <v>106</v>
      </c>
      <c r="K24" s="11" t="s">
        <v>110</v>
      </c>
      <c r="L24" s="9"/>
      <c r="M24" s="11" t="s">
        <v>106</v>
      </c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 t="s">
        <v>106</v>
      </c>
      <c r="M27" s="11"/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111</v>
      </c>
      <c r="G29" s="14"/>
      <c r="H29" s="14"/>
      <c r="I29" s="13" t="s">
        <v>111</v>
      </c>
      <c r="J29" s="32"/>
      <c r="K29" s="14"/>
      <c r="L29" s="13" t="s">
        <v>111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111</v>
      </c>
      <c r="G30" s="14"/>
      <c r="H30" s="33"/>
      <c r="I30" s="13" t="s">
        <v>111</v>
      </c>
      <c r="J30" s="32"/>
      <c r="K30" s="33"/>
      <c r="L30" s="13" t="s">
        <v>111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22" s="21" customFormat="1" ht="11.25" customHeight="1">
      <c r="A33" s="286" t="s">
        <v>132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309"/>
      <c r="P33" s="309"/>
      <c r="Q33" s="309"/>
      <c r="R33" s="309"/>
      <c r="S33" s="309"/>
      <c r="T33" s="309"/>
      <c r="U33" s="309"/>
      <c r="V33" s="309"/>
    </row>
    <row r="34" spans="1:22" s="21" customFormat="1" ht="18" customHeight="1" thickBo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  <c r="O34" s="309"/>
      <c r="P34" s="309"/>
      <c r="Q34" s="309"/>
      <c r="R34" s="309"/>
      <c r="S34" s="309"/>
      <c r="T34" s="309"/>
      <c r="U34" s="309"/>
      <c r="V34" s="309"/>
    </row>
    <row r="35" spans="1:14" s="21" customFormat="1" ht="12.75" customHeight="1">
      <c r="A35" s="323" t="s">
        <v>130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1:14" s="21" customFormat="1" ht="11.25">
      <c r="A36" s="143" t="s">
        <v>35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A36:N36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3:N34"/>
    <mergeCell ref="A35:N3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81"/>
  <sheetViews>
    <sheetView zoomScale="80" zoomScaleNormal="80" zoomScalePageLayoutView="0" workbookViewId="0" topLeftCell="A1">
      <selection activeCell="A2" sqref="A2:I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8.7109375" style="38" customWidth="1"/>
    <col min="11" max="11" width="13.8515625" style="38" customWidth="1"/>
    <col min="12" max="13" width="14.421875" style="38" bestFit="1" customWidth="1"/>
    <col min="14" max="14" width="3.421875" style="38" bestFit="1" customWidth="1"/>
    <col min="15" max="15" width="4.421875" style="38" bestFit="1" customWidth="1"/>
    <col min="16" max="16" width="27.7109375" style="38" customWidth="1"/>
    <col min="17" max="17" width="13.8515625" style="38" bestFit="1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256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pans="1:256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830098975</v>
      </c>
      <c r="H19" s="47"/>
      <c r="I19" s="47"/>
      <c r="J19" s="48"/>
      <c r="K19" s="46"/>
      <c r="L19" s="47" t="s">
        <v>43</v>
      </c>
      <c r="M19" s="23">
        <v>78674012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VLOOKUP(G19,EMPRESAS!B12:C48,2,0)</f>
        <v>CORPORACION CIUDYPRO PARA EL DESARROLLO</v>
      </c>
      <c r="F20" s="226"/>
      <c r="G20" s="226"/>
      <c r="H20" s="226"/>
      <c r="I20" s="226"/>
      <c r="J20" s="227"/>
      <c r="K20" s="225" t="str">
        <f>VLOOKUP(M19,EMPRESAS!B12:C48,2,0)</f>
        <v>MARIO JAVIER VELASCO ALVAREZ</v>
      </c>
      <c r="L20" s="226"/>
      <c r="M20" s="226"/>
      <c r="N20" s="226"/>
      <c r="O20" s="226"/>
      <c r="P20" s="227"/>
      <c r="Q20" s="281" t="s">
        <v>92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251335032</v>
      </c>
      <c r="G25" s="237">
        <f>+(F25/F26)*G22</f>
        <v>2.6287972091482863</v>
      </c>
      <c r="H25" s="239" t="s">
        <v>106</v>
      </c>
      <c r="I25" s="209"/>
      <c r="J25" s="209"/>
      <c r="K25" s="55" t="s">
        <v>25</v>
      </c>
      <c r="L25" s="56">
        <f>VLOOKUP(M19,EMPRESAS!B12:G53,3,0)</f>
        <v>959760900</v>
      </c>
      <c r="M25" s="237">
        <f>+(L25/L26)*M22</f>
        <v>4.4433375</v>
      </c>
      <c r="N25" s="239" t="s">
        <v>106</v>
      </c>
      <c r="O25" s="209"/>
      <c r="P25" s="209"/>
      <c r="Q25" s="55" t="s">
        <v>25</v>
      </c>
      <c r="R25" s="57">
        <f>+F25+L25</f>
        <v>1211095932</v>
      </c>
      <c r="S25" s="237">
        <f>+G25+M25</f>
        <v>7.072134709148287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47804188</v>
      </c>
      <c r="G26" s="238"/>
      <c r="H26" s="240"/>
      <c r="I26" s="210"/>
      <c r="J26" s="210"/>
      <c r="K26" s="58" t="s">
        <v>26</v>
      </c>
      <c r="L26" s="57">
        <f>VLOOKUP(M19,EMPRESAS!B12:G53,5,0)</f>
        <v>108000000</v>
      </c>
      <c r="M26" s="238"/>
      <c r="N26" s="240"/>
      <c r="O26" s="210"/>
      <c r="P26" s="210"/>
      <c r="Q26" s="58" t="s">
        <v>26</v>
      </c>
      <c r="R26" s="57">
        <f>+F26+L26</f>
        <v>155804188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47804188</v>
      </c>
      <c r="G29" s="241">
        <f>+(F29/F30)*G22</f>
        <v>0.0539610004419538</v>
      </c>
      <c r="H29" s="239" t="s">
        <v>106</v>
      </c>
      <c r="I29" s="209"/>
      <c r="J29" s="209"/>
      <c r="K29" s="81" t="s">
        <v>28</v>
      </c>
      <c r="L29" s="57">
        <f>VLOOKUP(M19,EMPRESAS!B12:G53,6,0)</f>
        <v>108000000</v>
      </c>
      <c r="M29" s="274">
        <f>+(L29/L30)*M22</f>
        <v>0.038651882464779005</v>
      </c>
      <c r="N29" s="239" t="s">
        <v>106</v>
      </c>
      <c r="O29" s="209"/>
      <c r="P29" s="209"/>
      <c r="Q29" s="60" t="s">
        <v>28</v>
      </c>
      <c r="R29" s="57">
        <f>+F29+L29</f>
        <v>155804188</v>
      </c>
      <c r="S29" s="274">
        <f>+G29+M29</f>
        <v>0.09261288290673281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442951276</v>
      </c>
      <c r="G30" s="242"/>
      <c r="H30" s="240"/>
      <c r="I30" s="210"/>
      <c r="J30" s="210"/>
      <c r="K30" s="82" t="s">
        <v>31</v>
      </c>
      <c r="L30" s="57">
        <f>VLOOKUP(M19,EMPRESAS!B12:G53,4,0)</f>
        <v>1397085900</v>
      </c>
      <c r="M30" s="275"/>
      <c r="N30" s="240"/>
      <c r="O30" s="210"/>
      <c r="P30" s="210"/>
      <c r="Q30" s="62" t="s">
        <v>31</v>
      </c>
      <c r="R30" s="57">
        <f>+F30+L30</f>
        <v>1840037176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251335032</v>
      </c>
      <c r="G33" s="256">
        <f>+(F33-F34)*G22</f>
        <v>101765422</v>
      </c>
      <c r="H33" s="239"/>
      <c r="I33" s="239" t="s">
        <v>106</v>
      </c>
      <c r="J33" s="209"/>
      <c r="K33" s="55" t="s">
        <v>25</v>
      </c>
      <c r="L33" s="56">
        <f>VLOOKUP(M19,EMPRESAS!B12:G53,3,0)</f>
        <v>959760900</v>
      </c>
      <c r="M33" s="256">
        <f>+(L33-L34)*M22</f>
        <v>425880450</v>
      </c>
      <c r="N33" s="239" t="s">
        <v>106</v>
      </c>
      <c r="O33" s="239"/>
      <c r="P33" s="209"/>
      <c r="Q33" s="55" t="s">
        <v>25</v>
      </c>
      <c r="R33" s="56">
        <f>+F33+L33</f>
        <v>1211095932</v>
      </c>
      <c r="S33" s="256">
        <f>+G33+M33</f>
        <v>527645872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47804188</v>
      </c>
      <c r="G34" s="257"/>
      <c r="H34" s="258"/>
      <c r="I34" s="258"/>
      <c r="J34" s="259"/>
      <c r="K34" s="58" t="s">
        <v>26</v>
      </c>
      <c r="L34" s="57">
        <f>VLOOKUP(M19,EMPRESAS!B12:G53,5,0)</f>
        <v>108000000</v>
      </c>
      <c r="M34" s="257"/>
      <c r="N34" s="258"/>
      <c r="O34" s="258"/>
      <c r="P34" s="259"/>
      <c r="Q34" s="58" t="s">
        <v>26</v>
      </c>
      <c r="R34" s="57">
        <f>+F34+L34</f>
        <v>155804188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VLOOKUP(G19,EMPRESAS!B12:L54,11,0)</f>
        <v>395147088</v>
      </c>
      <c r="H38" s="267"/>
      <c r="I38" s="267" t="s">
        <v>106</v>
      </c>
      <c r="J38" s="243"/>
      <c r="K38" s="75" t="s">
        <v>58</v>
      </c>
      <c r="L38" s="76">
        <f>+D15</f>
        <v>430000000</v>
      </c>
      <c r="M38" s="256">
        <f>VLOOKUP(M19,EMPRESAS!B12:L53,11,0)</f>
        <v>1289085900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1684232988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 customHeight="1">
      <c r="A43" s="39"/>
      <c r="B43" s="39"/>
      <c r="C43" s="39"/>
      <c r="D43" s="286" t="s">
        <v>132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1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4:22" s="37" customFormat="1" ht="12" customHeight="1" thickBot="1">
      <c r="D44" s="312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4"/>
    </row>
    <row r="45" spans="1:22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</row>
    <row r="46" spans="1:22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143">
    <mergeCell ref="II6:IV6"/>
    <mergeCell ref="DG6:EB6"/>
    <mergeCell ref="EC6:EX6"/>
    <mergeCell ref="EY6:FT6"/>
    <mergeCell ref="FU6:GP6"/>
    <mergeCell ref="GQ6:HL6"/>
    <mergeCell ref="HM6:IH6"/>
    <mergeCell ref="EY5:FT5"/>
    <mergeCell ref="FU5:GP5"/>
    <mergeCell ref="GQ5:HL5"/>
    <mergeCell ref="HM5:IH5"/>
    <mergeCell ref="II5:IV5"/>
    <mergeCell ref="A6:V6"/>
    <mergeCell ref="W6:AR6"/>
    <mergeCell ref="AS6:BN6"/>
    <mergeCell ref="BO6:CJ6"/>
    <mergeCell ref="CK6:DF6"/>
    <mergeCell ref="GQ4:HL4"/>
    <mergeCell ref="HM4:IH4"/>
    <mergeCell ref="II4:IV4"/>
    <mergeCell ref="A5:V5"/>
    <mergeCell ref="W5:AR5"/>
    <mergeCell ref="AS5:BN5"/>
    <mergeCell ref="BO5:CJ5"/>
    <mergeCell ref="CK5:DF5"/>
    <mergeCell ref="DG5:EB5"/>
    <mergeCell ref="EC5:EX5"/>
    <mergeCell ref="II3:IV3"/>
    <mergeCell ref="A4:V4"/>
    <mergeCell ref="W4:AR4"/>
    <mergeCell ref="AS4:BN4"/>
    <mergeCell ref="BO4:CJ4"/>
    <mergeCell ref="CK4:DF4"/>
    <mergeCell ref="DG4:EB4"/>
    <mergeCell ref="EC4:EX4"/>
    <mergeCell ref="EY4:FT4"/>
    <mergeCell ref="FU4:GP4"/>
    <mergeCell ref="DG3:EB3"/>
    <mergeCell ref="EC3:EX3"/>
    <mergeCell ref="EY3:FT3"/>
    <mergeCell ref="FU3:GP3"/>
    <mergeCell ref="GQ3:HL3"/>
    <mergeCell ref="HM3:IH3"/>
    <mergeCell ref="EY2:FT2"/>
    <mergeCell ref="FU2:GP2"/>
    <mergeCell ref="GQ2:HL2"/>
    <mergeCell ref="HM2:IH2"/>
    <mergeCell ref="II2:IV2"/>
    <mergeCell ref="A3:V3"/>
    <mergeCell ref="W3:AR3"/>
    <mergeCell ref="AS3:BN3"/>
    <mergeCell ref="BO3:CJ3"/>
    <mergeCell ref="CK3:DF3"/>
    <mergeCell ref="W2:AR2"/>
    <mergeCell ref="AS2:BN2"/>
    <mergeCell ref="BO2:CJ2"/>
    <mergeCell ref="CK2:DF2"/>
    <mergeCell ref="DG2:EB2"/>
    <mergeCell ref="EC2:EX2"/>
    <mergeCell ref="D43:V44"/>
    <mergeCell ref="A45:V45"/>
    <mergeCell ref="A46:V46"/>
    <mergeCell ref="A47:V47"/>
    <mergeCell ref="A1:V1"/>
    <mergeCell ref="A2:V2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29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V169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7.00390625" style="0" customWidth="1"/>
    <col min="7" max="7" width="7.140625" style="0" customWidth="1"/>
    <col min="8" max="8" width="14.140625" style="0" customWidth="1"/>
  </cols>
  <sheetData>
    <row r="1" spans="1:8" ht="13.5">
      <c r="A1" s="196" t="s">
        <v>7</v>
      </c>
      <c r="B1" s="196"/>
      <c r="C1" s="196"/>
      <c r="D1" s="196"/>
      <c r="E1" s="196"/>
      <c r="F1" s="196"/>
      <c r="G1" s="196"/>
      <c r="H1" s="196"/>
    </row>
    <row r="2" spans="1:8" ht="13.5">
      <c r="A2" s="196" t="s">
        <v>4</v>
      </c>
      <c r="B2" s="196"/>
      <c r="C2" s="196"/>
      <c r="D2" s="196"/>
      <c r="E2" s="196"/>
      <c r="F2" s="196"/>
      <c r="G2" s="196"/>
      <c r="H2" s="196"/>
    </row>
    <row r="3" spans="1:8" ht="13.5">
      <c r="A3" s="196" t="s">
        <v>69</v>
      </c>
      <c r="B3" s="196"/>
      <c r="C3" s="196"/>
      <c r="D3" s="196"/>
      <c r="E3" s="196"/>
      <c r="F3" s="196"/>
      <c r="G3" s="196"/>
      <c r="H3" s="196"/>
    </row>
    <row r="4" spans="1:8" ht="13.5">
      <c r="A4" s="196" t="s">
        <v>47</v>
      </c>
      <c r="B4" s="196"/>
      <c r="C4" s="196"/>
      <c r="D4" s="196"/>
      <c r="E4" s="196"/>
      <c r="F4" s="196"/>
      <c r="G4" s="196"/>
      <c r="H4" s="196"/>
    </row>
    <row r="5" spans="1:8" ht="13.5">
      <c r="A5" s="196" t="s">
        <v>8</v>
      </c>
      <c r="B5" s="196"/>
      <c r="C5" s="196"/>
      <c r="D5" s="196"/>
      <c r="E5" s="196"/>
      <c r="F5" s="196"/>
      <c r="G5" s="196"/>
      <c r="H5" s="196"/>
    </row>
    <row r="6" spans="1:8" ht="13.5">
      <c r="A6" s="186" t="s">
        <v>57</v>
      </c>
      <c r="B6" s="186"/>
      <c r="C6" s="186"/>
      <c r="D6" s="186"/>
      <c r="E6" s="186"/>
      <c r="F6" s="186"/>
      <c r="G6" s="186"/>
      <c r="H6" s="18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6"/>
      <c r="G8" s="186"/>
      <c r="H8" s="186"/>
    </row>
    <row r="9" spans="1:8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</row>
    <row r="10" spans="1:8" ht="29.25" customHeight="1" thickBot="1">
      <c r="A10" s="198"/>
      <c r="B10" s="162"/>
      <c r="C10" s="163"/>
      <c r="D10" s="163"/>
      <c r="E10" s="164"/>
      <c r="F10" s="193" t="s">
        <v>63</v>
      </c>
      <c r="G10" s="194"/>
      <c r="H10" s="195"/>
    </row>
    <row r="11" spans="1:8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</row>
    <row r="12" spans="1:8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</row>
    <row r="13" spans="1:8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</row>
    <row r="14" spans="1:8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</row>
    <row r="15" spans="1:8" ht="14.25" thickBot="1">
      <c r="A15" s="191"/>
      <c r="B15" s="154"/>
      <c r="C15" s="155"/>
      <c r="D15" s="27"/>
      <c r="E15" s="28"/>
      <c r="F15" s="26"/>
      <c r="G15" s="84"/>
      <c r="H15" s="84"/>
    </row>
    <row r="16" spans="1:8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</row>
    <row r="17" spans="1:8" ht="14.25" thickBot="1">
      <c r="A17" s="191"/>
      <c r="B17" s="154"/>
      <c r="C17" s="155"/>
      <c r="D17" s="27"/>
      <c r="E17" s="28"/>
      <c r="F17" s="26"/>
      <c r="G17" s="84"/>
      <c r="H17" s="84"/>
    </row>
    <row r="18" spans="1:8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</row>
    <row r="19" spans="1:8" ht="14.25" thickBot="1">
      <c r="A19" s="191"/>
      <c r="B19" s="154"/>
      <c r="C19" s="155"/>
      <c r="D19" s="27"/>
      <c r="E19" s="28"/>
      <c r="F19" s="26"/>
      <c r="G19" s="84"/>
      <c r="H19" s="84"/>
    </row>
    <row r="20" spans="1:8" ht="14.25" thickBot="1">
      <c r="A20" s="191"/>
      <c r="B20" s="168" t="s">
        <v>14</v>
      </c>
      <c r="C20" s="169"/>
      <c r="D20" s="7">
        <v>2009</v>
      </c>
      <c r="E20" s="8">
        <v>2010</v>
      </c>
      <c r="F20" s="15" t="s">
        <v>106</v>
      </c>
      <c r="G20" s="34"/>
      <c r="H20" s="85"/>
    </row>
    <row r="21" spans="1:8" ht="14.25" thickBot="1">
      <c r="A21" s="192"/>
      <c r="B21" s="170"/>
      <c r="C21" s="171"/>
      <c r="D21" s="27"/>
      <c r="E21" s="28"/>
      <c r="F21" s="29"/>
      <c r="G21" s="10"/>
      <c r="H21" s="10"/>
    </row>
    <row r="22" spans="1:8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</row>
    <row r="23" spans="1:8" ht="14.25" thickBot="1">
      <c r="A23" s="175"/>
      <c r="B23" s="177" t="s">
        <v>52</v>
      </c>
      <c r="C23" s="178"/>
      <c r="D23" s="178"/>
      <c r="E23" s="178"/>
      <c r="F23" s="9" t="s">
        <v>106</v>
      </c>
      <c r="G23" s="29"/>
      <c r="H23" s="10"/>
    </row>
    <row r="24" spans="1:8" ht="14.25" thickBot="1">
      <c r="A24" s="175"/>
      <c r="B24" s="179" t="s">
        <v>49</v>
      </c>
      <c r="C24" s="180"/>
      <c r="D24" s="180"/>
      <c r="E24" s="180"/>
      <c r="F24" s="9"/>
      <c r="G24" s="31" t="s">
        <v>106</v>
      </c>
      <c r="H24" s="11" t="s">
        <v>110</v>
      </c>
    </row>
    <row r="25" spans="1:8" ht="14.25" thickBot="1">
      <c r="A25" s="174">
        <v>3</v>
      </c>
      <c r="B25" s="172" t="s">
        <v>15</v>
      </c>
      <c r="C25" s="173"/>
      <c r="D25" s="173"/>
      <c r="E25" s="173"/>
      <c r="F25" s="12"/>
      <c r="G25" s="4"/>
      <c r="H25" s="12"/>
    </row>
    <row r="26" spans="1:8" ht="14.25" thickBot="1">
      <c r="A26" s="175"/>
      <c r="B26" s="177" t="s">
        <v>18</v>
      </c>
      <c r="C26" s="178"/>
      <c r="D26" s="178"/>
      <c r="E26" s="178"/>
      <c r="F26" s="9" t="s">
        <v>106</v>
      </c>
      <c r="G26" s="29"/>
      <c r="H26" s="10"/>
    </row>
    <row r="27" spans="1:8" ht="14.25" thickBot="1">
      <c r="A27" s="175"/>
      <c r="B27" s="179" t="s">
        <v>16</v>
      </c>
      <c r="C27" s="180"/>
      <c r="D27" s="180"/>
      <c r="E27" s="180"/>
      <c r="F27" s="9" t="s">
        <v>106</v>
      </c>
      <c r="G27" s="31"/>
      <c r="H27" s="11"/>
    </row>
    <row r="28" spans="1:8" ht="14.25" thickBot="1">
      <c r="A28" s="174">
        <v>4</v>
      </c>
      <c r="B28" s="172" t="s">
        <v>17</v>
      </c>
      <c r="C28" s="173"/>
      <c r="D28" s="173"/>
      <c r="E28" s="173"/>
      <c r="F28" s="12"/>
      <c r="G28" s="4"/>
      <c r="H28" s="12"/>
    </row>
    <row r="29" spans="1:8" ht="14.25" thickBot="1">
      <c r="A29" s="175"/>
      <c r="B29" s="181" t="s">
        <v>18</v>
      </c>
      <c r="C29" s="182"/>
      <c r="D29" s="182"/>
      <c r="E29" s="182"/>
      <c r="F29" s="13" t="s">
        <v>106</v>
      </c>
      <c r="G29" s="32"/>
      <c r="H29" s="14"/>
    </row>
    <row r="30" spans="1:8" ht="14.25" thickBot="1">
      <c r="A30" s="176"/>
      <c r="B30" s="183" t="s">
        <v>16</v>
      </c>
      <c r="C30" s="184"/>
      <c r="D30" s="184"/>
      <c r="E30" s="185"/>
      <c r="F30" s="13" t="s">
        <v>106</v>
      </c>
      <c r="G30" s="32"/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4"/>
      <c r="H31" s="34" t="s">
        <v>112</v>
      </c>
    </row>
    <row r="32" spans="1:9" ht="14.25" thickBot="1">
      <c r="A32" s="5"/>
      <c r="B32" s="300"/>
      <c r="C32" s="301"/>
      <c r="D32" s="301"/>
      <c r="E32" s="301"/>
      <c r="F32" s="302"/>
      <c r="G32" s="303"/>
      <c r="H32" s="300"/>
      <c r="I32" s="294"/>
    </row>
    <row r="33" spans="1:22" ht="47.25" customHeight="1" thickBot="1">
      <c r="A33" s="298" t="s">
        <v>132</v>
      </c>
      <c r="B33" s="307"/>
      <c r="C33" s="307"/>
      <c r="D33" s="307"/>
      <c r="E33" s="307"/>
      <c r="F33" s="307"/>
      <c r="G33" s="307"/>
      <c r="H33" s="308"/>
      <c r="I33" s="31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</row>
    <row r="34" spans="1:22" s="21" customFormat="1" ht="13.5">
      <c r="A34" s="5"/>
      <c r="B34" s="5"/>
      <c r="C34" s="5"/>
      <c r="D34" s="5"/>
      <c r="E34" s="5"/>
      <c r="F34" s="5"/>
      <c r="G34" s="5"/>
      <c r="H34" s="5"/>
      <c r="I34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</row>
    <row r="35" spans="8:22" s="21" customFormat="1" ht="12.75">
      <c r="H35" s="5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</row>
    <row r="36" spans="1:8" s="21" customFormat="1" ht="11.25">
      <c r="A36" s="143" t="s">
        <v>36</v>
      </c>
      <c r="B36" s="143"/>
      <c r="C36" s="143"/>
      <c r="D36" s="143"/>
      <c r="E36" s="143"/>
      <c r="F36" s="143"/>
      <c r="G36" s="143"/>
      <c r="H36" s="143"/>
    </row>
    <row r="37" spans="1:8" s="21" customFormat="1" ht="11.25">
      <c r="A37" s="142" t="s">
        <v>130</v>
      </c>
      <c r="B37" s="142"/>
      <c r="C37" s="142"/>
      <c r="D37" s="142"/>
      <c r="E37" s="142"/>
      <c r="F37" s="142"/>
      <c r="G37" s="142"/>
      <c r="H37" s="142"/>
    </row>
    <row r="38" spans="1:8" s="21" customFormat="1" ht="11.25">
      <c r="A38" s="143" t="s">
        <v>35</v>
      </c>
      <c r="B38" s="143"/>
      <c r="C38" s="143"/>
      <c r="D38" s="143"/>
      <c r="E38" s="143"/>
      <c r="F38" s="143"/>
      <c r="G38" s="143"/>
      <c r="H38" s="143"/>
    </row>
    <row r="39" s="21" customFormat="1" ht="12.75">
      <c r="H39" s="5"/>
    </row>
    <row r="40" s="21" customFormat="1" ht="12.75">
      <c r="H40" s="5"/>
    </row>
    <row r="41" spans="1:22" ht="13.5">
      <c r="A41" s="21"/>
      <c r="B41" s="21"/>
      <c r="C41" s="21"/>
      <c r="D41" s="21"/>
      <c r="E41" s="21"/>
      <c r="F41" s="21"/>
      <c r="G41" s="21"/>
      <c r="H41" s="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3.5">
      <c r="A42" s="21"/>
      <c r="B42" s="21"/>
      <c r="C42" s="21"/>
      <c r="D42" s="21"/>
      <c r="E42" s="21"/>
      <c r="F42" s="21"/>
      <c r="G42" s="21"/>
      <c r="H42" s="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8" ht="12.75">
      <c r="A43" s="20"/>
      <c r="H43" s="1"/>
    </row>
    <row r="44" spans="1:8" ht="12.75">
      <c r="A44" s="19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</sheetData>
  <sheetProtection/>
  <mergeCells count="34">
    <mergeCell ref="A36:H36"/>
    <mergeCell ref="B26:E26"/>
    <mergeCell ref="B27:E27"/>
    <mergeCell ref="A9:A12"/>
    <mergeCell ref="A6:H6"/>
    <mergeCell ref="A33:H33"/>
    <mergeCell ref="F11:H11"/>
    <mergeCell ref="B22:E22"/>
    <mergeCell ref="B16:C17"/>
    <mergeCell ref="A1:H1"/>
    <mergeCell ref="A2:H2"/>
    <mergeCell ref="A3:H3"/>
    <mergeCell ref="A4:H4"/>
    <mergeCell ref="A5:H5"/>
    <mergeCell ref="A37:H37"/>
    <mergeCell ref="B29:E29"/>
    <mergeCell ref="B30:E30"/>
    <mergeCell ref="F8:H8"/>
    <mergeCell ref="F9:H9"/>
    <mergeCell ref="A13:A21"/>
    <mergeCell ref="B25:E25"/>
    <mergeCell ref="B18:C19"/>
    <mergeCell ref="A22:A24"/>
    <mergeCell ref="F10:H10"/>
    <mergeCell ref="B14:C15"/>
    <mergeCell ref="B13:E13"/>
    <mergeCell ref="B9:E12"/>
    <mergeCell ref="A38:H38"/>
    <mergeCell ref="B20:C21"/>
    <mergeCell ref="B28:E28"/>
    <mergeCell ref="A25:A27"/>
    <mergeCell ref="A28:A30"/>
    <mergeCell ref="B23:E23"/>
    <mergeCell ref="B24:E2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T168"/>
  <sheetViews>
    <sheetView zoomScalePageLayoutView="0" workbookViewId="0" topLeftCell="A1">
      <selection activeCell="A33" sqref="A33:H34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8.8515625" style="0" customWidth="1"/>
    <col min="7" max="7" width="8.28125" style="0" customWidth="1"/>
    <col min="8" max="8" width="24.140625" style="0" customWidth="1"/>
    <col min="9" max="9" width="9.140625" style="0" customWidth="1"/>
    <col min="10" max="10" width="20.00390625" style="0" bestFit="1" customWidth="1"/>
  </cols>
  <sheetData>
    <row r="1" spans="1:8" ht="13.5">
      <c r="A1" s="196" t="s">
        <v>7</v>
      </c>
      <c r="B1" s="196"/>
      <c r="C1" s="196"/>
      <c r="D1" s="196"/>
      <c r="E1" s="196"/>
      <c r="F1" s="196"/>
      <c r="G1" s="196"/>
      <c r="H1" s="196"/>
    </row>
    <row r="2" spans="1:8" ht="13.5">
      <c r="A2" s="196" t="s">
        <v>4</v>
      </c>
      <c r="B2" s="196"/>
      <c r="C2" s="196"/>
      <c r="D2" s="196"/>
      <c r="E2" s="196"/>
      <c r="F2" s="196"/>
      <c r="G2" s="196"/>
      <c r="H2" s="196"/>
    </row>
    <row r="3" spans="1:8" ht="13.5">
      <c r="A3" s="196" t="s">
        <v>69</v>
      </c>
      <c r="B3" s="196"/>
      <c r="C3" s="196"/>
      <c r="D3" s="196"/>
      <c r="E3" s="196"/>
      <c r="F3" s="196"/>
      <c r="G3" s="196"/>
      <c r="H3" s="196"/>
    </row>
    <row r="4" spans="1:8" ht="13.5">
      <c r="A4" s="196" t="s">
        <v>47</v>
      </c>
      <c r="B4" s="196"/>
      <c r="C4" s="196"/>
      <c r="D4" s="196"/>
      <c r="E4" s="196"/>
      <c r="F4" s="196"/>
      <c r="G4" s="196"/>
      <c r="H4" s="196"/>
    </row>
    <row r="5" spans="1:8" ht="13.5">
      <c r="A5" s="196" t="s">
        <v>8</v>
      </c>
      <c r="B5" s="196"/>
      <c r="C5" s="196"/>
      <c r="D5" s="196"/>
      <c r="E5" s="196"/>
      <c r="F5" s="196"/>
      <c r="G5" s="196"/>
      <c r="H5" s="196"/>
    </row>
    <row r="6" spans="1:8" ht="13.5">
      <c r="A6" s="186" t="s">
        <v>57</v>
      </c>
      <c r="B6" s="186"/>
      <c r="C6" s="186"/>
      <c r="D6" s="186"/>
      <c r="E6" s="186"/>
      <c r="F6" s="186"/>
      <c r="G6" s="186"/>
      <c r="H6" s="18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6"/>
      <c r="G8" s="186"/>
      <c r="H8" s="186"/>
    </row>
    <row r="9" spans="1:8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</row>
    <row r="10" spans="1:8" ht="29.25" customHeight="1" thickBot="1">
      <c r="A10" s="198"/>
      <c r="B10" s="162"/>
      <c r="C10" s="163"/>
      <c r="D10" s="163"/>
      <c r="E10" s="164"/>
      <c r="F10" s="193" t="s">
        <v>104</v>
      </c>
      <c r="G10" s="194"/>
      <c r="H10" s="195"/>
    </row>
    <row r="11" spans="1:8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</row>
    <row r="12" spans="1:8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</row>
    <row r="13" spans="1:8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</row>
    <row r="14" spans="1:8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 t="s">
        <v>119</v>
      </c>
    </row>
    <row r="15" spans="1:8" ht="14.25" thickBot="1">
      <c r="A15" s="191"/>
      <c r="B15" s="154"/>
      <c r="C15" s="155"/>
      <c r="D15" s="27"/>
      <c r="E15" s="28"/>
      <c r="F15" s="26"/>
      <c r="G15" s="84"/>
      <c r="H15" s="84"/>
    </row>
    <row r="16" spans="1:10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 t="s">
        <v>119</v>
      </c>
      <c r="J16" s="100"/>
    </row>
    <row r="17" spans="1:8" ht="14.25" thickBot="1">
      <c r="A17" s="191"/>
      <c r="B17" s="154"/>
      <c r="C17" s="155"/>
      <c r="D17" s="27"/>
      <c r="E17" s="28"/>
      <c r="F17" s="26"/>
      <c r="G17" s="84"/>
      <c r="H17" s="84"/>
    </row>
    <row r="18" spans="1:8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</row>
    <row r="19" spans="1:8" ht="14.25" thickBot="1">
      <c r="A19" s="191"/>
      <c r="B19" s="154"/>
      <c r="C19" s="155"/>
      <c r="D19" s="27"/>
      <c r="E19" s="28"/>
      <c r="F19" s="26"/>
      <c r="G19" s="84"/>
      <c r="H19" s="84"/>
    </row>
    <row r="20" spans="1:8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108</v>
      </c>
    </row>
    <row r="21" spans="1:8" ht="14.25" thickBot="1">
      <c r="A21" s="192"/>
      <c r="B21" s="170"/>
      <c r="C21" s="171"/>
      <c r="D21" s="27"/>
      <c r="E21" s="28"/>
      <c r="F21" s="29"/>
      <c r="G21" s="10"/>
      <c r="H21" s="10"/>
    </row>
    <row r="22" spans="1:8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</row>
    <row r="23" spans="1:8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</row>
    <row r="24" spans="1:8" ht="14.25" thickBot="1">
      <c r="A24" s="175"/>
      <c r="B24" s="179" t="s">
        <v>49</v>
      </c>
      <c r="C24" s="180"/>
      <c r="D24" s="180"/>
      <c r="E24" s="180"/>
      <c r="F24" s="9" t="s">
        <v>106</v>
      </c>
      <c r="G24" s="11"/>
      <c r="H24" s="11"/>
    </row>
    <row r="25" spans="1:8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</row>
    <row r="26" spans="1:8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</row>
    <row r="27" spans="1:8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</row>
    <row r="28" spans="1:8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</row>
    <row r="29" spans="1:8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</row>
    <row r="30" spans="1:8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</row>
    <row r="31" spans="1:8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20" s="21" customFormat="1" ht="11.25" customHeight="1">
      <c r="A33" s="286" t="s">
        <v>132</v>
      </c>
      <c r="B33" s="310"/>
      <c r="C33" s="310"/>
      <c r="D33" s="310"/>
      <c r="E33" s="310"/>
      <c r="F33" s="310"/>
      <c r="G33" s="310"/>
      <c r="H33" s="311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297"/>
    </row>
    <row r="34" spans="1:20" s="21" customFormat="1" ht="27" customHeight="1" thickBot="1">
      <c r="A34" s="312"/>
      <c r="B34" s="313"/>
      <c r="C34" s="313"/>
      <c r="D34" s="313"/>
      <c r="E34" s="313"/>
      <c r="F34" s="313"/>
      <c r="G34" s="313"/>
      <c r="H34" s="314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297"/>
    </row>
    <row r="35" spans="1:20" s="21" customFormat="1" ht="27" customHeight="1">
      <c r="A35" s="304"/>
      <c r="B35" s="304"/>
      <c r="C35" s="304"/>
      <c r="D35" s="304"/>
      <c r="E35" s="304"/>
      <c r="F35" s="304"/>
      <c r="G35" s="304"/>
      <c r="H35" s="304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297"/>
    </row>
    <row r="36" spans="1:20" s="21" customFormat="1" ht="11.25">
      <c r="A36" s="261" t="s">
        <v>130</v>
      </c>
      <c r="B36" s="261"/>
      <c r="C36" s="261"/>
      <c r="D36" s="261"/>
      <c r="E36" s="261"/>
      <c r="F36" s="261"/>
      <c r="G36" s="261"/>
      <c r="H36" s="261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</row>
    <row r="37" spans="1:20" s="21" customFormat="1" ht="11.25">
      <c r="A37" s="143" t="s">
        <v>35</v>
      </c>
      <c r="B37" s="143"/>
      <c r="C37" s="143"/>
      <c r="D37" s="143"/>
      <c r="E37" s="143"/>
      <c r="F37" s="143"/>
      <c r="G37" s="143"/>
      <c r="H37" s="143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="21" customFormat="1" ht="12.75">
      <c r="H41" s="5"/>
    </row>
    <row r="42" spans="1:8" ht="12.75">
      <c r="A42" s="20"/>
      <c r="H42" s="1"/>
    </row>
    <row r="43" spans="1:8" ht="12.75">
      <c r="A43" s="19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</sheetData>
  <sheetProtection/>
  <mergeCells count="33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7:H37"/>
    <mergeCell ref="A28:A30"/>
    <mergeCell ref="B28:E28"/>
    <mergeCell ref="B29:E29"/>
    <mergeCell ref="B30:E30"/>
    <mergeCell ref="A36:H36"/>
    <mergeCell ref="A33:H3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81"/>
  <sheetViews>
    <sheetView zoomScale="80" zoomScaleNormal="8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8.57421875" style="38" bestFit="1" customWidth="1"/>
    <col min="11" max="16384" width="11.421875" style="38" customWidth="1"/>
  </cols>
  <sheetData>
    <row r="1" spans="1:21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96" t="s">
        <v>70</v>
      </c>
      <c r="B3" s="196"/>
      <c r="C3" s="196"/>
      <c r="D3" s="196"/>
      <c r="E3" s="196"/>
      <c r="F3" s="196"/>
      <c r="G3" s="196"/>
      <c r="H3" s="196"/>
      <c r="I3" s="196"/>
      <c r="J3" s="19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3" t="s">
        <v>59</v>
      </c>
      <c r="B10" s="204"/>
      <c r="C10" s="204"/>
      <c r="D10" s="204"/>
      <c r="E10" s="41" t="s">
        <v>126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5" t="s">
        <v>60</v>
      </c>
      <c r="B11" s="206"/>
      <c r="C11" s="206"/>
      <c r="D11" s="206"/>
      <c r="E11" s="42" t="s">
        <v>126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5" t="s">
        <v>61</v>
      </c>
      <c r="B12" s="206"/>
      <c r="C12" s="206"/>
      <c r="D12" s="206"/>
      <c r="E12" s="42" t="s">
        <v>126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07" t="s">
        <v>62</v>
      </c>
      <c r="B13" s="208"/>
      <c r="C13" s="208"/>
      <c r="D13" s="208"/>
      <c r="E13" s="43" t="s">
        <v>126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53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2"/>
      <c r="B19" s="217"/>
      <c r="C19" s="218"/>
      <c r="D19" s="219"/>
      <c r="E19" s="46"/>
      <c r="F19" s="47" t="s">
        <v>43</v>
      </c>
      <c r="G19" s="23">
        <v>860528461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2"/>
      <c r="B20" s="217"/>
      <c r="C20" s="218"/>
      <c r="D20" s="219"/>
      <c r="E20" s="225" t="str">
        <f>VLOOKUP(G19,EMPRESAS!B12:C52,2,0)</f>
        <v>GRUPO B&amp;G LTDA</v>
      </c>
      <c r="F20" s="226"/>
      <c r="G20" s="226"/>
      <c r="H20" s="226"/>
      <c r="I20" s="226"/>
      <c r="J20" s="22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3"/>
      <c r="B22" s="220"/>
      <c r="C22" s="221"/>
      <c r="D22" s="221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912324784.34</v>
      </c>
      <c r="G25" s="237">
        <f>F25/F26</f>
        <v>5.606939998108494</v>
      </c>
      <c r="H25" s="239" t="s">
        <v>106</v>
      </c>
      <c r="I25" s="209"/>
      <c r="J25" s="20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162713491.61</v>
      </c>
      <c r="G26" s="238"/>
      <c r="H26" s="240"/>
      <c r="I26" s="210"/>
      <c r="J26" s="2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29">
        <v>2</v>
      </c>
      <c r="B29" s="231" t="str">
        <f>+A11</f>
        <v>Endeudamiento  &lt;= A 50 %</v>
      </c>
      <c r="C29" s="232"/>
      <c r="D29" s="233"/>
      <c r="E29" s="59" t="s">
        <v>28</v>
      </c>
      <c r="F29" s="56">
        <f>VLOOKUP(G19,EMPRESAS!B12:G53,6,0)</f>
        <v>162713491.61</v>
      </c>
      <c r="G29" s="241">
        <f>F29/F30</f>
        <v>0.16866078574781013</v>
      </c>
      <c r="H29" s="239" t="s">
        <v>106</v>
      </c>
      <c r="I29" s="209"/>
      <c r="J29" s="20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0"/>
      <c r="B30" s="234"/>
      <c r="C30" s="235"/>
      <c r="D30" s="236"/>
      <c r="E30" s="61" t="s">
        <v>31</v>
      </c>
      <c r="F30" s="57">
        <f>VLOOKUP(G19,EMPRESAS!B12:G53,4,0)</f>
        <v>964738133.34</v>
      </c>
      <c r="G30" s="242"/>
      <c r="H30" s="240"/>
      <c r="I30" s="210"/>
      <c r="J30" s="21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912324784.34</v>
      </c>
      <c r="G33" s="256">
        <f>F33-F34</f>
        <v>749611292.73</v>
      </c>
      <c r="H33" s="239" t="s">
        <v>106</v>
      </c>
      <c r="I33" s="239"/>
      <c r="J33" s="20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162713491.61</v>
      </c>
      <c r="G34" s="257"/>
      <c r="H34" s="258"/>
      <c r="I34" s="258"/>
      <c r="J34" s="259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802024641.73</v>
      </c>
      <c r="H38" s="267" t="s">
        <v>106</v>
      </c>
      <c r="I38" s="267"/>
      <c r="J38" s="243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87" t="s">
        <v>126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13.5" customHeight="1">
      <c r="A43" s="286" t="s">
        <v>132</v>
      </c>
      <c r="B43" s="310"/>
      <c r="C43" s="310"/>
      <c r="D43" s="310"/>
      <c r="E43" s="310"/>
      <c r="F43" s="310"/>
      <c r="G43" s="310"/>
      <c r="H43" s="310"/>
      <c r="I43" s="310"/>
      <c r="J43" s="311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10" s="37" customFormat="1" ht="12.75" customHeight="1" thickBot="1">
      <c r="A44" s="312"/>
      <c r="B44" s="313"/>
      <c r="C44" s="313"/>
      <c r="D44" s="313"/>
      <c r="E44" s="313"/>
      <c r="F44" s="313"/>
      <c r="G44" s="313"/>
      <c r="H44" s="313"/>
      <c r="I44" s="313"/>
      <c r="J44" s="314"/>
    </row>
    <row r="45" spans="1:10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s="37" customFormat="1" ht="11.25">
      <c r="A46" s="261" t="s">
        <v>130</v>
      </c>
      <c r="B46" s="261"/>
      <c r="C46" s="261"/>
      <c r="D46" s="261"/>
      <c r="E46" s="261"/>
      <c r="F46" s="261"/>
      <c r="G46" s="261"/>
      <c r="H46" s="261"/>
      <c r="I46" s="261"/>
      <c r="J46" s="261"/>
    </row>
    <row r="47" spans="1:10" s="37" customFormat="1" ht="11.25">
      <c r="A47" s="262" t="s">
        <v>35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50">
    <mergeCell ref="A43:J44"/>
    <mergeCell ref="A1:J1"/>
    <mergeCell ref="A2:J2"/>
    <mergeCell ref="A3:J3"/>
    <mergeCell ref="A4:J4"/>
    <mergeCell ref="A5:J5"/>
    <mergeCell ref="A6:J6"/>
    <mergeCell ref="A8:E8"/>
    <mergeCell ref="A9:D9"/>
    <mergeCell ref="A10:D10"/>
    <mergeCell ref="A11:D11"/>
    <mergeCell ref="A12:D12"/>
    <mergeCell ref="A13:D13"/>
    <mergeCell ref="B28:D28"/>
    <mergeCell ref="A18:A22"/>
    <mergeCell ref="B18:D22"/>
    <mergeCell ref="E18:J18"/>
    <mergeCell ref="E20:J20"/>
    <mergeCell ref="E21:J21"/>
    <mergeCell ref="B24:D24"/>
    <mergeCell ref="I33:I35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H38:H39"/>
    <mergeCell ref="I38:I39"/>
    <mergeCell ref="A29:A30"/>
    <mergeCell ref="B29:D30"/>
    <mergeCell ref="G29:G30"/>
    <mergeCell ref="H29:H30"/>
    <mergeCell ref="I29:I30"/>
    <mergeCell ref="B33:D35"/>
    <mergeCell ref="G33:G34"/>
    <mergeCell ref="H33:H35"/>
    <mergeCell ref="J33:J35"/>
    <mergeCell ref="A41:I41"/>
    <mergeCell ref="J38:J39"/>
    <mergeCell ref="A45:J45"/>
    <mergeCell ref="A46:J46"/>
    <mergeCell ref="A47:J47"/>
    <mergeCell ref="G36:G37"/>
    <mergeCell ref="B37:D37"/>
    <mergeCell ref="A38:A39"/>
    <mergeCell ref="G38:G39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68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95</v>
      </c>
      <c r="G10" s="194"/>
      <c r="H10" s="195"/>
      <c r="I10" s="193" t="s">
        <v>122</v>
      </c>
      <c r="J10" s="194"/>
      <c r="K10" s="195"/>
      <c r="L10" s="193" t="s">
        <v>94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/>
      <c r="J18" s="31" t="s">
        <v>106</v>
      </c>
      <c r="K18" s="11" t="s">
        <v>123</v>
      </c>
      <c r="L18" s="9"/>
      <c r="M18" s="11" t="s">
        <v>106</v>
      </c>
      <c r="N18" s="11" t="s">
        <v>112</v>
      </c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108</v>
      </c>
      <c r="I20" s="15"/>
      <c r="J20" s="4" t="s">
        <v>106</v>
      </c>
      <c r="K20" s="85" t="s">
        <v>108</v>
      </c>
      <c r="L20" s="15"/>
      <c r="M20" s="34" t="s">
        <v>106</v>
      </c>
      <c r="N20" s="85" t="s">
        <v>112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 t="s">
        <v>106</v>
      </c>
      <c r="G24" s="11"/>
      <c r="H24" s="11"/>
      <c r="I24" s="9" t="s">
        <v>106</v>
      </c>
      <c r="J24" s="31"/>
      <c r="K24" s="11"/>
      <c r="L24" s="9" t="s">
        <v>106</v>
      </c>
      <c r="M24" s="11"/>
      <c r="N24" s="11"/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 t="s">
        <v>106</v>
      </c>
      <c r="M27" s="11"/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 t="s">
        <v>106</v>
      </c>
      <c r="J29" s="32"/>
      <c r="K29" s="14"/>
      <c r="L29" s="13" t="s">
        <v>106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 t="s">
        <v>106</v>
      </c>
      <c r="J30" s="32"/>
      <c r="K30" s="33"/>
      <c r="L30" s="13" t="s">
        <v>106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14" s="21" customFormat="1" ht="11.25" customHeight="1">
      <c r="A33" s="286" t="s">
        <v>132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</row>
    <row r="34" spans="1:14" s="21" customFormat="1" ht="19.5" customHeight="1" thickBo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</row>
    <row r="35" spans="1:10" s="21" customFormat="1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4" s="21" customFormat="1" ht="11.25">
      <c r="A36" s="261" t="s">
        <v>130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</row>
    <row r="37" spans="1:14" s="21" customFormat="1" ht="11.25">
      <c r="A37" s="261" t="s">
        <v>35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="21" customFormat="1" ht="12.75">
      <c r="H41" s="5"/>
    </row>
    <row r="42" spans="1:8" ht="12.75">
      <c r="A42" s="20"/>
      <c r="H42" s="1"/>
    </row>
    <row r="43" spans="1:8" ht="12.75">
      <c r="A43" s="19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</sheetData>
  <sheetProtection/>
  <mergeCells count="39">
    <mergeCell ref="A37:N37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3:N34"/>
    <mergeCell ref="A36:N3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9.7109375" style="38" customWidth="1"/>
    <col min="11" max="11" width="13.8515625" style="38" customWidth="1"/>
    <col min="12" max="13" width="13.57421875" style="38" bestFit="1" customWidth="1"/>
    <col min="14" max="14" width="3.421875" style="38" bestFit="1" customWidth="1"/>
    <col min="15" max="15" width="4.421875" style="38" bestFit="1" customWidth="1"/>
    <col min="16" max="16" width="20.28125" style="38" customWidth="1"/>
    <col min="17" max="17" width="13.8515625" style="38" bestFit="1" customWidth="1"/>
    <col min="18" max="18" width="14.421875" style="38" bestFit="1" customWidth="1"/>
    <col min="19" max="19" width="14.140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 t="s">
        <v>126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 t="s">
        <v>126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 t="s">
        <v>126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 t="s">
        <v>126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830065219</v>
      </c>
      <c r="H19" s="47"/>
      <c r="I19" s="47"/>
      <c r="J19" s="48"/>
      <c r="K19" s="46"/>
      <c r="L19" s="47" t="s">
        <v>43</v>
      </c>
      <c r="M19" s="23">
        <v>7223136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VLOOKUP(G19,EMPRESAS!B12:C48,2,0)</f>
        <v>IDACO SAS</v>
      </c>
      <c r="F20" s="226"/>
      <c r="G20" s="226"/>
      <c r="H20" s="226"/>
      <c r="I20" s="226"/>
      <c r="J20" s="227"/>
      <c r="K20" s="225" t="str">
        <f>VLOOKUP(M19,EMPRESAS!B12:C53,2,0)</f>
        <v>JOSE CAMILO CRUZ RUIZ</v>
      </c>
      <c r="L20" s="226"/>
      <c r="M20" s="226"/>
      <c r="N20" s="226"/>
      <c r="O20" s="226"/>
      <c r="P20" s="227"/>
      <c r="Q20" s="281" t="s">
        <v>92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0.9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0.1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980523000</v>
      </c>
      <c r="G25" s="237">
        <f>+(F25/F26)*G22</f>
        <v>4.890768471923563</v>
      </c>
      <c r="H25" s="239" t="s">
        <v>106</v>
      </c>
      <c r="I25" s="209"/>
      <c r="J25" s="209"/>
      <c r="K25" s="55" t="s">
        <v>25</v>
      </c>
      <c r="L25" s="56">
        <f>VLOOKUP(M19,EMPRESAS!B12:G53,3,0)</f>
        <v>732359600</v>
      </c>
      <c r="M25" s="237">
        <f>+(L25/L26)*M22</f>
        <v>10.24279160839161</v>
      </c>
      <c r="N25" s="239" t="s">
        <v>106</v>
      </c>
      <c r="O25" s="209"/>
      <c r="P25" s="209"/>
      <c r="Q25" s="55" t="s">
        <v>25</v>
      </c>
      <c r="R25" s="57">
        <f>+F25+L25</f>
        <v>1712882600</v>
      </c>
      <c r="S25" s="237">
        <f>+G25+M25</f>
        <v>15.133560080315172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180436000</v>
      </c>
      <c r="G26" s="238"/>
      <c r="H26" s="240"/>
      <c r="I26" s="210"/>
      <c r="J26" s="210"/>
      <c r="K26" s="58" t="s">
        <v>26</v>
      </c>
      <c r="L26" s="57">
        <f>VLOOKUP(M19,EMPRESAS!B12:G53,5,0)</f>
        <v>7150000</v>
      </c>
      <c r="M26" s="238"/>
      <c r="N26" s="240"/>
      <c r="O26" s="210"/>
      <c r="P26" s="210"/>
      <c r="Q26" s="58" t="s">
        <v>26</v>
      </c>
      <c r="R26" s="57">
        <f>+F26+L26</f>
        <v>187586000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596490000</v>
      </c>
      <c r="G29" s="241">
        <f>+(F29/F30)*G22</f>
        <v>0.36473521688470073</v>
      </c>
      <c r="H29" s="239" t="s">
        <v>106</v>
      </c>
      <c r="I29" s="209"/>
      <c r="J29" s="209"/>
      <c r="K29" s="81" t="s">
        <v>28</v>
      </c>
      <c r="L29" s="57">
        <f>VLOOKUP(M19,EMPRESAS!B12:G53,6,0)</f>
        <v>10400000</v>
      </c>
      <c r="M29" s="274">
        <f>+(L29/L30)*M22</f>
        <v>0.0011851897098410576</v>
      </c>
      <c r="N29" s="239" t="s">
        <v>106</v>
      </c>
      <c r="O29" s="209"/>
      <c r="P29" s="209"/>
      <c r="Q29" s="60" t="s">
        <v>28</v>
      </c>
      <c r="R29" s="57">
        <f>+F29+L29</f>
        <v>606890000</v>
      </c>
      <c r="S29" s="274">
        <f>+G29+M29</f>
        <v>0.3659204065945418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1471865000</v>
      </c>
      <c r="G30" s="242"/>
      <c r="H30" s="240"/>
      <c r="I30" s="210"/>
      <c r="J30" s="210"/>
      <c r="K30" s="82" t="s">
        <v>31</v>
      </c>
      <c r="L30" s="57">
        <f>VLOOKUP(M19,EMPRESAS!B12:G53,4,0)</f>
        <v>877496650</v>
      </c>
      <c r="M30" s="275"/>
      <c r="N30" s="240"/>
      <c r="O30" s="210"/>
      <c r="P30" s="210"/>
      <c r="Q30" s="62" t="s">
        <v>31</v>
      </c>
      <c r="R30" s="57">
        <f>+F30+L30</f>
        <v>2349361650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980523000</v>
      </c>
      <c r="G33" s="256">
        <f>+(F33-F34)*G22</f>
        <v>720078300</v>
      </c>
      <c r="H33" s="239" t="s">
        <v>106</v>
      </c>
      <c r="I33" s="239"/>
      <c r="J33" s="209"/>
      <c r="K33" s="55" t="s">
        <v>25</v>
      </c>
      <c r="L33" s="56">
        <f>VLOOKUP(M19,EMPRESAS!B12:G53,3,0)</f>
        <v>732359600</v>
      </c>
      <c r="M33" s="256">
        <f>+(L33-L34)*M22</f>
        <v>72520960</v>
      </c>
      <c r="N33" s="239"/>
      <c r="O33" s="239" t="s">
        <v>106</v>
      </c>
      <c r="P33" s="209"/>
      <c r="Q33" s="55" t="s">
        <v>25</v>
      </c>
      <c r="R33" s="56">
        <f>+F33+L33</f>
        <v>1712882600</v>
      </c>
      <c r="S33" s="256">
        <f>+G33+M33</f>
        <v>792599260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180436000</v>
      </c>
      <c r="G34" s="257"/>
      <c r="H34" s="258"/>
      <c r="I34" s="258"/>
      <c r="J34" s="259"/>
      <c r="K34" s="58" t="s">
        <v>26</v>
      </c>
      <c r="L34" s="57">
        <f>VLOOKUP(M19,EMPRESAS!B12:G53,5,0)</f>
        <v>7150000</v>
      </c>
      <c r="M34" s="257"/>
      <c r="N34" s="258"/>
      <c r="O34" s="258"/>
      <c r="P34" s="259"/>
      <c r="Q34" s="58" t="s">
        <v>26</v>
      </c>
      <c r="R34" s="57">
        <f>+F34+L34</f>
        <v>187586000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875375000</v>
      </c>
      <c r="H38" s="267" t="s">
        <v>106</v>
      </c>
      <c r="I38" s="267"/>
      <c r="J38" s="243"/>
      <c r="K38" s="75" t="s">
        <v>58</v>
      </c>
      <c r="L38" s="76">
        <f>+D15</f>
        <v>430000000</v>
      </c>
      <c r="M38" s="256">
        <f>VLOOKUP(M19,EMPRESAS!B12:L53,11,0)</f>
        <v>867096650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1742471650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3.5" customHeight="1">
      <c r="A43" s="39"/>
      <c r="B43" s="39"/>
      <c r="C43" s="286" t="s">
        <v>132</v>
      </c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1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3:22" s="37" customFormat="1" ht="12" customHeight="1" thickBot="1">
      <c r="C44" s="312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4"/>
    </row>
    <row r="45" spans="1:22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</row>
    <row r="46" spans="1:22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C43:V44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3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168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10" width="9.140625" style="0" customWidth="1"/>
    <col min="11" max="11" width="14.8515625" style="0" customWidth="1"/>
    <col min="12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69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6"/>
      <c r="G8" s="186"/>
      <c r="H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97</v>
      </c>
      <c r="G10" s="194"/>
      <c r="H10" s="195"/>
      <c r="I10" s="193" t="s">
        <v>98</v>
      </c>
      <c r="J10" s="194"/>
      <c r="K10" s="195"/>
      <c r="L10" s="193" t="s">
        <v>105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/>
      <c r="J14" s="11" t="s">
        <v>106</v>
      </c>
      <c r="K14" s="11" t="s">
        <v>108</v>
      </c>
      <c r="L14" s="9"/>
      <c r="M14" s="11" t="s">
        <v>106</v>
      </c>
      <c r="N14" s="11" t="s">
        <v>112</v>
      </c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84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/>
      <c r="J16" s="11" t="s">
        <v>106</v>
      </c>
      <c r="K16" s="11" t="s">
        <v>108</v>
      </c>
      <c r="L16" s="9"/>
      <c r="M16" s="11" t="s">
        <v>106</v>
      </c>
      <c r="N16" s="11" t="s">
        <v>112</v>
      </c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84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/>
      <c r="J18" s="11" t="s">
        <v>106</v>
      </c>
      <c r="K18" s="11" t="s">
        <v>108</v>
      </c>
      <c r="L18" s="9"/>
      <c r="M18" s="11" t="s">
        <v>106</v>
      </c>
      <c r="N18" s="11" t="s">
        <v>112</v>
      </c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84"/>
      <c r="K19" s="84"/>
      <c r="L19" s="26"/>
      <c r="M19" s="84"/>
      <c r="N19" s="84"/>
    </row>
    <row r="20" spans="1:14" ht="16.5" customHeight="1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118</v>
      </c>
      <c r="I20" s="15"/>
      <c r="J20" s="34" t="s">
        <v>106</v>
      </c>
      <c r="K20" s="85" t="s">
        <v>118</v>
      </c>
      <c r="L20" s="15"/>
      <c r="M20" s="34" t="s">
        <v>106</v>
      </c>
      <c r="N20" s="11" t="s">
        <v>112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10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/>
      <c r="J23" s="10" t="s">
        <v>106</v>
      </c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/>
      <c r="I24" s="9"/>
      <c r="J24" s="11" t="s">
        <v>106</v>
      </c>
      <c r="K24" s="11"/>
      <c r="L24" s="9"/>
      <c r="M24" s="11" t="s">
        <v>106</v>
      </c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/>
      <c r="J26" s="10" t="s">
        <v>106</v>
      </c>
      <c r="K26" s="10" t="s">
        <v>121</v>
      </c>
      <c r="L26" s="9"/>
      <c r="M26" s="10" t="s">
        <v>106</v>
      </c>
      <c r="N26" s="11" t="s">
        <v>112</v>
      </c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/>
      <c r="J27" s="11" t="s">
        <v>106</v>
      </c>
      <c r="K27" s="11" t="s">
        <v>120</v>
      </c>
      <c r="L27" s="9"/>
      <c r="M27" s="11" t="s">
        <v>106</v>
      </c>
      <c r="N27" s="11" t="s">
        <v>112</v>
      </c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111</v>
      </c>
      <c r="G29" s="14"/>
      <c r="H29" s="14"/>
      <c r="I29" s="13"/>
      <c r="J29" s="14" t="s">
        <v>111</v>
      </c>
      <c r="K29" s="14"/>
      <c r="L29" s="13" t="s">
        <v>111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111</v>
      </c>
      <c r="G30" s="14"/>
      <c r="H30" s="33"/>
      <c r="I30" s="13"/>
      <c r="J30" s="14" t="s">
        <v>111</v>
      </c>
      <c r="K30" s="33"/>
      <c r="L30" s="13" t="s">
        <v>111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3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20" s="21" customFormat="1" ht="11.25" customHeight="1">
      <c r="A33" s="286" t="s">
        <v>132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1"/>
      <c r="O33" s="309"/>
      <c r="P33" s="309"/>
      <c r="Q33" s="309"/>
      <c r="R33" s="309"/>
      <c r="S33" s="309"/>
      <c r="T33" s="309"/>
    </row>
    <row r="34" spans="1:20" s="21" customFormat="1" ht="18" customHeight="1" thickBo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  <c r="O34" s="309"/>
      <c r="P34" s="309"/>
      <c r="Q34" s="309"/>
      <c r="R34" s="309"/>
      <c r="S34" s="309"/>
      <c r="T34" s="309"/>
    </row>
    <row r="35" spans="1:20" s="21" customFormat="1" ht="12" customHeight="1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9"/>
      <c r="P35" s="309"/>
      <c r="Q35" s="309"/>
      <c r="R35" s="309"/>
      <c r="S35" s="309"/>
      <c r="T35" s="309"/>
    </row>
    <row r="36" spans="1:20" s="21" customFormat="1" ht="11.25">
      <c r="A36" s="261" t="s">
        <v>130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97"/>
      <c r="P36" s="297"/>
      <c r="Q36" s="297"/>
      <c r="R36" s="297"/>
      <c r="S36" s="297"/>
      <c r="T36" s="297"/>
    </row>
    <row r="37" spans="1:14" s="21" customFormat="1" ht="11.25">
      <c r="A37" s="261" t="s">
        <v>35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="21" customFormat="1" ht="12.75">
      <c r="H41" s="5"/>
    </row>
    <row r="42" spans="1:8" ht="12.75">
      <c r="A42" s="20"/>
      <c r="H42" s="1"/>
    </row>
    <row r="43" spans="1:8" ht="12.75">
      <c r="A43" s="19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</sheetData>
  <sheetProtection/>
  <mergeCells count="39">
    <mergeCell ref="A33:N34"/>
    <mergeCell ref="A36:N36"/>
    <mergeCell ref="A37:N37"/>
    <mergeCell ref="A1:N1"/>
    <mergeCell ref="A2:N2"/>
    <mergeCell ref="A3:N3"/>
    <mergeCell ref="A4:N4"/>
    <mergeCell ref="A5:N5"/>
    <mergeCell ref="A6:N6"/>
    <mergeCell ref="F8:H8"/>
    <mergeCell ref="A9:A12"/>
    <mergeCell ref="B9:E12"/>
    <mergeCell ref="F9:H9"/>
    <mergeCell ref="F10:H10"/>
    <mergeCell ref="F11:H11"/>
    <mergeCell ref="B27:E27"/>
    <mergeCell ref="A13:A21"/>
    <mergeCell ref="B13:E13"/>
    <mergeCell ref="B14:C15"/>
    <mergeCell ref="B16:C17"/>
    <mergeCell ref="B18:C19"/>
    <mergeCell ref="B20:C21"/>
    <mergeCell ref="B30:E30"/>
    <mergeCell ref="A22:A24"/>
    <mergeCell ref="B22:E22"/>
    <mergeCell ref="B23:E23"/>
    <mergeCell ref="B24:E24"/>
    <mergeCell ref="A25:A27"/>
    <mergeCell ref="B25:E25"/>
    <mergeCell ref="B26:E26"/>
    <mergeCell ref="I9:K9"/>
    <mergeCell ref="I10:K10"/>
    <mergeCell ref="I11:K11"/>
    <mergeCell ref="L9:N9"/>
    <mergeCell ref="L10:N10"/>
    <mergeCell ref="L11:N11"/>
    <mergeCell ref="A28:A30"/>
    <mergeCell ref="B28:E28"/>
    <mergeCell ref="B29:E2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I184"/>
  <sheetViews>
    <sheetView zoomScale="80" zoomScaleNormal="80" zoomScalePageLayoutView="0" workbookViewId="0" topLeftCell="A10">
      <selection activeCell="K15" sqref="K15"/>
    </sheetView>
  </sheetViews>
  <sheetFormatPr defaultColWidth="11.421875" defaultRowHeight="12.75"/>
  <cols>
    <col min="1" max="3" width="11.421875" style="38" customWidth="1"/>
    <col min="4" max="4" width="19.8515625" style="38" customWidth="1"/>
    <col min="5" max="5" width="14.00390625" style="38" customWidth="1"/>
    <col min="6" max="6" width="14.140625" style="38" bestFit="1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21.421875" style="38" customWidth="1"/>
    <col min="11" max="11" width="13.8515625" style="38" customWidth="1"/>
    <col min="12" max="12" width="13.5742187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22.421875" style="38" customWidth="1"/>
    <col min="17" max="17" width="13.8515625" style="38" bestFit="1" customWidth="1"/>
    <col min="18" max="18" width="14.421875" style="38" bestFit="1" customWidth="1"/>
    <col min="19" max="19" width="13.14062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 t="s">
        <v>126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 t="s">
        <v>126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 t="s">
        <v>126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 t="s">
        <v>126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900101834</v>
      </c>
      <c r="H19" s="47"/>
      <c r="I19" s="47"/>
      <c r="J19" s="48"/>
      <c r="K19" s="46"/>
      <c r="L19" s="47" t="s">
        <v>43</v>
      </c>
      <c r="M19" s="23">
        <v>13197057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VLOOKUP(G19,EMPRESAS!B12:C53,2,0)</f>
        <v>SISTEMAS AUTOMATICOS Y SEÑALIZACION SAS</v>
      </c>
      <c r="F20" s="226"/>
      <c r="G20" s="226"/>
      <c r="H20" s="226"/>
      <c r="I20" s="226"/>
      <c r="J20" s="227"/>
      <c r="K20" s="225" t="str">
        <f>VLOOKUP(M19,EMPRESAS!B12:C53,2,0)</f>
        <v>BERNABE CONTRERAS ARIAS</v>
      </c>
      <c r="L20" s="226"/>
      <c r="M20" s="226"/>
      <c r="N20" s="226"/>
      <c r="O20" s="226"/>
      <c r="P20" s="227"/>
      <c r="Q20" s="281" t="s">
        <v>99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403686933</v>
      </c>
      <c r="G25" s="237">
        <f>+(F25/F26)*G22</f>
        <v>2.5799111188335555</v>
      </c>
      <c r="H25" s="239" t="s">
        <v>106</v>
      </c>
      <c r="I25" s="209"/>
      <c r="J25" s="209"/>
      <c r="K25" s="55" t="s">
        <v>25</v>
      </c>
      <c r="L25" s="56">
        <f>VLOOKUP(M19,EMPRESAS!B12:G53,3,0)</f>
        <v>428943794.17</v>
      </c>
      <c r="M25" s="237">
        <f>+(L25/L26)*M22</f>
        <v>4.573200704534241</v>
      </c>
      <c r="N25" s="239" t="s">
        <v>106</v>
      </c>
      <c r="O25" s="209"/>
      <c r="P25" s="209"/>
      <c r="Q25" s="55" t="s">
        <v>25</v>
      </c>
      <c r="R25" s="57">
        <f>+F25+L25</f>
        <v>832630727.1700001</v>
      </c>
      <c r="S25" s="237">
        <f>+G25+M25</f>
        <v>7.153111823367796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VLOOKUP(G19,EMPRESAS!B12:G53,5,0)</f>
        <v>78236597</v>
      </c>
      <c r="G26" s="238"/>
      <c r="H26" s="240"/>
      <c r="I26" s="210"/>
      <c r="J26" s="210"/>
      <c r="K26" s="58" t="s">
        <v>26</v>
      </c>
      <c r="L26" s="57">
        <f>VLOOKUP(M19,EMPRESAS!B12:G53,5,0)</f>
        <v>46897547.46</v>
      </c>
      <c r="M26" s="238"/>
      <c r="N26" s="240"/>
      <c r="O26" s="210"/>
      <c r="P26" s="210"/>
      <c r="Q26" s="58" t="s">
        <v>26</v>
      </c>
      <c r="R26" s="57">
        <f>+F26+L26</f>
        <v>125134144.46000001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78236597</v>
      </c>
      <c r="G29" s="241">
        <f>+(F29/F30)*G22</f>
        <v>0.09500045615316523</v>
      </c>
      <c r="H29" s="239" t="s">
        <v>106</v>
      </c>
      <c r="I29" s="209"/>
      <c r="J29" s="209"/>
      <c r="K29" s="81" t="s">
        <v>28</v>
      </c>
      <c r="L29" s="57">
        <f>VLOOKUP(M19,EMPRESAS!B12:G53,6,0)</f>
        <v>448722478.12</v>
      </c>
      <c r="M29" s="274">
        <f>+(L29/L30)*M22</f>
        <v>0.26317431343423336</v>
      </c>
      <c r="N29" s="239" t="s">
        <v>106</v>
      </c>
      <c r="O29" s="209"/>
      <c r="P29" s="209"/>
      <c r="Q29" s="60" t="s">
        <v>28</v>
      </c>
      <c r="R29" s="57">
        <f>+F29+L29</f>
        <v>526959075.12</v>
      </c>
      <c r="S29" s="274">
        <f>+G29+M29</f>
        <v>0.3581747695873986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VLOOKUP(G19,EMPRESAS!B12:G53,4,0)</f>
        <v>411769586</v>
      </c>
      <c r="G30" s="242"/>
      <c r="H30" s="240"/>
      <c r="I30" s="210"/>
      <c r="J30" s="210"/>
      <c r="K30" s="82" t="s">
        <v>31</v>
      </c>
      <c r="L30" s="57">
        <f>VLOOKUP(M19,EMPRESAS!B12:G53,4,0)</f>
        <v>852519518.84</v>
      </c>
      <c r="M30" s="275"/>
      <c r="N30" s="240"/>
      <c r="O30" s="210"/>
      <c r="P30" s="210"/>
      <c r="Q30" s="62" t="s">
        <v>31</v>
      </c>
      <c r="R30" s="57">
        <f>+F30+L30</f>
        <v>1264289104.8400002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VLOOKUP(G19,EMPRESAS!B12:G53,3,0)</f>
        <v>403686933</v>
      </c>
      <c r="G33" s="256">
        <f>+(F33-F34)*G22</f>
        <v>162725168</v>
      </c>
      <c r="H33" s="239"/>
      <c r="I33" s="239" t="s">
        <v>106</v>
      </c>
      <c r="J33" s="209"/>
      <c r="K33" s="55" t="s">
        <v>25</v>
      </c>
      <c r="L33" s="56">
        <f>VLOOKUP(M19,EMPRESAS!B12:G53,3,0)</f>
        <v>428943794.17</v>
      </c>
      <c r="M33" s="256">
        <f>+(L33-L34)*M22</f>
        <v>191023123.35500002</v>
      </c>
      <c r="N33" s="239"/>
      <c r="O33" s="239" t="s">
        <v>106</v>
      </c>
      <c r="P33" s="209"/>
      <c r="Q33" s="55" t="s">
        <v>25</v>
      </c>
      <c r="R33" s="56">
        <f>+F33+L33</f>
        <v>832630727.1700001</v>
      </c>
      <c r="S33" s="256">
        <f>+G33+M33</f>
        <v>353748291.355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VLOOKUP(G19,EMPRESAS!B12:G53,5,0)</f>
        <v>78236597</v>
      </c>
      <c r="G34" s="257"/>
      <c r="H34" s="258"/>
      <c r="I34" s="258"/>
      <c r="J34" s="259"/>
      <c r="K34" s="58" t="s">
        <v>26</v>
      </c>
      <c r="L34" s="57">
        <f>VLOOKUP(M19,EMPRESAS!B12:G54,5,0)</f>
        <v>46897547.46</v>
      </c>
      <c r="M34" s="257"/>
      <c r="N34" s="258"/>
      <c r="O34" s="258"/>
      <c r="P34" s="259"/>
      <c r="Q34" s="58" t="s">
        <v>26</v>
      </c>
      <c r="R34" s="57">
        <f>+F34+L34</f>
        <v>125134144.46000001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333532989</v>
      </c>
      <c r="H38" s="267"/>
      <c r="I38" s="267" t="s">
        <v>106</v>
      </c>
      <c r="J38" s="243"/>
      <c r="K38" s="75" t="s">
        <v>58</v>
      </c>
      <c r="L38" s="76">
        <f>+D15</f>
        <v>430000000</v>
      </c>
      <c r="M38" s="256">
        <f>VLOOKUP(M19,EMPRESAS!B12:L53,11,0)</f>
        <v>403797040.72</v>
      </c>
      <c r="N38" s="267"/>
      <c r="O38" s="243" t="s">
        <v>106</v>
      </c>
      <c r="P38" s="243"/>
      <c r="Q38" s="75" t="s">
        <v>58</v>
      </c>
      <c r="R38" s="76">
        <f>+D15</f>
        <v>430000000</v>
      </c>
      <c r="S38" s="256">
        <f>+G38+M38</f>
        <v>737330029.72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3.5" thickBo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285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12.75">
      <c r="A43" s="286" t="s">
        <v>132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8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ht="13.5" thickBo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ht="13.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8:20" s="37" customFormat="1" ht="12.75">
      <c r="H47" s="39"/>
      <c r="I47" s="39"/>
      <c r="T47" s="83"/>
    </row>
    <row r="48" spans="1:22" s="37" customFormat="1" ht="12.75">
      <c r="A48" s="260" t="s">
        <v>37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</row>
    <row r="49" spans="1:22" s="37" customFormat="1" ht="12.75">
      <c r="A49" s="260" t="s">
        <v>130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</row>
    <row r="50" spans="1:22" s="37" customFormat="1" ht="12.75">
      <c r="A50" s="260" t="s">
        <v>35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</row>
    <row r="51" spans="8:9" s="37" customFormat="1" ht="12.75">
      <c r="H51" s="39"/>
      <c r="I51" s="39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3.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3.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3.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  <row r="182" spans="1:3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</row>
    <row r="183" spans="1:3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</row>
    <row r="184" spans="1:3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</row>
  </sheetData>
  <sheetProtection/>
  <mergeCells count="88">
    <mergeCell ref="A43:V44"/>
    <mergeCell ref="A48:V48"/>
    <mergeCell ref="A49:V49"/>
    <mergeCell ref="A50:V50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3385826771653544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81"/>
  <sheetViews>
    <sheetView zoomScale="110" zoomScaleNormal="110" zoomScalePageLayoutView="0" workbookViewId="0" topLeftCell="A1">
      <selection activeCell="A2" sqref="A2:J6"/>
    </sheetView>
  </sheetViews>
  <sheetFormatPr defaultColWidth="11.421875" defaultRowHeight="12.75"/>
  <cols>
    <col min="1" max="3" width="11.421875" style="38" customWidth="1"/>
    <col min="4" max="4" width="27.00390625" style="38" customWidth="1"/>
    <col min="5" max="5" width="14.00390625" style="38" customWidth="1"/>
    <col min="6" max="7" width="14.8515625" style="38" bestFit="1" customWidth="1"/>
    <col min="8" max="9" width="5.7109375" style="38" customWidth="1"/>
    <col min="10" max="10" width="18.57421875" style="38" bestFit="1" customWidth="1"/>
    <col min="11" max="16384" width="11.421875" style="38" customWidth="1"/>
  </cols>
  <sheetData>
    <row r="1" spans="1:21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5">
      <c r="A3" s="196" t="s">
        <v>70</v>
      </c>
      <c r="B3" s="196"/>
      <c r="C3" s="196"/>
      <c r="D3" s="196"/>
      <c r="E3" s="196"/>
      <c r="F3" s="196"/>
      <c r="G3" s="196"/>
      <c r="H3" s="196"/>
      <c r="I3" s="196"/>
      <c r="J3" s="19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3.5">
      <c r="A10" s="203" t="s">
        <v>59</v>
      </c>
      <c r="B10" s="204"/>
      <c r="C10" s="204"/>
      <c r="D10" s="204"/>
      <c r="E10" s="41" t="s">
        <v>127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3.5">
      <c r="A11" s="205" t="s">
        <v>60</v>
      </c>
      <c r="B11" s="206"/>
      <c r="C11" s="206"/>
      <c r="D11" s="206"/>
      <c r="E11" s="42" t="s">
        <v>127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3.5">
      <c r="A12" s="205" t="s">
        <v>61</v>
      </c>
      <c r="B12" s="206"/>
      <c r="C12" s="206"/>
      <c r="D12" s="206"/>
      <c r="E12" s="42" t="s">
        <v>127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4.25" thickBot="1">
      <c r="A13" s="207" t="s">
        <v>62</v>
      </c>
      <c r="B13" s="208"/>
      <c r="C13" s="208"/>
      <c r="D13" s="208"/>
      <c r="E13" s="43" t="s">
        <v>127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3.5">
      <c r="A16" s="44" t="s">
        <v>53</v>
      </c>
      <c r="B16" s="44"/>
      <c r="C16" s="44"/>
      <c r="D16" s="89">
        <v>415889250.01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4.25" thickBot="1">
      <c r="A19" s="212"/>
      <c r="B19" s="217"/>
      <c r="C19" s="218"/>
      <c r="D19" s="219"/>
      <c r="E19" s="46"/>
      <c r="F19" s="47" t="s">
        <v>43</v>
      </c>
      <c r="G19" s="23">
        <v>19327398</v>
      </c>
      <c r="H19" s="47"/>
      <c r="I19" s="47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3.5" customHeight="1" thickBot="1">
      <c r="A20" s="212"/>
      <c r="B20" s="217"/>
      <c r="C20" s="218"/>
      <c r="D20" s="219"/>
      <c r="E20" s="225" t="str">
        <f>VLOOKUP(G19,EMPRESAS!B12:C38,2,0)</f>
        <v>FERNANDO PRIETO GONZALEZ</v>
      </c>
      <c r="F20" s="226"/>
      <c r="G20" s="226"/>
      <c r="H20" s="226"/>
      <c r="I20" s="226"/>
      <c r="J20" s="22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4.25" thickBot="1">
      <c r="A22" s="213"/>
      <c r="B22" s="220"/>
      <c r="C22" s="221"/>
      <c r="D22" s="221"/>
      <c r="E22" s="49"/>
      <c r="F22" s="50"/>
      <c r="G22" s="51"/>
      <c r="H22" s="52" t="s">
        <v>2</v>
      </c>
      <c r="I22" s="48" t="s">
        <v>1</v>
      </c>
      <c r="J22" s="48" t="s">
        <v>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3.5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VLOOKUP(G19,EMPRESAS!B12:D53,3,0)</f>
        <v>3423453237</v>
      </c>
      <c r="G25" s="237">
        <f>F25/F26</f>
        <v>4.925287492749327</v>
      </c>
      <c r="H25" s="239" t="s">
        <v>106</v>
      </c>
      <c r="I25" s="209"/>
      <c r="J25" s="20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4.25" thickBot="1">
      <c r="A26" s="230"/>
      <c r="B26" s="234"/>
      <c r="C26" s="235"/>
      <c r="D26" s="236"/>
      <c r="E26" s="58" t="s">
        <v>26</v>
      </c>
      <c r="F26" s="57">
        <f>VLOOKUP(G19,EMPRESAS!B12:F53,5,0)</f>
        <v>695076834</v>
      </c>
      <c r="G26" s="238"/>
      <c r="H26" s="240"/>
      <c r="I26" s="210"/>
      <c r="J26" s="2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2.75">
      <c r="A29" s="229">
        <v>2</v>
      </c>
      <c r="B29" s="231" t="str">
        <f>+A11</f>
        <v>Endeudamiento  &lt;= A 50 %</v>
      </c>
      <c r="C29" s="232"/>
      <c r="D29" s="233"/>
      <c r="E29" s="59" t="s">
        <v>28</v>
      </c>
      <c r="F29" s="56">
        <f>VLOOKUP(G19,EMPRESAS!B12:G53,6,0)</f>
        <v>825459231</v>
      </c>
      <c r="G29" s="241">
        <f>F29/F30</f>
        <v>0.23444220172165117</v>
      </c>
      <c r="H29" s="239" t="s">
        <v>106</v>
      </c>
      <c r="I29" s="209"/>
      <c r="J29" s="20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3.5" thickBot="1">
      <c r="A30" s="230"/>
      <c r="B30" s="234"/>
      <c r="C30" s="235"/>
      <c r="D30" s="236"/>
      <c r="E30" s="61" t="s">
        <v>31</v>
      </c>
      <c r="F30" s="57">
        <f>VLOOKUP(G19,EMPRESAS!B12:E53,4,0)</f>
        <v>3520949833</v>
      </c>
      <c r="G30" s="242"/>
      <c r="H30" s="240"/>
      <c r="I30" s="210"/>
      <c r="J30" s="21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VLOOKUP(G19,EMPRESAS!B12:D53,3,0)</f>
        <v>3423453237</v>
      </c>
      <c r="G33" s="256">
        <f>F33-F34</f>
        <v>2728376403</v>
      </c>
      <c r="H33" s="239" t="s">
        <v>106</v>
      </c>
      <c r="I33" s="239"/>
      <c r="J33" s="20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4.25" thickBot="1">
      <c r="A34" s="246"/>
      <c r="B34" s="250"/>
      <c r="C34" s="251"/>
      <c r="D34" s="252"/>
      <c r="E34" s="58" t="s">
        <v>26</v>
      </c>
      <c r="F34" s="57">
        <f>VLOOKUP(G19,EMPRESAS!B12:F53,5,0)</f>
        <v>695076834</v>
      </c>
      <c r="G34" s="257"/>
      <c r="H34" s="258"/>
      <c r="I34" s="258"/>
      <c r="J34" s="259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2695490602</v>
      </c>
      <c r="H38" s="267" t="s">
        <v>106</v>
      </c>
      <c r="I38" s="267"/>
      <c r="J38" s="243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87" t="s">
        <v>126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3.5" thickBot="1">
      <c r="A42" s="141"/>
      <c r="B42" s="141"/>
      <c r="C42" s="141"/>
      <c r="D42" s="141"/>
      <c r="E42" s="141"/>
      <c r="F42" s="141"/>
      <c r="G42" s="141"/>
      <c r="H42" s="141"/>
      <c r="I42" s="141"/>
      <c r="J42" s="30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ht="24.75" customHeight="1" thickBot="1">
      <c r="A43" s="298" t="s">
        <v>132</v>
      </c>
      <c r="B43" s="307"/>
      <c r="C43" s="307"/>
      <c r="D43" s="307"/>
      <c r="E43" s="307"/>
      <c r="F43" s="307"/>
      <c r="G43" s="307"/>
      <c r="H43" s="307"/>
      <c r="I43" s="307"/>
      <c r="J43" s="30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13.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10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s="37" customFormat="1" ht="11.25">
      <c r="A46" s="261" t="s">
        <v>130</v>
      </c>
      <c r="B46" s="261"/>
      <c r="C46" s="261"/>
      <c r="D46" s="261"/>
      <c r="E46" s="261"/>
      <c r="F46" s="261"/>
      <c r="G46" s="261"/>
      <c r="H46" s="261"/>
      <c r="I46" s="261"/>
      <c r="J46" s="261"/>
    </row>
    <row r="47" spans="1:10" s="37" customFormat="1" ht="11.25">
      <c r="A47" s="262" t="s">
        <v>35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8:9" s="37" customFormat="1" ht="12.75">
      <c r="H48" s="39"/>
      <c r="I48" s="39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</sheetData>
  <sheetProtection/>
  <mergeCells count="50">
    <mergeCell ref="A43:J43"/>
    <mergeCell ref="A1:J1"/>
    <mergeCell ref="A2:J2"/>
    <mergeCell ref="A3:J3"/>
    <mergeCell ref="A4:J4"/>
    <mergeCell ref="A5:J5"/>
    <mergeCell ref="A6:J6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  <mergeCell ref="A41:I41"/>
    <mergeCell ref="H29:H30"/>
    <mergeCell ref="I29:I30"/>
    <mergeCell ref="J38:J39"/>
    <mergeCell ref="B32:D32"/>
    <mergeCell ref="A33:A35"/>
    <mergeCell ref="B33:D35"/>
    <mergeCell ref="G33:G34"/>
    <mergeCell ref="H33:H35"/>
    <mergeCell ref="I33:I35"/>
    <mergeCell ref="J33:J35"/>
    <mergeCell ref="A25:A26"/>
    <mergeCell ref="B25:D26"/>
    <mergeCell ref="G25:G26"/>
    <mergeCell ref="H25:H26"/>
    <mergeCell ref="I25:I26"/>
    <mergeCell ref="J29:J30"/>
    <mergeCell ref="B28:D28"/>
    <mergeCell ref="A29:A30"/>
    <mergeCell ref="B29:D30"/>
    <mergeCell ref="G29:G30"/>
    <mergeCell ref="A11:D11"/>
    <mergeCell ref="A12:D12"/>
    <mergeCell ref="A13:D13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9"/>
  <sheetViews>
    <sheetView zoomScalePageLayoutView="0" workbookViewId="0" topLeftCell="A1">
      <selection activeCell="A2" sqref="A2:Q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5.8515625" style="0" customWidth="1"/>
    <col min="10" max="10" width="5.57421875" style="0" customWidth="1"/>
    <col min="11" max="11" width="30.140625" style="0" bestFit="1" customWidth="1"/>
    <col min="12" max="12" width="6.28125" style="0" customWidth="1"/>
    <col min="13" max="13" width="6.7109375" style="0" customWidth="1"/>
    <col min="14" max="14" width="18.00390625" style="0" customWidth="1"/>
    <col min="15" max="15" width="6.8515625" style="0" customWidth="1"/>
    <col min="16" max="16" width="6.28125" style="0" customWidth="1"/>
    <col min="17" max="17" width="15.28125" style="0" customWidth="1"/>
  </cols>
  <sheetData>
    <row r="1" spans="1:17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8" ht="14.25" thickBot="1">
      <c r="A8" s="25"/>
      <c r="B8" s="25"/>
      <c r="C8" s="25"/>
      <c r="D8" s="25"/>
      <c r="E8" s="25"/>
      <c r="F8" s="186"/>
      <c r="G8" s="186"/>
      <c r="H8" s="186"/>
    </row>
    <row r="9" spans="1:17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  <c r="O9" s="187" t="s">
        <v>3</v>
      </c>
      <c r="P9" s="188"/>
      <c r="Q9" s="189"/>
    </row>
    <row r="10" spans="1:17" ht="29.25" customHeight="1" thickBot="1">
      <c r="A10" s="198"/>
      <c r="B10" s="162"/>
      <c r="C10" s="163"/>
      <c r="D10" s="163"/>
      <c r="E10" s="164"/>
      <c r="F10" s="193" t="s">
        <v>100</v>
      </c>
      <c r="G10" s="194"/>
      <c r="H10" s="195"/>
      <c r="I10" s="193" t="s">
        <v>66</v>
      </c>
      <c r="J10" s="194"/>
      <c r="K10" s="195"/>
      <c r="L10" s="193" t="s">
        <v>67</v>
      </c>
      <c r="M10" s="194"/>
      <c r="N10" s="195"/>
      <c r="O10" s="271" t="s">
        <v>64</v>
      </c>
      <c r="P10" s="272"/>
      <c r="Q10" s="273"/>
    </row>
    <row r="11" spans="1:17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  <c r="O11" s="187" t="s">
        <v>0</v>
      </c>
      <c r="P11" s="188"/>
      <c r="Q11" s="189"/>
    </row>
    <row r="12" spans="1:17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  <c r="O12" s="4" t="s">
        <v>2</v>
      </c>
      <c r="P12" s="3" t="s">
        <v>1</v>
      </c>
      <c r="Q12" s="3" t="s">
        <v>6</v>
      </c>
    </row>
    <row r="13" spans="1:17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6"/>
      <c r="J13" s="30"/>
      <c r="K13" s="6"/>
      <c r="L13" s="6"/>
      <c r="M13" s="6"/>
      <c r="N13" s="6"/>
      <c r="O13" s="30"/>
      <c r="P13" s="30"/>
      <c r="Q13" s="6"/>
    </row>
    <row r="14" spans="1:17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/>
      <c r="J14" s="31" t="s">
        <v>106</v>
      </c>
      <c r="K14" s="11" t="s">
        <v>114</v>
      </c>
      <c r="L14" s="9" t="s">
        <v>106</v>
      </c>
      <c r="M14" s="11"/>
      <c r="N14" s="11"/>
      <c r="O14" s="9"/>
      <c r="P14" s="31" t="s">
        <v>106</v>
      </c>
      <c r="Q14" s="11" t="s">
        <v>112</v>
      </c>
    </row>
    <row r="15" spans="1:17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  <c r="O15" s="26"/>
      <c r="P15" s="26"/>
      <c r="Q15" s="84"/>
    </row>
    <row r="16" spans="1:17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/>
      <c r="J16" s="31" t="s">
        <v>106</v>
      </c>
      <c r="K16" s="11" t="s">
        <v>114</v>
      </c>
      <c r="L16" s="9" t="s">
        <v>106</v>
      </c>
      <c r="M16" s="11"/>
      <c r="N16" s="11"/>
      <c r="O16" s="9"/>
      <c r="P16" s="31" t="s">
        <v>106</v>
      </c>
      <c r="Q16" s="11" t="s">
        <v>112</v>
      </c>
    </row>
    <row r="17" spans="1:17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  <c r="O17" s="26"/>
      <c r="P17" s="26"/>
      <c r="Q17" s="84"/>
    </row>
    <row r="18" spans="1:17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/>
      <c r="J18" s="31" t="s">
        <v>106</v>
      </c>
      <c r="K18" s="11" t="s">
        <v>108</v>
      </c>
      <c r="L18" s="9" t="s">
        <v>106</v>
      </c>
      <c r="M18" s="11"/>
      <c r="N18" s="11"/>
      <c r="O18" s="9"/>
      <c r="P18" s="31" t="s">
        <v>106</v>
      </c>
      <c r="Q18" s="11" t="s">
        <v>112</v>
      </c>
    </row>
    <row r="19" spans="1:17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  <c r="O19" s="26"/>
      <c r="P19" s="26"/>
      <c r="Q19" s="84"/>
    </row>
    <row r="20" spans="1:17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4" t="s">
        <v>106</v>
      </c>
      <c r="H20" s="85" t="s">
        <v>108</v>
      </c>
      <c r="I20" s="15"/>
      <c r="J20" s="4" t="s">
        <v>106</v>
      </c>
      <c r="K20" s="85" t="s">
        <v>108</v>
      </c>
      <c r="L20" s="15" t="s">
        <v>106</v>
      </c>
      <c r="M20" s="34"/>
      <c r="N20" s="85"/>
      <c r="O20" s="15"/>
      <c r="P20" s="4" t="s">
        <v>106</v>
      </c>
      <c r="Q20" s="11" t="s">
        <v>112</v>
      </c>
    </row>
    <row r="21" spans="1:17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  <c r="O21" s="29"/>
      <c r="P21" s="29"/>
      <c r="Q21" s="10"/>
    </row>
    <row r="22" spans="1:17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12"/>
      <c r="J22" s="4"/>
      <c r="K22" s="12"/>
      <c r="L22" s="12"/>
      <c r="M22" s="12"/>
      <c r="N22" s="12"/>
      <c r="O22" s="4"/>
      <c r="P22" s="4"/>
      <c r="Q22" s="12"/>
    </row>
    <row r="23" spans="1:17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  <c r="O23" s="9" t="s">
        <v>106</v>
      </c>
      <c r="P23" s="29"/>
      <c r="Q23" s="10"/>
    </row>
    <row r="24" spans="1:17" ht="14.25" thickBot="1">
      <c r="A24" s="175"/>
      <c r="B24" s="179" t="s">
        <v>49</v>
      </c>
      <c r="C24" s="180"/>
      <c r="D24" s="180"/>
      <c r="E24" s="180"/>
      <c r="F24" s="9" t="s">
        <v>106</v>
      </c>
      <c r="G24" s="11"/>
      <c r="H24" s="11"/>
      <c r="I24" s="9"/>
      <c r="J24" s="31" t="s">
        <v>106</v>
      </c>
      <c r="K24" s="11" t="s">
        <v>110</v>
      </c>
      <c r="L24" s="9" t="s">
        <v>106</v>
      </c>
      <c r="M24" s="11"/>
      <c r="N24" s="11"/>
      <c r="O24" s="9"/>
      <c r="P24" s="31" t="s">
        <v>106</v>
      </c>
      <c r="Q24" s="11" t="s">
        <v>112</v>
      </c>
    </row>
    <row r="25" spans="1:17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12"/>
      <c r="J25" s="4"/>
      <c r="K25" s="12"/>
      <c r="L25" s="12"/>
      <c r="M25" s="12"/>
      <c r="N25" s="12"/>
      <c r="O25" s="4"/>
      <c r="P25" s="4"/>
      <c r="Q25" s="12"/>
    </row>
    <row r="26" spans="1:17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/>
      <c r="J26" s="29" t="s">
        <v>106</v>
      </c>
      <c r="K26" s="10" t="s">
        <v>115</v>
      </c>
      <c r="L26" s="9" t="s">
        <v>106</v>
      </c>
      <c r="M26" s="10"/>
      <c r="N26" s="10"/>
      <c r="O26" s="9"/>
      <c r="P26" s="29" t="s">
        <v>106</v>
      </c>
      <c r="Q26" s="11" t="s">
        <v>112</v>
      </c>
    </row>
    <row r="27" spans="1:17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/>
      <c r="J27" s="31" t="s">
        <v>106</v>
      </c>
      <c r="K27" s="10" t="s">
        <v>115</v>
      </c>
      <c r="L27" s="9" t="s">
        <v>106</v>
      </c>
      <c r="M27" s="11"/>
      <c r="N27" s="11"/>
      <c r="O27" s="9"/>
      <c r="P27" s="31" t="s">
        <v>106</v>
      </c>
      <c r="Q27" s="11" t="s">
        <v>112</v>
      </c>
    </row>
    <row r="28" spans="1:17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12"/>
      <c r="J28" s="4"/>
      <c r="K28" s="12"/>
      <c r="L28" s="12"/>
      <c r="M28" s="12"/>
      <c r="N28" s="12"/>
      <c r="O28" s="4"/>
      <c r="P28" s="4"/>
      <c r="Q28" s="12"/>
    </row>
    <row r="29" spans="1:17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/>
      <c r="J29" s="32" t="s">
        <v>106</v>
      </c>
      <c r="K29" s="10" t="s">
        <v>115</v>
      </c>
      <c r="L29" s="13" t="s">
        <v>106</v>
      </c>
      <c r="M29" s="14"/>
      <c r="N29" s="14"/>
      <c r="O29" s="13"/>
      <c r="P29" s="32" t="s">
        <v>106</v>
      </c>
      <c r="Q29" s="11" t="s">
        <v>112</v>
      </c>
    </row>
    <row r="30" spans="1:17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/>
      <c r="J30" s="32" t="s">
        <v>106</v>
      </c>
      <c r="K30" s="10" t="s">
        <v>115</v>
      </c>
      <c r="L30" s="13" t="s">
        <v>106</v>
      </c>
      <c r="M30" s="14"/>
      <c r="N30" s="33"/>
      <c r="O30" s="13"/>
      <c r="P30" s="32" t="s">
        <v>106</v>
      </c>
      <c r="Q30" s="11" t="s">
        <v>112</v>
      </c>
    </row>
    <row r="31" spans="1:17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126</v>
      </c>
      <c r="O31" s="15"/>
      <c r="P31" s="4"/>
      <c r="Q31" s="34" t="s">
        <v>112</v>
      </c>
    </row>
    <row r="32" spans="1:17" ht="14.25" thickBot="1">
      <c r="A32" s="5"/>
      <c r="B32" s="292"/>
      <c r="C32" s="293"/>
      <c r="D32" s="293"/>
      <c r="E32" s="293"/>
      <c r="F32" s="318"/>
      <c r="G32" s="319"/>
      <c r="H32" s="319"/>
      <c r="I32" s="318"/>
      <c r="J32" s="320"/>
      <c r="K32" s="319"/>
      <c r="L32" s="318"/>
      <c r="M32" s="319"/>
      <c r="N32" s="319"/>
      <c r="O32" s="318"/>
      <c r="P32" s="320"/>
      <c r="Q32" s="319"/>
    </row>
    <row r="33" spans="1:17" ht="43.5" customHeight="1" thickBot="1">
      <c r="A33" s="5"/>
      <c r="B33" s="298" t="s">
        <v>132</v>
      </c>
      <c r="C33" s="299"/>
      <c r="D33" s="299"/>
      <c r="E33" s="299"/>
      <c r="F33" s="299"/>
      <c r="G33" s="299"/>
      <c r="H33" s="299"/>
      <c r="I33" s="299"/>
      <c r="J33" s="299"/>
      <c r="K33" s="316"/>
      <c r="L33" s="316"/>
      <c r="M33" s="316"/>
      <c r="N33" s="316"/>
      <c r="O33" s="316"/>
      <c r="P33" s="316"/>
      <c r="Q33" s="317"/>
    </row>
    <row r="34" spans="1:8" ht="13.5">
      <c r="A34" s="5"/>
      <c r="B34" s="5"/>
      <c r="C34" s="5"/>
      <c r="D34" s="5"/>
      <c r="E34" s="5"/>
      <c r="F34" s="5"/>
      <c r="G34" s="5"/>
      <c r="H34" s="5"/>
    </row>
    <row r="35" s="21" customFormat="1" ht="12.75">
      <c r="H35" s="5"/>
    </row>
    <row r="36" spans="1:17" s="21" customFormat="1" ht="11.25">
      <c r="A36" s="143" t="s">
        <v>36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</row>
    <row r="37" spans="1:17" s="21" customFormat="1" ht="11.25">
      <c r="A37" s="143" t="s">
        <v>130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1:17" s="21" customFormat="1" ht="11.25">
      <c r="A38" s="143" t="s">
        <v>35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="21" customFormat="1" ht="12.75">
      <c r="H39" s="5"/>
    </row>
    <row r="40" s="21" customFormat="1" ht="12.75">
      <c r="H40" s="5"/>
    </row>
    <row r="41" s="21" customFormat="1" ht="12.75">
      <c r="H41" s="5"/>
    </row>
    <row r="42" s="21" customFormat="1" ht="12.75">
      <c r="H42" s="5"/>
    </row>
    <row r="43" spans="1:8" ht="12.75">
      <c r="A43" s="20"/>
      <c r="H43" s="1"/>
    </row>
    <row r="44" spans="1:8" ht="12.75">
      <c r="A44" s="19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</sheetData>
  <sheetProtection/>
  <mergeCells count="43">
    <mergeCell ref="A37:Q37"/>
    <mergeCell ref="A38:Q38"/>
    <mergeCell ref="A1:Q1"/>
    <mergeCell ref="A2:Q2"/>
    <mergeCell ref="A3:Q3"/>
    <mergeCell ref="A4:Q4"/>
    <mergeCell ref="A5:Q5"/>
    <mergeCell ref="A6:Q6"/>
    <mergeCell ref="A28:A30"/>
    <mergeCell ref="B28:E28"/>
    <mergeCell ref="B29:E29"/>
    <mergeCell ref="B30:E30"/>
    <mergeCell ref="B33:Q33"/>
    <mergeCell ref="A36:Q36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O9:Q9"/>
    <mergeCell ref="O10:Q10"/>
    <mergeCell ref="O11:Q11"/>
    <mergeCell ref="I9:K9"/>
    <mergeCell ref="I10:K10"/>
    <mergeCell ref="I11:K11"/>
    <mergeCell ref="L9:N9"/>
    <mergeCell ref="L10:N10"/>
    <mergeCell ref="L11:N1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81"/>
  <sheetViews>
    <sheetView zoomScale="80" zoomScaleNormal="80" zoomScalePageLayoutView="0" workbookViewId="0" topLeftCell="A1">
      <selection activeCell="G11" sqref="G11"/>
    </sheetView>
  </sheetViews>
  <sheetFormatPr defaultColWidth="11.421875" defaultRowHeight="12.75"/>
  <cols>
    <col min="1" max="1" width="5.28125" style="38" customWidth="1"/>
    <col min="2" max="3" width="11.421875" style="38" customWidth="1"/>
    <col min="4" max="4" width="17.57421875" style="38" customWidth="1"/>
    <col min="5" max="5" width="14.00390625" style="38" customWidth="1"/>
    <col min="6" max="6" width="14.140625" style="38" bestFit="1" customWidth="1"/>
    <col min="7" max="7" width="14.8515625" style="38" bestFit="1" customWidth="1"/>
    <col min="8" max="8" width="3.421875" style="38" bestFit="1" customWidth="1"/>
    <col min="9" max="9" width="4.421875" style="38" bestFit="1" customWidth="1"/>
    <col min="10" max="10" width="20.7109375" style="38" customWidth="1"/>
    <col min="11" max="11" width="13.8515625" style="38" customWidth="1"/>
    <col min="12" max="12" width="13.57421875" style="38" bestFit="1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21.140625" style="38" customWidth="1"/>
    <col min="17" max="17" width="13.8515625" style="38" customWidth="1"/>
    <col min="18" max="18" width="14.140625" style="38" bestFit="1" customWidth="1"/>
    <col min="19" max="19" width="13.7109375" style="38" bestFit="1" customWidth="1"/>
    <col min="20" max="20" width="3.421875" style="38" bestFit="1" customWidth="1"/>
    <col min="21" max="21" width="4.421875" style="38" bestFit="1" customWidth="1"/>
    <col min="22" max="22" width="19.8515625" style="38" customWidth="1"/>
    <col min="23" max="23" width="13.8515625" style="38" bestFit="1" customWidth="1"/>
    <col min="24" max="24" width="14.421875" style="38" bestFit="1" customWidth="1"/>
    <col min="25" max="25" width="14.8515625" style="38" bestFit="1" customWidth="1"/>
    <col min="26" max="26" width="4.8515625" style="38" customWidth="1"/>
    <col min="27" max="27" width="4.421875" style="38" bestFit="1" customWidth="1"/>
    <col min="28" max="28" width="21.00390625" style="38" customWidth="1"/>
    <col min="29" max="16384" width="11.421875" style="38" customWidth="1"/>
  </cols>
  <sheetData>
    <row r="1" spans="1:41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3.5">
      <c r="A10" s="203" t="s">
        <v>59</v>
      </c>
      <c r="B10" s="204"/>
      <c r="C10" s="204"/>
      <c r="D10" s="204"/>
      <c r="E10" s="41" t="s">
        <v>126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3.5">
      <c r="A11" s="205" t="s">
        <v>51</v>
      </c>
      <c r="B11" s="206"/>
      <c r="C11" s="206"/>
      <c r="D11" s="206"/>
      <c r="E11" s="42" t="s">
        <v>126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3.5">
      <c r="A12" s="205" t="s">
        <v>61</v>
      </c>
      <c r="B12" s="206"/>
      <c r="C12" s="206"/>
      <c r="D12" s="206"/>
      <c r="E12" s="42" t="s">
        <v>126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4.25" thickBot="1">
      <c r="A13" s="207" t="s">
        <v>62</v>
      </c>
      <c r="B13" s="208"/>
      <c r="C13" s="208"/>
      <c r="D13" s="208"/>
      <c r="E13" s="43" t="s">
        <v>126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13.5">
      <c r="A15" s="44" t="s">
        <v>44</v>
      </c>
      <c r="B15" s="44"/>
      <c r="C15" s="44"/>
      <c r="D15" s="45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13.5">
      <c r="A16" s="44" t="s">
        <v>53</v>
      </c>
      <c r="B16" s="44"/>
      <c r="C16" s="44"/>
      <c r="D16" s="45">
        <v>272167713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222" t="s">
        <v>19</v>
      </c>
      <c r="X18" s="223"/>
      <c r="Y18" s="223"/>
      <c r="Z18" s="223"/>
      <c r="AA18" s="223"/>
      <c r="AB18" s="224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14.25" thickBot="1">
      <c r="A19" s="212"/>
      <c r="B19" s="217"/>
      <c r="C19" s="218"/>
      <c r="D19" s="219"/>
      <c r="E19" s="46"/>
      <c r="F19" s="47" t="s">
        <v>43</v>
      </c>
      <c r="G19" s="23">
        <v>900212478</v>
      </c>
      <c r="H19" s="47"/>
      <c r="I19" s="47"/>
      <c r="J19" s="48"/>
      <c r="K19" s="46"/>
      <c r="L19" s="47" t="s">
        <v>43</v>
      </c>
      <c r="M19" s="23">
        <v>804000013</v>
      </c>
      <c r="N19" s="47"/>
      <c r="O19" s="47"/>
      <c r="P19" s="48"/>
      <c r="Q19" s="46"/>
      <c r="R19" s="47" t="s">
        <v>43</v>
      </c>
      <c r="S19" s="23">
        <v>800163101</v>
      </c>
      <c r="T19" s="47"/>
      <c r="U19" s="47"/>
      <c r="V19" s="48"/>
      <c r="W19" s="46"/>
      <c r="X19" s="47"/>
      <c r="Y19" s="47"/>
      <c r="Z19" s="47"/>
      <c r="AA19" s="47"/>
      <c r="AB19" s="4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3.5" thickBot="1">
      <c r="A20" s="212"/>
      <c r="B20" s="217"/>
      <c r="C20" s="218"/>
      <c r="D20" s="219"/>
      <c r="E20" s="225" t="str">
        <f>VLOOKUP(G19,EMPRESAS!B12:C38,2,0)</f>
        <v>GMA CONSTRUCCIONES LTDA</v>
      </c>
      <c r="F20" s="226"/>
      <c r="G20" s="226"/>
      <c r="H20" s="226"/>
      <c r="I20" s="226"/>
      <c r="J20" s="227"/>
      <c r="K20" s="225" t="str">
        <f>VLOOKUP(M19,EMPRESAS!B12:C38,2,0)</f>
        <v>COASCON LTDA</v>
      </c>
      <c r="L20" s="226"/>
      <c r="M20" s="226"/>
      <c r="N20" s="226"/>
      <c r="O20" s="226"/>
      <c r="P20" s="227"/>
      <c r="Q20" s="225" t="str">
        <f>VLOOKUP(S19,EMPRESAS!B12:C38,2,0)</f>
        <v>M&amp;J INGENIERIA SA</v>
      </c>
      <c r="R20" s="226"/>
      <c r="S20" s="226"/>
      <c r="T20" s="226"/>
      <c r="U20" s="226"/>
      <c r="V20" s="227"/>
      <c r="W20" s="276" t="s">
        <v>64</v>
      </c>
      <c r="X20" s="277"/>
      <c r="Y20" s="277"/>
      <c r="Z20" s="277"/>
      <c r="AA20" s="277"/>
      <c r="AB20" s="27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222" t="s">
        <v>0</v>
      </c>
      <c r="X21" s="223"/>
      <c r="Y21" s="223"/>
      <c r="Z21" s="223"/>
      <c r="AA21" s="223"/>
      <c r="AB21" s="224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41" ht="14.25" thickBot="1">
      <c r="A22" s="213"/>
      <c r="B22" s="220"/>
      <c r="C22" s="221"/>
      <c r="D22" s="221"/>
      <c r="E22" s="49" t="s">
        <v>54</v>
      </c>
      <c r="F22" s="50"/>
      <c r="G22" s="86">
        <v>0.25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0.4</v>
      </c>
      <c r="N22" s="52" t="s">
        <v>2</v>
      </c>
      <c r="O22" s="48" t="s">
        <v>1</v>
      </c>
      <c r="P22" s="48" t="s">
        <v>6</v>
      </c>
      <c r="Q22" s="49" t="s">
        <v>54</v>
      </c>
      <c r="R22" s="50"/>
      <c r="S22" s="86">
        <v>0.35</v>
      </c>
      <c r="T22" s="52" t="s">
        <v>2</v>
      </c>
      <c r="U22" s="48" t="s">
        <v>1</v>
      </c>
      <c r="V22" s="48" t="s">
        <v>6</v>
      </c>
      <c r="W22" s="49" t="s">
        <v>45</v>
      </c>
      <c r="X22" s="53">
        <f>+G22+M22</f>
        <v>0.65</v>
      </c>
      <c r="Y22" s="48"/>
      <c r="Z22" s="52" t="s">
        <v>2</v>
      </c>
      <c r="AA22" s="48" t="s">
        <v>1</v>
      </c>
      <c r="AB22" s="48" t="s">
        <v>6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54"/>
      <c r="X24" s="54"/>
      <c r="Y24" s="54"/>
      <c r="Z24" s="39"/>
      <c r="AA24" s="39"/>
      <c r="AB24" s="39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VLOOKUP(G19,EMPRESAS!B12:D53,3,0)</f>
        <v>94938099</v>
      </c>
      <c r="G25" s="237">
        <f>+(F25/F26)*G22</f>
        <v>0.7921541410298905</v>
      </c>
      <c r="H25" s="239"/>
      <c r="I25" s="209" t="s">
        <v>106</v>
      </c>
      <c r="J25" s="209"/>
      <c r="K25" s="55" t="s">
        <v>25</v>
      </c>
      <c r="L25" s="56">
        <f>VLOOKUP(M19,EMPRESAS!B12:D53,3,0)</f>
        <v>254471141</v>
      </c>
      <c r="M25" s="237">
        <f>+(L25/L26)*M22</f>
        <v>8.103760308487344</v>
      </c>
      <c r="N25" s="239" t="s">
        <v>106</v>
      </c>
      <c r="O25" s="209"/>
      <c r="P25" s="209"/>
      <c r="Q25" s="55" t="s">
        <v>25</v>
      </c>
      <c r="R25" s="56">
        <f>VLOOKUP(S19,EMPRESAS!B12:D53,3,0)</f>
        <v>1008155534</v>
      </c>
      <c r="S25" s="237">
        <f>+(R25/R26)*S22</f>
        <v>0.9521541574027652</v>
      </c>
      <c r="T25" s="239"/>
      <c r="U25" s="209" t="s">
        <v>106</v>
      </c>
      <c r="V25" s="209"/>
      <c r="W25" s="55" t="s">
        <v>25</v>
      </c>
      <c r="X25" s="57">
        <f>+F25+L25+R25</f>
        <v>1357564774</v>
      </c>
      <c r="Y25" s="237">
        <f>+G25+M25+S25</f>
        <v>9.848068606919998</v>
      </c>
      <c r="Z25" s="239" t="s">
        <v>106</v>
      </c>
      <c r="AA25" s="209"/>
      <c r="AB25" s="209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4.25" thickBot="1">
      <c r="A26" s="230"/>
      <c r="B26" s="234"/>
      <c r="C26" s="235"/>
      <c r="D26" s="236"/>
      <c r="E26" s="58" t="s">
        <v>26</v>
      </c>
      <c r="F26" s="57">
        <f>VLOOKUP(G19,EMPRESAS!B12:F53,5,0)</f>
        <v>29962003</v>
      </c>
      <c r="G26" s="238"/>
      <c r="H26" s="240"/>
      <c r="I26" s="210"/>
      <c r="J26" s="210"/>
      <c r="K26" s="58" t="s">
        <v>26</v>
      </c>
      <c r="L26" s="57">
        <f>VLOOKUP(M19,EMPRESAS!B12:F53,5,0)</f>
        <v>12560645</v>
      </c>
      <c r="M26" s="238"/>
      <c r="N26" s="240"/>
      <c r="O26" s="210"/>
      <c r="P26" s="210"/>
      <c r="Q26" s="58" t="s">
        <v>26</v>
      </c>
      <c r="R26" s="57">
        <f>VLOOKUP(S19,EMPRESAS!B12:F53,5,0)</f>
        <v>370585408</v>
      </c>
      <c r="S26" s="238"/>
      <c r="T26" s="240"/>
      <c r="U26" s="210"/>
      <c r="V26" s="210"/>
      <c r="W26" s="58" t="s">
        <v>26</v>
      </c>
      <c r="X26" s="57">
        <f>+F26+L26+R26</f>
        <v>413108056</v>
      </c>
      <c r="Y26" s="238"/>
      <c r="Z26" s="240"/>
      <c r="AA26" s="210"/>
      <c r="AB26" s="210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29962003</v>
      </c>
      <c r="G29" s="241">
        <f>+(F29/F30)*G22</f>
        <v>0.07343833597620138</v>
      </c>
      <c r="H29" s="239" t="s">
        <v>106</v>
      </c>
      <c r="I29" s="209"/>
      <c r="J29" s="209"/>
      <c r="K29" s="81" t="s">
        <v>28</v>
      </c>
      <c r="L29" s="57">
        <f>VLOOKUP(M19,EMPRESAS!B12:G53,6,0)</f>
        <v>144490745</v>
      </c>
      <c r="M29" s="274">
        <f>+(L29/L30)*M22</f>
        <v>0.10996281502418936</v>
      </c>
      <c r="N29" s="239" t="s">
        <v>106</v>
      </c>
      <c r="O29" s="209"/>
      <c r="P29" s="209"/>
      <c r="Q29" s="81" t="s">
        <v>28</v>
      </c>
      <c r="R29" s="57">
        <f>VLOOKUP(S19,EMPRESAS!B12:G53,6,0)</f>
        <v>675957862</v>
      </c>
      <c r="S29" s="274">
        <f>+(R29/R30)*S22</f>
        <v>0.13204355895851988</v>
      </c>
      <c r="T29" s="239" t="s">
        <v>106</v>
      </c>
      <c r="U29" s="209"/>
      <c r="V29" s="209"/>
      <c r="W29" s="60" t="s">
        <v>28</v>
      </c>
      <c r="X29" s="57">
        <f>+F29+L29+R29</f>
        <v>850410610</v>
      </c>
      <c r="Y29" s="274">
        <f>+G29+M29+S29</f>
        <v>0.3154447099589106</v>
      </c>
      <c r="Z29" s="239" t="s">
        <v>106</v>
      </c>
      <c r="AA29" s="209"/>
      <c r="AB29" s="209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3.5" thickBot="1">
      <c r="A30" s="230"/>
      <c r="B30" s="234"/>
      <c r="C30" s="235"/>
      <c r="D30" s="236"/>
      <c r="E30" s="61" t="s">
        <v>31</v>
      </c>
      <c r="F30" s="57">
        <f>VLOOKUP(G19,EMPRESAS!B12:E53,4,0)</f>
        <v>101997147</v>
      </c>
      <c r="G30" s="242"/>
      <c r="H30" s="240"/>
      <c r="I30" s="210"/>
      <c r="J30" s="210"/>
      <c r="K30" s="82" t="s">
        <v>31</v>
      </c>
      <c r="L30" s="57">
        <f>VLOOKUP(M19,EMPRESAS!B12:E53,4,0)</f>
        <v>525598567</v>
      </c>
      <c r="M30" s="275"/>
      <c r="N30" s="240"/>
      <c r="O30" s="210"/>
      <c r="P30" s="210"/>
      <c r="Q30" s="82" t="s">
        <v>31</v>
      </c>
      <c r="R30" s="57">
        <f>VLOOKUP(S19,EMPRESAS!B12:E53,4,0)</f>
        <v>1791721259</v>
      </c>
      <c r="S30" s="275"/>
      <c r="T30" s="240"/>
      <c r="U30" s="210"/>
      <c r="V30" s="210"/>
      <c r="W30" s="62" t="s">
        <v>31</v>
      </c>
      <c r="X30" s="57">
        <f>+F30+L30+R30</f>
        <v>2419316973</v>
      </c>
      <c r="Y30" s="275"/>
      <c r="Z30" s="240"/>
      <c r="AA30" s="210"/>
      <c r="AB30" s="210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64"/>
      <c r="X32" s="64"/>
      <c r="Y32" s="63"/>
      <c r="Z32" s="64"/>
      <c r="AA32" s="64"/>
      <c r="AB32" s="64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VLOOKUP(G19,EMPRESAS!B12:D53,3,0)</f>
        <v>94938099</v>
      </c>
      <c r="G33" s="256">
        <f>+(F33-F34)*G22</f>
        <v>16244024</v>
      </c>
      <c r="H33" s="239"/>
      <c r="I33" s="239" t="s">
        <v>106</v>
      </c>
      <c r="J33" s="209"/>
      <c r="K33" s="55" t="s">
        <v>25</v>
      </c>
      <c r="L33" s="56">
        <f>VLOOKUP(M19,EMPRESAS!B12:D53,3,0)</f>
        <v>254471141</v>
      </c>
      <c r="M33" s="256">
        <f>+(L33-L34)*M22</f>
        <v>96764198.4</v>
      </c>
      <c r="N33" s="239"/>
      <c r="O33" s="239" t="s">
        <v>106</v>
      </c>
      <c r="P33" s="209"/>
      <c r="Q33" s="55" t="s">
        <v>25</v>
      </c>
      <c r="R33" s="56">
        <f>VLOOKUP(S19,EMPRESAS!B12:D53,3,0)</f>
        <v>1008155534</v>
      </c>
      <c r="S33" s="256">
        <f>+(R33-R34)*S22</f>
        <v>223149544.1</v>
      </c>
      <c r="T33" s="239" t="s">
        <v>106</v>
      </c>
      <c r="U33" s="239"/>
      <c r="V33" s="209"/>
      <c r="W33" s="55" t="s">
        <v>25</v>
      </c>
      <c r="X33" s="56">
        <f>+F33+L33+R33</f>
        <v>1357564774</v>
      </c>
      <c r="Y33" s="256">
        <f>+G33+M33+S33</f>
        <v>336157766.5</v>
      </c>
      <c r="Z33" s="278" t="s">
        <v>106</v>
      </c>
      <c r="AA33" s="239"/>
      <c r="AB33" s="209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4.25" thickBot="1">
      <c r="A34" s="246"/>
      <c r="B34" s="250"/>
      <c r="C34" s="251"/>
      <c r="D34" s="252"/>
      <c r="E34" s="58" t="s">
        <v>26</v>
      </c>
      <c r="F34" s="57">
        <f>VLOOKUP(G19,EMPRESAS!B12:F53,5,0)</f>
        <v>29962003</v>
      </c>
      <c r="G34" s="257"/>
      <c r="H34" s="258"/>
      <c r="I34" s="258"/>
      <c r="J34" s="259"/>
      <c r="K34" s="58" t="s">
        <v>26</v>
      </c>
      <c r="L34" s="57">
        <f>VLOOKUP(M19,EMPRESAS!B12:G54,5,0)</f>
        <v>12560645</v>
      </c>
      <c r="M34" s="257"/>
      <c r="N34" s="258"/>
      <c r="O34" s="258"/>
      <c r="P34" s="259"/>
      <c r="Q34" s="58" t="s">
        <v>26</v>
      </c>
      <c r="R34" s="57">
        <f>VLOOKUP(S19,EMPRESAS!B12:F53,5,0)</f>
        <v>370585408</v>
      </c>
      <c r="S34" s="257"/>
      <c r="T34" s="258"/>
      <c r="U34" s="258"/>
      <c r="V34" s="259"/>
      <c r="W34" s="58" t="s">
        <v>26</v>
      </c>
      <c r="X34" s="57">
        <f>+F34+L34+R34</f>
        <v>413108056</v>
      </c>
      <c r="Y34" s="257"/>
      <c r="Z34" s="279"/>
      <c r="AA34" s="258"/>
      <c r="AB34" s="259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40"/>
      <c r="U35" s="240"/>
      <c r="V35" s="210"/>
      <c r="W35" s="16" t="s">
        <v>58</v>
      </c>
      <c r="X35" s="65">
        <f>+D15</f>
        <v>430000000</v>
      </c>
      <c r="Y35" s="35">
        <f>+X35*50%</f>
        <v>215000000</v>
      </c>
      <c r="Z35" s="280"/>
      <c r="AA35" s="240"/>
      <c r="AB35" s="210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s="70" customFormat="1" ht="13.5">
      <c r="A36" s="66"/>
      <c r="B36" s="66"/>
      <c r="C36" s="66"/>
      <c r="D36" s="67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6"/>
      <c r="X36" s="66"/>
      <c r="Y36" s="68"/>
      <c r="Z36" s="66"/>
      <c r="AA36" s="66"/>
      <c r="AB36" s="66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66"/>
      <c r="S37" s="68"/>
      <c r="T37" s="66"/>
      <c r="U37" s="66"/>
      <c r="V37" s="66"/>
      <c r="W37" s="66"/>
      <c r="X37" s="71"/>
      <c r="Y37" s="68"/>
      <c r="Z37" s="66"/>
      <c r="AA37" s="66"/>
      <c r="AB37" s="66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1:41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+EMPRESAS!L12+VLOOKUP(G19,EMPRESAS!B12:L53,11,0)</f>
        <v>2767525746</v>
      </c>
      <c r="H38" s="267"/>
      <c r="I38" s="267" t="s">
        <v>106</v>
      </c>
      <c r="J38" s="243"/>
      <c r="K38" s="75" t="s">
        <v>58</v>
      </c>
      <c r="L38" s="76">
        <f>+D15</f>
        <v>430000000</v>
      </c>
      <c r="M38" s="256">
        <f>+EMPRESAS!L15+VLOOKUP(M19,EMPRESAS!B12:L53,11,0)</f>
        <v>453142966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+EMPRESAS!L15+VLOOKUP(S19,EMPRESAS!B12:L53,11,0)</f>
        <v>1187798541</v>
      </c>
      <c r="T38" s="267" t="s">
        <v>106</v>
      </c>
      <c r="U38" s="243"/>
      <c r="V38" s="243"/>
      <c r="W38" s="75" t="s">
        <v>58</v>
      </c>
      <c r="X38" s="76">
        <f>+D15</f>
        <v>430000000</v>
      </c>
      <c r="Y38" s="256">
        <f>+G38+M38+S38</f>
        <v>4408467253</v>
      </c>
      <c r="Z38" s="267" t="s">
        <v>106</v>
      </c>
      <c r="AA38" s="243"/>
      <c r="AB38" s="243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75" t="s">
        <v>55</v>
      </c>
      <c r="X39" s="76">
        <f>+X38*100%</f>
        <v>430000000</v>
      </c>
      <c r="Y39" s="257"/>
      <c r="Z39" s="268"/>
      <c r="AA39" s="244"/>
      <c r="AB39" s="24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80" t="s">
        <v>126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29.25" customHeight="1" thickBot="1">
      <c r="A43" s="39"/>
      <c r="B43" s="298" t="s">
        <v>132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8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8:26" s="37" customFormat="1" ht="12.75">
      <c r="H44" s="39"/>
      <c r="I44" s="39"/>
      <c r="Z44" s="83"/>
    </row>
    <row r="45" spans="1:28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</row>
    <row r="46" spans="1:28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</row>
    <row r="47" spans="1:28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</row>
    <row r="48" spans="8:9" s="37" customFormat="1" ht="12.75">
      <c r="H48" s="39"/>
      <c r="I48" s="39"/>
    </row>
    <row r="49" spans="1:4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</row>
    <row r="53" spans="1:41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</row>
    <row r="55" spans="1:41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</row>
    <row r="56" spans="1:41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</row>
    <row r="58" spans="1:41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spans="1:41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</row>
    <row r="67" spans="1:4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</row>
    <row r="68" spans="1:41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</row>
    <row r="69" spans="1:41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</row>
    <row r="71" spans="1:41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</row>
    <row r="72" spans="1:41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</row>
    <row r="73" spans="1:41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</row>
    <row r="74" spans="1:41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</row>
    <row r="76" spans="1:41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1:41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  <row r="78" spans="1:41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</row>
    <row r="79" spans="1:41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</row>
    <row r="80" spans="1:41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</row>
    <row r="81" spans="1:4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</row>
    <row r="82" spans="1:41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</row>
    <row r="83" spans="1:41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</row>
    <row r="85" spans="1:41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</row>
    <row r="86" spans="1:41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</row>
    <row r="87" spans="1:41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</row>
    <row r="88" spans="1:41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</row>
    <row r="89" spans="1:41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</row>
    <row r="90" spans="1:41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</row>
    <row r="91" spans="1:41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</row>
    <row r="92" spans="1:41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</row>
    <row r="93" spans="1:41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</row>
    <row r="94" spans="1:41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</row>
    <row r="95" spans="1:41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</row>
    <row r="96" spans="1:41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</row>
    <row r="97" spans="1:41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</row>
    <row r="98" spans="1:41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</row>
    <row r="99" spans="1:41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1:41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</row>
    <row r="101" spans="1:4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</row>
    <row r="102" spans="1:41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</row>
    <row r="103" spans="1:41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</row>
    <row r="104" spans="1:41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</row>
    <row r="105" spans="1:41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</row>
    <row r="106" spans="1:41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</row>
    <row r="107" spans="1:41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</row>
    <row r="108" spans="1:41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</row>
    <row r="109" spans="1:41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</row>
    <row r="110" spans="1:41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</row>
    <row r="111" spans="1:41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</row>
    <row r="112" spans="1:41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</row>
    <row r="113" spans="1:41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</row>
    <row r="114" spans="1:41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</row>
    <row r="115" spans="1:41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</row>
    <row r="116" spans="1:4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</row>
    <row r="117" spans="1:4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</row>
    <row r="118" spans="1:4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</row>
    <row r="119" spans="1:4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</row>
    <row r="120" spans="1:4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</row>
    <row r="121" spans="1:41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</row>
    <row r="122" spans="1:41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</row>
    <row r="123" spans="1:4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</row>
    <row r="124" spans="1:4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</row>
    <row r="125" spans="1:4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</row>
    <row r="126" spans="1:4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</row>
    <row r="127" spans="1:4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</row>
    <row r="128" spans="1:4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</row>
    <row r="129" spans="1:4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</row>
    <row r="130" spans="1:4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</row>
    <row r="131" spans="1:4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</row>
    <row r="132" spans="1:4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</row>
    <row r="133" spans="1:4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</row>
    <row r="134" spans="1:4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</row>
    <row r="135" spans="1:4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</row>
    <row r="136" spans="1:4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</row>
    <row r="137" spans="1:4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</row>
    <row r="138" spans="1:4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</row>
    <row r="139" spans="1:4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</row>
    <row r="140" spans="1:4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</row>
    <row r="141" spans="1:4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</row>
    <row r="142" spans="1:4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</row>
    <row r="143" spans="1:4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</row>
    <row r="144" spans="1:4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</row>
    <row r="145" spans="1:4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</row>
    <row r="146" spans="1:4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</row>
    <row r="147" spans="1:4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</row>
    <row r="148" spans="1:4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</row>
    <row r="149" spans="1:4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</row>
    <row r="150" spans="1:4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</row>
    <row r="151" spans="1:4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</row>
    <row r="152" spans="1:4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</row>
    <row r="153" spans="1:4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</row>
    <row r="154" spans="1:4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</row>
    <row r="155" spans="1:4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</row>
    <row r="156" spans="1:4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</row>
    <row r="157" spans="1:4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</row>
    <row r="158" spans="1:4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</row>
    <row r="159" spans="1:4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</row>
    <row r="160" spans="1:4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</row>
    <row r="161" spans="1:4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</row>
    <row r="162" spans="1:4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</row>
    <row r="163" spans="1:4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</row>
    <row r="164" spans="1:4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</row>
    <row r="165" spans="1:4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</row>
    <row r="166" spans="1:4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</row>
    <row r="167" spans="1:4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</row>
    <row r="168" spans="1:4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</row>
    <row r="169" spans="1:4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</row>
    <row r="170" spans="1:4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</row>
    <row r="171" spans="1:4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</row>
    <row r="172" spans="1:4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</row>
    <row r="173" spans="1:4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</row>
    <row r="174" spans="1:4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</row>
    <row r="175" spans="1:4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</row>
    <row r="176" spans="1:4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</row>
    <row r="177" spans="1:4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</row>
    <row r="178" spans="1:4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</row>
    <row r="179" spans="1:4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</row>
    <row r="180" spans="1:4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</row>
    <row r="181" spans="1:4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</row>
  </sheetData>
  <sheetProtection/>
  <mergeCells count="107">
    <mergeCell ref="B43:AB43"/>
    <mergeCell ref="A45:AB45"/>
    <mergeCell ref="A46:AB46"/>
    <mergeCell ref="A47:AB47"/>
    <mergeCell ref="A1:AB1"/>
    <mergeCell ref="A2:AB2"/>
    <mergeCell ref="A3:AB3"/>
    <mergeCell ref="A4:AB4"/>
    <mergeCell ref="A5:AB5"/>
    <mergeCell ref="A6:AB6"/>
    <mergeCell ref="AB38:AB39"/>
    <mergeCell ref="A41:AA41"/>
    <mergeCell ref="AA38:AA39"/>
    <mergeCell ref="AA33:AA35"/>
    <mergeCell ref="AB33:AB35"/>
    <mergeCell ref="G36:G37"/>
    <mergeCell ref="N38:N39"/>
    <mergeCell ref="O38:O39"/>
    <mergeCell ref="P38:P39"/>
    <mergeCell ref="Y38:Y39"/>
    <mergeCell ref="Z38:Z39"/>
    <mergeCell ref="M38:M39"/>
    <mergeCell ref="S38:S39"/>
    <mergeCell ref="T38:T39"/>
    <mergeCell ref="U38:U39"/>
    <mergeCell ref="B37:D37"/>
    <mergeCell ref="A38:A39"/>
    <mergeCell ref="G38:G39"/>
    <mergeCell ref="H38:H39"/>
    <mergeCell ref="I38:I39"/>
    <mergeCell ref="J38:J39"/>
    <mergeCell ref="N33:N35"/>
    <mergeCell ref="O33:O35"/>
    <mergeCell ref="P33:P35"/>
    <mergeCell ref="Y33:Y34"/>
    <mergeCell ref="Z33:Z35"/>
    <mergeCell ref="S33:S34"/>
    <mergeCell ref="T33:T35"/>
    <mergeCell ref="U33:U35"/>
    <mergeCell ref="V33:V35"/>
    <mergeCell ref="AA29:AA30"/>
    <mergeCell ref="AB29:AB30"/>
    <mergeCell ref="B32:D32"/>
    <mergeCell ref="A33:A35"/>
    <mergeCell ref="B33:D35"/>
    <mergeCell ref="G33:G34"/>
    <mergeCell ref="H33:H35"/>
    <mergeCell ref="I33:I35"/>
    <mergeCell ref="J33:J35"/>
    <mergeCell ref="M33:M34"/>
    <mergeCell ref="M29:M30"/>
    <mergeCell ref="N29:N30"/>
    <mergeCell ref="O29:O30"/>
    <mergeCell ref="P29:P30"/>
    <mergeCell ref="Y29:Y30"/>
    <mergeCell ref="Z29:Z30"/>
    <mergeCell ref="Z25:Z26"/>
    <mergeCell ref="AA25:AA26"/>
    <mergeCell ref="AB25:AB26"/>
    <mergeCell ref="B28:D28"/>
    <mergeCell ref="A29:A30"/>
    <mergeCell ref="B29:D30"/>
    <mergeCell ref="G29:G30"/>
    <mergeCell ref="H29:H30"/>
    <mergeCell ref="I29:I30"/>
    <mergeCell ref="J29:J30"/>
    <mergeCell ref="J25:J26"/>
    <mergeCell ref="M25:M26"/>
    <mergeCell ref="N25:N26"/>
    <mergeCell ref="O25:O26"/>
    <mergeCell ref="P25:P26"/>
    <mergeCell ref="Y25:Y26"/>
    <mergeCell ref="B24:D24"/>
    <mergeCell ref="A25:A26"/>
    <mergeCell ref="B25:D26"/>
    <mergeCell ref="G25:G26"/>
    <mergeCell ref="H25:H26"/>
    <mergeCell ref="I25:I26"/>
    <mergeCell ref="W18:AB18"/>
    <mergeCell ref="E20:J20"/>
    <mergeCell ref="K20:P20"/>
    <mergeCell ref="W20:AB20"/>
    <mergeCell ref="E21:J21"/>
    <mergeCell ref="K21:P21"/>
    <mergeCell ref="W21:AB21"/>
    <mergeCell ref="A12:D12"/>
    <mergeCell ref="A13:D13"/>
    <mergeCell ref="A18:A22"/>
    <mergeCell ref="B18:D22"/>
    <mergeCell ref="E18:J18"/>
    <mergeCell ref="K18:P18"/>
    <mergeCell ref="Q18:V18"/>
    <mergeCell ref="Q20:V20"/>
    <mergeCell ref="A8:E8"/>
    <mergeCell ref="A9:D9"/>
    <mergeCell ref="A10:D10"/>
    <mergeCell ref="A11:D11"/>
    <mergeCell ref="V38:V39"/>
    <mergeCell ref="Q21:V21"/>
    <mergeCell ref="S25:S26"/>
    <mergeCell ref="T25:T26"/>
    <mergeCell ref="U25:U26"/>
    <mergeCell ref="V25:V26"/>
    <mergeCell ref="S29:S30"/>
    <mergeCell ref="T29:T30"/>
    <mergeCell ref="U29:U30"/>
    <mergeCell ref="V29:V30"/>
  </mergeCells>
  <printOptions/>
  <pageMargins left="0.99" right="0.15748031496062992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7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20.00390625" style="0" customWidth="1"/>
    <col min="9" max="9" width="4.140625" style="0" customWidth="1"/>
    <col min="10" max="10" width="4.00390625" style="0" customWidth="1"/>
    <col min="11" max="11" width="15.140625" style="0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72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101</v>
      </c>
      <c r="G10" s="194"/>
      <c r="H10" s="195"/>
      <c r="I10" s="193" t="s">
        <v>76</v>
      </c>
      <c r="J10" s="194"/>
      <c r="K10" s="195"/>
      <c r="L10" s="193" t="s">
        <v>68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 t="s">
        <v>106</v>
      </c>
      <c r="G18" s="11"/>
      <c r="H18" s="11"/>
      <c r="I18" s="9"/>
      <c r="J18" s="31" t="s">
        <v>106</v>
      </c>
      <c r="K18" s="11" t="s">
        <v>108</v>
      </c>
      <c r="L18" s="9"/>
      <c r="M18" s="11" t="s">
        <v>106</v>
      </c>
      <c r="N18" s="11" t="s">
        <v>112</v>
      </c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108</v>
      </c>
      <c r="I20" s="15"/>
      <c r="J20" s="4" t="s">
        <v>106</v>
      </c>
      <c r="K20" s="85" t="s">
        <v>109</v>
      </c>
      <c r="L20" s="15"/>
      <c r="M20" s="34" t="s">
        <v>106</v>
      </c>
      <c r="N20" s="85" t="s">
        <v>112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 t="s">
        <v>110</v>
      </c>
      <c r="I24" s="9"/>
      <c r="J24" s="31" t="s">
        <v>106</v>
      </c>
      <c r="K24" s="11" t="s">
        <v>110</v>
      </c>
      <c r="L24" s="9"/>
      <c r="M24" s="11" t="s">
        <v>106</v>
      </c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 t="s">
        <v>106</v>
      </c>
      <c r="J27" s="31"/>
      <c r="K27" s="11"/>
      <c r="L27" s="9" t="s">
        <v>106</v>
      </c>
      <c r="M27" s="11"/>
      <c r="N27" s="11"/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106</v>
      </c>
      <c r="G29" s="14"/>
      <c r="H29" s="14"/>
      <c r="I29" s="13" t="s">
        <v>106</v>
      </c>
      <c r="J29" s="32"/>
      <c r="K29" s="14"/>
      <c r="L29" s="13" t="s">
        <v>106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106</v>
      </c>
      <c r="G30" s="14"/>
      <c r="H30" s="33"/>
      <c r="I30" s="13" t="s">
        <v>106</v>
      </c>
      <c r="J30" s="32"/>
      <c r="K30" s="33"/>
      <c r="L30" s="13" t="s">
        <v>106</v>
      </c>
      <c r="M30" s="14"/>
      <c r="N30" s="33"/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2:17" s="21" customFormat="1" ht="27.75" customHeight="1" thickBot="1">
      <c r="B33" s="298" t="s">
        <v>132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  <c r="O33" s="306"/>
      <c r="P33" s="306"/>
      <c r="Q33" s="306"/>
    </row>
    <row r="34" spans="1:14" s="21" customFormat="1" ht="11.25">
      <c r="A34" s="143" t="s">
        <v>36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5" spans="1:14" s="21" customFormat="1" ht="11.25">
      <c r="A35" s="143" t="s">
        <v>130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s="21" customFormat="1" ht="11.25">
      <c r="A36" s="143" t="s">
        <v>35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40">
    <mergeCell ref="B33:N33"/>
    <mergeCell ref="A34:N34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5:N35"/>
    <mergeCell ref="A36:N3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81"/>
  <sheetViews>
    <sheetView zoomScale="80" zoomScaleNormal="80" zoomScalePageLayoutView="0" workbookViewId="0" topLeftCell="A1">
      <selection activeCell="A2" sqref="A2:V6"/>
    </sheetView>
  </sheetViews>
  <sheetFormatPr defaultColWidth="11.421875" defaultRowHeight="12.75"/>
  <cols>
    <col min="1" max="3" width="11.421875" style="38" customWidth="1"/>
    <col min="4" max="4" width="16.28125" style="38" bestFit="1" customWidth="1"/>
    <col min="5" max="5" width="11.00390625" style="38" customWidth="1"/>
    <col min="6" max="6" width="30.8515625" style="38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22.00390625" style="38" customWidth="1"/>
    <col min="11" max="11" width="10.00390625" style="38" customWidth="1"/>
    <col min="12" max="12" width="26.421875" style="38" customWidth="1"/>
    <col min="13" max="13" width="13.140625" style="38" bestFit="1" customWidth="1"/>
    <col min="14" max="14" width="3.421875" style="38" bestFit="1" customWidth="1"/>
    <col min="15" max="15" width="4.421875" style="38" bestFit="1" customWidth="1"/>
    <col min="16" max="16" width="20.57421875" style="38" customWidth="1"/>
    <col min="17" max="17" width="18.421875" style="38" customWidth="1"/>
    <col min="18" max="18" width="14.421875" style="38" bestFit="1" customWidth="1"/>
    <col min="19" max="19" width="14.00390625" style="38" customWidth="1"/>
    <col min="20" max="20" width="6.421875" style="38" customWidth="1"/>
    <col min="21" max="21" width="4.421875" style="38" bestFit="1" customWidth="1"/>
    <col min="22" max="22" width="18.7109375" style="38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 t="s">
        <v>126</v>
      </c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 t="s">
        <v>126</v>
      </c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 t="s">
        <v>126</v>
      </c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 t="s">
        <v>126</v>
      </c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900142032</v>
      </c>
      <c r="H19" s="47"/>
      <c r="I19" s="47"/>
      <c r="J19" s="48"/>
      <c r="K19" s="46"/>
      <c r="L19" s="47" t="s">
        <v>43</v>
      </c>
      <c r="M19" s="23">
        <v>802011821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VLOOKUP(G19,EMPRESAS!B12:C38,2,0)</f>
        <v>JM MULTIINVERSIONES SA</v>
      </c>
      <c r="F20" s="226"/>
      <c r="G20" s="226"/>
      <c r="H20" s="226"/>
      <c r="I20" s="226"/>
      <c r="J20" s="227"/>
      <c r="K20" s="225" t="str">
        <f>VLOOKUP(M19,EMPRESAS!B12:C38,2,0)</f>
        <v>BARING LTDA</v>
      </c>
      <c r="L20" s="226"/>
      <c r="M20" s="226"/>
      <c r="N20" s="226"/>
      <c r="O20" s="226"/>
      <c r="P20" s="227"/>
      <c r="Q20" s="281" t="s">
        <v>78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0.95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86">
        <v>0.05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VLOOKUP(G19,EMPRESAS!B12:D53,3,0)</f>
        <v>385294181</v>
      </c>
      <c r="G25" s="237">
        <f>+(F25/F26)*G22</f>
        <v>2.594715691148071</v>
      </c>
      <c r="H25" s="239" t="s">
        <v>106</v>
      </c>
      <c r="I25" s="209"/>
      <c r="J25" s="209"/>
      <c r="K25" s="55" t="s">
        <v>25</v>
      </c>
      <c r="L25" s="56">
        <f>VLOOKUP(M19,EMPRESAS!B12:D53,3,0)</f>
        <v>1096880633.06</v>
      </c>
      <c r="M25" s="237">
        <f>+(L25/L26)*M22</f>
        <v>1.9180725447219782</v>
      </c>
      <c r="N25" s="239" t="s">
        <v>106</v>
      </c>
      <c r="O25" s="209"/>
      <c r="P25" s="209"/>
      <c r="Q25" s="55" t="s">
        <v>25</v>
      </c>
      <c r="R25" s="57">
        <f>+F25+L25</f>
        <v>1482174814.06</v>
      </c>
      <c r="S25" s="237">
        <f>+G25+M25</f>
        <v>4.512788235870049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57">
        <f>VLOOKUP(G19,EMPRESAS!B12:F53,5,0)</f>
        <v>141067275</v>
      </c>
      <c r="G26" s="238"/>
      <c r="H26" s="240"/>
      <c r="I26" s="210"/>
      <c r="J26" s="210"/>
      <c r="K26" s="58" t="s">
        <v>26</v>
      </c>
      <c r="L26" s="57">
        <f>VLOOKUP(M19,EMPRESAS!B12:F53,5,0)</f>
        <v>28593304.15</v>
      </c>
      <c r="M26" s="238"/>
      <c r="N26" s="240"/>
      <c r="O26" s="210"/>
      <c r="P26" s="210"/>
      <c r="Q26" s="58" t="s">
        <v>26</v>
      </c>
      <c r="R26" s="57">
        <f>+F26+L26</f>
        <v>169660579.15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56">
        <f>VLOOKUP(G19,EMPRESAS!B12:G53,6,0)</f>
        <v>327346054</v>
      </c>
      <c r="G29" s="241">
        <f>+(F29/F30)*G22</f>
        <v>0.4095245846511121</v>
      </c>
      <c r="H29" s="239" t="s">
        <v>106</v>
      </c>
      <c r="I29" s="209"/>
      <c r="J29" s="209"/>
      <c r="K29" s="81" t="s">
        <v>28</v>
      </c>
      <c r="L29" s="57">
        <f>VLOOKUP(M19,EMPRESAS!B12:G53,6,0)</f>
        <v>354086604.15</v>
      </c>
      <c r="M29" s="274">
        <f>+(L29/L30)*M22</f>
        <v>0.014700931621982542</v>
      </c>
      <c r="N29" s="239" t="s">
        <v>106</v>
      </c>
      <c r="O29" s="209"/>
      <c r="P29" s="209"/>
      <c r="Q29" s="60" t="s">
        <v>28</v>
      </c>
      <c r="R29" s="57">
        <f>+F29+L29</f>
        <v>681432658.15</v>
      </c>
      <c r="S29" s="274">
        <f>+G29+M29</f>
        <v>0.4242255162730946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VLOOKUP(G19,EMPRESAS!B12:E53,4,0)</f>
        <v>759365281</v>
      </c>
      <c r="G30" s="242"/>
      <c r="H30" s="240"/>
      <c r="I30" s="210"/>
      <c r="J30" s="210"/>
      <c r="K30" s="82" t="s">
        <v>31</v>
      </c>
      <c r="L30" s="57">
        <f>VLOOKUP(M19,EMPRESAS!B12:E53,4,0)</f>
        <v>1204299881.31</v>
      </c>
      <c r="M30" s="275"/>
      <c r="N30" s="240"/>
      <c r="O30" s="210"/>
      <c r="P30" s="210"/>
      <c r="Q30" s="62" t="s">
        <v>31</v>
      </c>
      <c r="R30" s="57">
        <f>+F30+L30</f>
        <v>1963665162.31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VLOOKUP(G19,EMPRESAS!B12:D53,3,0)</f>
        <v>385294181</v>
      </c>
      <c r="G33" s="256">
        <f>+(F33-F34)*G22</f>
        <v>232015560.7</v>
      </c>
      <c r="H33" s="239" t="s">
        <v>106</v>
      </c>
      <c r="I33" s="239"/>
      <c r="J33" s="209"/>
      <c r="K33" s="55" t="s">
        <v>25</v>
      </c>
      <c r="L33" s="56">
        <f>VLOOKUP(M19,EMPRESAS!B12:D53,3,0)</f>
        <v>1096880633.06</v>
      </c>
      <c r="M33" s="256">
        <f>+(L33-L34)*M22</f>
        <v>53414366.4455</v>
      </c>
      <c r="N33" s="239"/>
      <c r="O33" s="239" t="s">
        <v>106</v>
      </c>
      <c r="P33" s="209"/>
      <c r="Q33" s="55" t="s">
        <v>25</v>
      </c>
      <c r="R33" s="56">
        <f>+F33+L33</f>
        <v>1482174814.06</v>
      </c>
      <c r="S33" s="256">
        <f>+G33+M33</f>
        <v>285429927.1455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VLOOKUP(G19,EMPRESAS!B12:F53,5,0)</f>
        <v>141067275</v>
      </c>
      <c r="G34" s="257"/>
      <c r="H34" s="258"/>
      <c r="I34" s="258"/>
      <c r="J34" s="259"/>
      <c r="K34" s="58" t="s">
        <v>26</v>
      </c>
      <c r="L34" s="57">
        <f>VLOOKUP(M19,EMPRESAS!B12:F53,5,0)</f>
        <v>28593304.15</v>
      </c>
      <c r="M34" s="257"/>
      <c r="N34" s="258"/>
      <c r="O34" s="258"/>
      <c r="P34" s="259"/>
      <c r="Q34" s="58" t="s">
        <v>26</v>
      </c>
      <c r="R34" s="57">
        <f>+F34+L34</f>
        <v>169660579.15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432019227</v>
      </c>
      <c r="H38" s="267" t="s">
        <v>106</v>
      </c>
      <c r="I38" s="267"/>
      <c r="J38" s="243"/>
      <c r="K38" s="75" t="s">
        <v>58</v>
      </c>
      <c r="L38" s="76">
        <f>+D15</f>
        <v>430000000</v>
      </c>
      <c r="M38" s="256">
        <f>VLOOKUP(M19,EMPRESAS!B12:L53,11,0)</f>
        <v>850213277.16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1282232504.1599998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126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22.5" customHeight="1" thickBot="1">
      <c r="A43" s="298" t="s">
        <v>132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22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</row>
    <row r="46" spans="1:22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A43:V43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64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W167"/>
  <sheetViews>
    <sheetView zoomScalePageLayoutView="0" workbookViewId="0" topLeftCell="A1">
      <selection activeCell="A2" sqref="A2:N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14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3.5">
      <c r="A3" s="196" t="s">
        <v>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8" ht="13.5">
      <c r="A7" s="25"/>
      <c r="B7" s="25"/>
      <c r="C7" s="25"/>
      <c r="D7" s="25"/>
      <c r="E7" s="25"/>
      <c r="F7" s="25"/>
      <c r="G7" s="25"/>
      <c r="H7" s="25"/>
    </row>
    <row r="8" spans="1:11" ht="14.25" thickBot="1">
      <c r="A8" s="25"/>
      <c r="B8" s="25"/>
      <c r="C8" s="25"/>
      <c r="D8" s="25"/>
      <c r="E8" s="25"/>
      <c r="F8" s="186"/>
      <c r="G8" s="186"/>
      <c r="H8" s="186"/>
      <c r="I8" s="186"/>
      <c r="J8" s="186"/>
      <c r="K8" s="186"/>
    </row>
    <row r="9" spans="1:14" ht="14.25" customHeight="1" thickBot="1">
      <c r="A9" s="197" t="s">
        <v>5</v>
      </c>
      <c r="B9" s="159" t="s">
        <v>9</v>
      </c>
      <c r="C9" s="160"/>
      <c r="D9" s="160"/>
      <c r="E9" s="161"/>
      <c r="F9" s="187" t="s">
        <v>3</v>
      </c>
      <c r="G9" s="188"/>
      <c r="H9" s="189"/>
      <c r="I9" s="187" t="s">
        <v>3</v>
      </c>
      <c r="J9" s="188"/>
      <c r="K9" s="189"/>
      <c r="L9" s="187" t="s">
        <v>3</v>
      </c>
      <c r="M9" s="188"/>
      <c r="N9" s="189"/>
    </row>
    <row r="10" spans="1:14" ht="29.25" customHeight="1" thickBot="1">
      <c r="A10" s="198"/>
      <c r="B10" s="162"/>
      <c r="C10" s="163"/>
      <c r="D10" s="163"/>
      <c r="E10" s="164"/>
      <c r="F10" s="193" t="s">
        <v>73</v>
      </c>
      <c r="G10" s="194"/>
      <c r="H10" s="195"/>
      <c r="I10" s="193" t="s">
        <v>74</v>
      </c>
      <c r="J10" s="194"/>
      <c r="K10" s="195"/>
      <c r="L10" s="193" t="s">
        <v>79</v>
      </c>
      <c r="M10" s="194"/>
      <c r="N10" s="195"/>
    </row>
    <row r="11" spans="1:14" ht="14.25" thickBot="1">
      <c r="A11" s="198"/>
      <c r="B11" s="162"/>
      <c r="C11" s="163"/>
      <c r="D11" s="163"/>
      <c r="E11" s="164"/>
      <c r="F11" s="187" t="s">
        <v>0</v>
      </c>
      <c r="G11" s="188"/>
      <c r="H11" s="189"/>
      <c r="I11" s="187" t="s">
        <v>0</v>
      </c>
      <c r="J11" s="188"/>
      <c r="K11" s="189"/>
      <c r="L11" s="187" t="s">
        <v>0</v>
      </c>
      <c r="M11" s="188"/>
      <c r="N11" s="189"/>
    </row>
    <row r="12" spans="1:14" ht="14.25" thickBot="1">
      <c r="A12" s="199"/>
      <c r="B12" s="165"/>
      <c r="C12" s="166"/>
      <c r="D12" s="166"/>
      <c r="E12" s="167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90">
        <v>1</v>
      </c>
      <c r="B13" s="156" t="s">
        <v>10</v>
      </c>
      <c r="C13" s="157"/>
      <c r="D13" s="157"/>
      <c r="E13" s="158"/>
      <c r="F13" s="6"/>
      <c r="G13" s="6"/>
      <c r="H13" s="6"/>
      <c r="I13" s="30"/>
      <c r="J13" s="30"/>
      <c r="K13" s="6"/>
      <c r="L13" s="6"/>
      <c r="M13" s="6"/>
      <c r="N13" s="6"/>
    </row>
    <row r="14" spans="1:14" ht="13.5">
      <c r="A14" s="191"/>
      <c r="B14" s="152" t="s">
        <v>11</v>
      </c>
      <c r="C14" s="153"/>
      <c r="D14" s="7">
        <v>2009</v>
      </c>
      <c r="E14" s="8">
        <v>2010</v>
      </c>
      <c r="F14" s="9" t="s">
        <v>106</v>
      </c>
      <c r="G14" s="11"/>
      <c r="H14" s="11"/>
      <c r="I14" s="9" t="s">
        <v>106</v>
      </c>
      <c r="J14" s="31"/>
      <c r="K14" s="11"/>
      <c r="L14" s="9" t="s">
        <v>106</v>
      </c>
      <c r="M14" s="11"/>
      <c r="N14" s="11"/>
    </row>
    <row r="15" spans="1:14" ht="14.25" thickBot="1">
      <c r="A15" s="191"/>
      <c r="B15" s="154"/>
      <c r="C15" s="155"/>
      <c r="D15" s="27"/>
      <c r="E15" s="28"/>
      <c r="F15" s="26"/>
      <c r="G15" s="84"/>
      <c r="H15" s="84"/>
      <c r="I15" s="26"/>
      <c r="J15" s="26"/>
      <c r="K15" s="84"/>
      <c r="L15" s="26"/>
      <c r="M15" s="84"/>
      <c r="N15" s="84"/>
    </row>
    <row r="16" spans="1:14" ht="13.5">
      <c r="A16" s="191"/>
      <c r="B16" s="152" t="s">
        <v>12</v>
      </c>
      <c r="C16" s="153"/>
      <c r="D16" s="7">
        <v>2009</v>
      </c>
      <c r="E16" s="8">
        <v>2010</v>
      </c>
      <c r="F16" s="9" t="s">
        <v>106</v>
      </c>
      <c r="G16" s="11"/>
      <c r="H16" s="11"/>
      <c r="I16" s="9" t="s">
        <v>106</v>
      </c>
      <c r="J16" s="31"/>
      <c r="K16" s="11"/>
      <c r="L16" s="9" t="s">
        <v>106</v>
      </c>
      <c r="M16" s="11"/>
      <c r="N16" s="11"/>
    </row>
    <row r="17" spans="1:14" ht="14.25" thickBot="1">
      <c r="A17" s="191"/>
      <c r="B17" s="154"/>
      <c r="C17" s="155"/>
      <c r="D17" s="27"/>
      <c r="E17" s="28"/>
      <c r="F17" s="26"/>
      <c r="G17" s="84"/>
      <c r="H17" s="84"/>
      <c r="I17" s="26"/>
      <c r="J17" s="26"/>
      <c r="K17" s="84"/>
      <c r="L17" s="26"/>
      <c r="M17" s="84"/>
      <c r="N17" s="84"/>
    </row>
    <row r="18" spans="1:14" ht="13.5">
      <c r="A18" s="191"/>
      <c r="B18" s="152" t="s">
        <v>13</v>
      </c>
      <c r="C18" s="153"/>
      <c r="D18" s="7">
        <v>2009</v>
      </c>
      <c r="E18" s="8">
        <v>2010</v>
      </c>
      <c r="F18" s="9"/>
      <c r="G18" s="11" t="s">
        <v>106</v>
      </c>
      <c r="H18" s="11" t="s">
        <v>108</v>
      </c>
      <c r="I18" s="9" t="s">
        <v>106</v>
      </c>
      <c r="J18" s="31"/>
      <c r="K18" s="11"/>
      <c r="L18" s="9"/>
      <c r="M18" s="11" t="s">
        <v>106</v>
      </c>
      <c r="N18" s="11" t="s">
        <v>112</v>
      </c>
    </row>
    <row r="19" spans="1:14" ht="14.25" thickBot="1">
      <c r="A19" s="191"/>
      <c r="B19" s="154"/>
      <c r="C19" s="155"/>
      <c r="D19" s="27"/>
      <c r="E19" s="28"/>
      <c r="F19" s="26"/>
      <c r="G19" s="84"/>
      <c r="H19" s="84"/>
      <c r="I19" s="26"/>
      <c r="J19" s="26"/>
      <c r="K19" s="84"/>
      <c r="L19" s="26"/>
      <c r="M19" s="84"/>
      <c r="N19" s="84"/>
    </row>
    <row r="20" spans="1:14" ht="14.25" thickBot="1">
      <c r="A20" s="191"/>
      <c r="B20" s="168" t="s">
        <v>14</v>
      </c>
      <c r="C20" s="169"/>
      <c r="D20" s="7">
        <v>2009</v>
      </c>
      <c r="E20" s="8">
        <v>2010</v>
      </c>
      <c r="F20" s="15"/>
      <c r="G20" s="34" t="s">
        <v>106</v>
      </c>
      <c r="H20" s="85" t="s">
        <v>117</v>
      </c>
      <c r="I20" s="15" t="s">
        <v>106</v>
      </c>
      <c r="J20" s="4"/>
      <c r="K20" s="85"/>
      <c r="L20" s="15"/>
      <c r="M20" s="34" t="s">
        <v>106</v>
      </c>
      <c r="N20" s="85" t="s">
        <v>112</v>
      </c>
    </row>
    <row r="21" spans="1:14" ht="14.25" thickBot="1">
      <c r="A21" s="192"/>
      <c r="B21" s="170"/>
      <c r="C21" s="171"/>
      <c r="D21" s="27"/>
      <c r="E21" s="28"/>
      <c r="F21" s="29"/>
      <c r="G21" s="10"/>
      <c r="H21" s="10"/>
      <c r="I21" s="29"/>
      <c r="J21" s="29"/>
      <c r="K21" s="10"/>
      <c r="L21" s="29"/>
      <c r="M21" s="10"/>
      <c r="N21" s="10"/>
    </row>
    <row r="22" spans="1:14" ht="14.25" thickBot="1">
      <c r="A22" s="174">
        <v>2</v>
      </c>
      <c r="B22" s="172" t="s">
        <v>48</v>
      </c>
      <c r="C22" s="173"/>
      <c r="D22" s="173"/>
      <c r="E22" s="173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75"/>
      <c r="B23" s="177" t="s">
        <v>52</v>
      </c>
      <c r="C23" s="178"/>
      <c r="D23" s="178"/>
      <c r="E23" s="178"/>
      <c r="F23" s="9" t="s">
        <v>106</v>
      </c>
      <c r="G23" s="10"/>
      <c r="H23" s="10"/>
      <c r="I23" s="9" t="s">
        <v>106</v>
      </c>
      <c r="J23" s="29"/>
      <c r="K23" s="10"/>
      <c r="L23" s="9" t="s">
        <v>106</v>
      </c>
      <c r="M23" s="10"/>
      <c r="N23" s="10"/>
    </row>
    <row r="24" spans="1:14" ht="14.25" thickBot="1">
      <c r="A24" s="175"/>
      <c r="B24" s="179" t="s">
        <v>49</v>
      </c>
      <c r="C24" s="180"/>
      <c r="D24" s="180"/>
      <c r="E24" s="180"/>
      <c r="F24" s="9"/>
      <c r="G24" s="11" t="s">
        <v>106</v>
      </c>
      <c r="H24" s="11" t="s">
        <v>110</v>
      </c>
      <c r="I24" s="9"/>
      <c r="J24" s="31" t="s">
        <v>106</v>
      </c>
      <c r="K24" s="11" t="s">
        <v>110</v>
      </c>
      <c r="L24" s="9"/>
      <c r="M24" s="11" t="s">
        <v>106</v>
      </c>
      <c r="N24" s="11" t="s">
        <v>112</v>
      </c>
    </row>
    <row r="25" spans="1:14" ht="14.25" thickBot="1">
      <c r="A25" s="174">
        <v>3</v>
      </c>
      <c r="B25" s="172" t="s">
        <v>15</v>
      </c>
      <c r="C25" s="173"/>
      <c r="D25" s="173"/>
      <c r="E25" s="173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75"/>
      <c r="B26" s="177" t="s">
        <v>18</v>
      </c>
      <c r="C26" s="178"/>
      <c r="D26" s="178"/>
      <c r="E26" s="178"/>
      <c r="F26" s="9" t="s">
        <v>106</v>
      </c>
      <c r="G26" s="10"/>
      <c r="H26" s="10"/>
      <c r="I26" s="9" t="s">
        <v>106</v>
      </c>
      <c r="J26" s="29"/>
      <c r="K26" s="10"/>
      <c r="L26" s="9" t="s">
        <v>106</v>
      </c>
      <c r="M26" s="10"/>
      <c r="N26" s="10"/>
    </row>
    <row r="27" spans="1:14" ht="14.25" thickBot="1">
      <c r="A27" s="175"/>
      <c r="B27" s="179" t="s">
        <v>16</v>
      </c>
      <c r="C27" s="180"/>
      <c r="D27" s="180"/>
      <c r="E27" s="180"/>
      <c r="F27" s="9" t="s">
        <v>106</v>
      </c>
      <c r="G27" s="11"/>
      <c r="H27" s="11"/>
      <c r="I27" s="9"/>
      <c r="J27" s="31" t="s">
        <v>106</v>
      </c>
      <c r="K27" s="11" t="s">
        <v>107</v>
      </c>
      <c r="L27" s="9"/>
      <c r="M27" s="11" t="s">
        <v>106</v>
      </c>
      <c r="N27" s="11" t="s">
        <v>112</v>
      </c>
    </row>
    <row r="28" spans="1:14" ht="14.25" thickBot="1">
      <c r="A28" s="174">
        <v>4</v>
      </c>
      <c r="B28" s="172" t="s">
        <v>17</v>
      </c>
      <c r="C28" s="173"/>
      <c r="D28" s="173"/>
      <c r="E28" s="173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75"/>
      <c r="B29" s="181" t="s">
        <v>18</v>
      </c>
      <c r="C29" s="182"/>
      <c r="D29" s="182"/>
      <c r="E29" s="182"/>
      <c r="F29" s="13" t="s">
        <v>111</v>
      </c>
      <c r="G29" s="14"/>
      <c r="H29" s="14"/>
      <c r="I29" s="13" t="s">
        <v>106</v>
      </c>
      <c r="J29" s="32"/>
      <c r="K29" s="14"/>
      <c r="L29" s="13" t="s">
        <v>106</v>
      </c>
      <c r="M29" s="14"/>
      <c r="N29" s="14"/>
    </row>
    <row r="30" spans="1:14" ht="14.25" thickBot="1">
      <c r="A30" s="176"/>
      <c r="B30" s="183" t="s">
        <v>16</v>
      </c>
      <c r="C30" s="184"/>
      <c r="D30" s="184"/>
      <c r="E30" s="185"/>
      <c r="F30" s="13" t="s">
        <v>111</v>
      </c>
      <c r="G30" s="14"/>
      <c r="H30" s="33"/>
      <c r="I30" s="13"/>
      <c r="J30" s="32" t="s">
        <v>106</v>
      </c>
      <c r="K30" s="33" t="s">
        <v>107</v>
      </c>
      <c r="L30" s="13"/>
      <c r="M30" s="14" t="s">
        <v>106</v>
      </c>
      <c r="N30" s="33" t="s">
        <v>112</v>
      </c>
    </row>
    <row r="31" spans="1:14" ht="14.25" thickBot="1">
      <c r="A31" s="5"/>
      <c r="B31" s="17" t="s">
        <v>33</v>
      </c>
      <c r="C31" s="18"/>
      <c r="D31" s="18"/>
      <c r="E31" s="18"/>
      <c r="F31" s="15"/>
      <c r="G31" s="34"/>
      <c r="H31" s="34" t="s">
        <v>112</v>
      </c>
      <c r="I31" s="15"/>
      <c r="J31" s="4"/>
      <c r="K31" s="34" t="s">
        <v>112</v>
      </c>
      <c r="L31" s="15"/>
      <c r="M31" s="34"/>
      <c r="N31" s="34" t="s">
        <v>112</v>
      </c>
    </row>
    <row r="32" spans="1:8" ht="14.25" thickBot="1">
      <c r="A32" s="5"/>
      <c r="B32" s="5"/>
      <c r="C32" s="5"/>
      <c r="D32" s="5"/>
      <c r="E32" s="5"/>
      <c r="F32" s="5"/>
      <c r="G32" s="5"/>
      <c r="H32" s="5"/>
    </row>
    <row r="33" spans="1:23" s="21" customFormat="1" ht="42" customHeight="1" thickBot="1">
      <c r="A33" s="298" t="s">
        <v>132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  <c r="O33" s="309"/>
      <c r="P33" s="309"/>
      <c r="Q33" s="309"/>
      <c r="R33" s="309"/>
      <c r="S33" s="309"/>
      <c r="T33" s="309"/>
      <c r="U33" s="309"/>
      <c r="V33" s="309"/>
      <c r="W33" s="297"/>
    </row>
    <row r="34" spans="1:14" s="21" customFormat="1" ht="12.75" customHeight="1" thickBot="1">
      <c r="A34" s="321" t="s">
        <v>36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</row>
    <row r="35" spans="1:14" s="21" customFormat="1" ht="12" thickBot="1">
      <c r="A35" s="321" t="s">
        <v>130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</row>
    <row r="36" spans="1:14" s="21" customFormat="1" ht="11.25">
      <c r="A36" s="321" t="s">
        <v>35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40">
    <mergeCell ref="A35:N35"/>
    <mergeCell ref="A36:N36"/>
    <mergeCell ref="A1:N1"/>
    <mergeCell ref="A2:N2"/>
    <mergeCell ref="A3:N3"/>
    <mergeCell ref="A4:N4"/>
    <mergeCell ref="A5:N5"/>
    <mergeCell ref="A6:N6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28:A30"/>
    <mergeCell ref="B28:E28"/>
    <mergeCell ref="B29:E29"/>
    <mergeCell ref="B30:E30"/>
    <mergeCell ref="A33:N33"/>
    <mergeCell ref="A34:N3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I181"/>
  <sheetViews>
    <sheetView zoomScale="90" zoomScaleNormal="90" zoomScalePageLayoutView="0" workbookViewId="0" topLeftCell="A1">
      <selection activeCell="F16" sqref="F16"/>
    </sheetView>
  </sheetViews>
  <sheetFormatPr defaultColWidth="11.421875" defaultRowHeight="12.75"/>
  <cols>
    <col min="1" max="1" width="7.28125" style="38" customWidth="1"/>
    <col min="2" max="3" width="11.421875" style="38" customWidth="1"/>
    <col min="4" max="4" width="15.8515625" style="38" customWidth="1"/>
    <col min="5" max="5" width="13.00390625" style="38" customWidth="1"/>
    <col min="6" max="6" width="17.421875" style="38" customWidth="1"/>
    <col min="7" max="7" width="13.57421875" style="38" bestFit="1" customWidth="1"/>
    <col min="8" max="8" width="3.421875" style="38" bestFit="1" customWidth="1"/>
    <col min="9" max="9" width="4.421875" style="38" bestFit="1" customWidth="1"/>
    <col min="10" max="10" width="19.8515625" style="38" customWidth="1"/>
    <col min="11" max="11" width="10.28125" style="38" customWidth="1"/>
    <col min="12" max="13" width="14.8515625" style="38" bestFit="1" customWidth="1"/>
    <col min="14" max="14" width="3.421875" style="38" bestFit="1" customWidth="1"/>
    <col min="15" max="15" width="4.421875" style="38" bestFit="1" customWidth="1"/>
    <col min="16" max="16" width="19.00390625" style="38" customWidth="1"/>
    <col min="17" max="17" width="12.7109375" style="38" customWidth="1"/>
    <col min="18" max="19" width="14.421875" style="38" bestFit="1" customWidth="1"/>
    <col min="20" max="20" width="3.421875" style="38" bestFit="1" customWidth="1"/>
    <col min="21" max="21" width="4.421875" style="38" bestFit="1" customWidth="1"/>
    <col min="22" max="22" width="18.57421875" style="38" bestFit="1" customWidth="1"/>
    <col min="23" max="16384" width="11.421875" style="38" customWidth="1"/>
  </cols>
  <sheetData>
    <row r="1" spans="1:35" ht="13.5">
      <c r="A1" s="196" t="s">
        <v>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>
      <c r="A3" s="196" t="s">
        <v>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>
      <c r="A4" s="196" t="s">
        <v>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>
      <c r="A5" s="196" t="s">
        <v>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ht="13.5">
      <c r="A6" s="196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4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4.25" thickBot="1">
      <c r="A8" s="200" t="s">
        <v>22</v>
      </c>
      <c r="B8" s="201"/>
      <c r="C8" s="201"/>
      <c r="D8" s="201"/>
      <c r="E8" s="202"/>
      <c r="F8" s="39"/>
      <c r="G8" s="39"/>
      <c r="H8" s="39"/>
      <c r="I8" s="39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4.25" thickBot="1">
      <c r="A9" s="200" t="s">
        <v>20</v>
      </c>
      <c r="B9" s="201"/>
      <c r="C9" s="201"/>
      <c r="D9" s="202"/>
      <c r="E9" s="40" t="s">
        <v>21</v>
      </c>
      <c r="F9" s="39"/>
      <c r="G9" s="39"/>
      <c r="H9" s="39"/>
      <c r="I9" s="39"/>
      <c r="J9" s="39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ht="13.5">
      <c r="A10" s="203" t="s">
        <v>59</v>
      </c>
      <c r="B10" s="204"/>
      <c r="C10" s="204"/>
      <c r="D10" s="204"/>
      <c r="E10" s="41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13.5">
      <c r="A11" s="205" t="s">
        <v>51</v>
      </c>
      <c r="B11" s="206"/>
      <c r="C11" s="206"/>
      <c r="D11" s="206"/>
      <c r="E11" s="42"/>
      <c r="F11" s="39"/>
      <c r="G11" s="39"/>
      <c r="H11" s="39"/>
      <c r="I11" s="39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13.5">
      <c r="A12" s="205" t="s">
        <v>61</v>
      </c>
      <c r="B12" s="206"/>
      <c r="C12" s="206"/>
      <c r="D12" s="206"/>
      <c r="E12" s="42"/>
      <c r="F12" s="39"/>
      <c r="G12" s="39"/>
      <c r="H12" s="39"/>
      <c r="I12" s="39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ht="14.25" thickBot="1">
      <c r="A13" s="207" t="s">
        <v>62</v>
      </c>
      <c r="B13" s="208"/>
      <c r="C13" s="208"/>
      <c r="D13" s="208"/>
      <c r="E13" s="43"/>
      <c r="F13" s="39"/>
      <c r="G13" s="39"/>
      <c r="H13" s="39"/>
      <c r="I13" s="39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3.5">
      <c r="A15" s="44" t="s">
        <v>44</v>
      </c>
      <c r="B15" s="44"/>
      <c r="C15" s="44"/>
      <c r="D15" s="89">
        <v>430000000</v>
      </c>
      <c r="E15" s="39"/>
      <c r="F15" s="39"/>
      <c r="G15" s="39"/>
      <c r="H15" s="39"/>
      <c r="I15" s="39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13.5">
      <c r="A16" s="44" t="s">
        <v>53</v>
      </c>
      <c r="B16" s="44"/>
      <c r="C16" s="44"/>
      <c r="D16" s="89">
        <v>399649574.23</v>
      </c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14.25" thickBot="1">
      <c r="A18" s="211" t="s">
        <v>5</v>
      </c>
      <c r="B18" s="214" t="s">
        <v>23</v>
      </c>
      <c r="C18" s="215"/>
      <c r="D18" s="216"/>
      <c r="E18" s="222" t="s">
        <v>19</v>
      </c>
      <c r="F18" s="223"/>
      <c r="G18" s="223"/>
      <c r="H18" s="223"/>
      <c r="I18" s="223"/>
      <c r="J18" s="224"/>
      <c r="K18" s="222" t="s">
        <v>19</v>
      </c>
      <c r="L18" s="223"/>
      <c r="M18" s="223"/>
      <c r="N18" s="223"/>
      <c r="O18" s="223"/>
      <c r="P18" s="224"/>
      <c r="Q18" s="222" t="s">
        <v>19</v>
      </c>
      <c r="R18" s="223"/>
      <c r="S18" s="223"/>
      <c r="T18" s="223"/>
      <c r="U18" s="223"/>
      <c r="V18" s="2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14.25" thickBot="1">
      <c r="A19" s="212"/>
      <c r="B19" s="217"/>
      <c r="C19" s="218"/>
      <c r="D19" s="219"/>
      <c r="E19" s="46"/>
      <c r="F19" s="47" t="s">
        <v>43</v>
      </c>
      <c r="G19" s="23">
        <v>7170032</v>
      </c>
      <c r="H19" s="47"/>
      <c r="I19" s="47"/>
      <c r="J19" s="48"/>
      <c r="K19" s="46"/>
      <c r="L19" s="47" t="s">
        <v>43</v>
      </c>
      <c r="M19" s="23">
        <v>19194116</v>
      </c>
      <c r="N19" s="47"/>
      <c r="O19" s="47"/>
      <c r="P19" s="48"/>
      <c r="Q19" s="46"/>
      <c r="R19" s="47"/>
      <c r="S19" s="47"/>
      <c r="T19" s="47"/>
      <c r="U19" s="47"/>
      <c r="V19" s="48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ht="13.5" thickBot="1">
      <c r="A20" s="212"/>
      <c r="B20" s="217"/>
      <c r="C20" s="218"/>
      <c r="D20" s="219"/>
      <c r="E20" s="225" t="str">
        <f>VLOOKUP(G19,EMPRESAS!B12:C38,2,0)</f>
        <v>JOHN FREDY RAMIREZ PEÑA</v>
      </c>
      <c r="F20" s="226"/>
      <c r="G20" s="226"/>
      <c r="H20" s="226"/>
      <c r="I20" s="226"/>
      <c r="J20" s="227"/>
      <c r="K20" s="225" t="str">
        <f>VLOOKUP(M19,EMPRESAS!B12:C38,2,0)</f>
        <v>EISENHOWER ZAMORA GONZALEZ</v>
      </c>
      <c r="L20" s="226"/>
      <c r="M20" s="226"/>
      <c r="N20" s="226"/>
      <c r="O20" s="226"/>
      <c r="P20" s="227"/>
      <c r="Q20" s="281" t="s">
        <v>80</v>
      </c>
      <c r="R20" s="282"/>
      <c r="S20" s="282"/>
      <c r="T20" s="282"/>
      <c r="U20" s="282"/>
      <c r="V20" s="28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4.25" thickBot="1">
      <c r="A21" s="212"/>
      <c r="B21" s="217"/>
      <c r="C21" s="218"/>
      <c r="D21" s="219"/>
      <c r="E21" s="222" t="s">
        <v>0</v>
      </c>
      <c r="F21" s="223"/>
      <c r="G21" s="223"/>
      <c r="H21" s="223"/>
      <c r="I21" s="223"/>
      <c r="J21" s="224"/>
      <c r="K21" s="222" t="s">
        <v>0</v>
      </c>
      <c r="L21" s="223"/>
      <c r="M21" s="223"/>
      <c r="N21" s="223"/>
      <c r="O21" s="223"/>
      <c r="P21" s="224"/>
      <c r="Q21" s="222" t="s">
        <v>0</v>
      </c>
      <c r="R21" s="223"/>
      <c r="S21" s="223"/>
      <c r="T21" s="223"/>
      <c r="U21" s="223"/>
      <c r="V21" s="2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4.25" thickBot="1">
      <c r="A22" s="213"/>
      <c r="B22" s="220"/>
      <c r="C22" s="221"/>
      <c r="D22" s="221"/>
      <c r="E22" s="49" t="s">
        <v>54</v>
      </c>
      <c r="F22" s="50"/>
      <c r="G22" s="86">
        <v>0.6</v>
      </c>
      <c r="H22" s="52" t="s">
        <v>2</v>
      </c>
      <c r="I22" s="48" t="s">
        <v>1</v>
      </c>
      <c r="J22" s="48" t="s">
        <v>6</v>
      </c>
      <c r="K22" s="49" t="s">
        <v>54</v>
      </c>
      <c r="L22" s="50"/>
      <c r="M22" s="140">
        <v>0.4</v>
      </c>
      <c r="N22" s="52" t="s">
        <v>2</v>
      </c>
      <c r="O22" s="48" t="s">
        <v>1</v>
      </c>
      <c r="P22" s="48" t="s">
        <v>6</v>
      </c>
      <c r="Q22" s="49" t="s">
        <v>45</v>
      </c>
      <c r="R22" s="53">
        <f>+G22+M22</f>
        <v>1</v>
      </c>
      <c r="S22" s="48"/>
      <c r="T22" s="52" t="s">
        <v>2</v>
      </c>
      <c r="U22" s="48" t="s">
        <v>1</v>
      </c>
      <c r="V22" s="48" t="s">
        <v>6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ht="14.25" thickBot="1">
      <c r="A24" s="39"/>
      <c r="B24" s="228" t="s">
        <v>24</v>
      </c>
      <c r="C24" s="228"/>
      <c r="D24" s="228"/>
      <c r="E24" s="54"/>
      <c r="F24" s="54"/>
      <c r="G24" s="54"/>
      <c r="H24" s="39"/>
      <c r="I24" s="39"/>
      <c r="J24" s="39"/>
      <c r="K24" s="54"/>
      <c r="L24" s="54"/>
      <c r="M24" s="54"/>
      <c r="N24" s="39"/>
      <c r="O24" s="39"/>
      <c r="P24" s="39"/>
      <c r="Q24" s="54"/>
      <c r="R24" s="54"/>
      <c r="S24" s="54"/>
      <c r="T24" s="39"/>
      <c r="U24" s="39"/>
      <c r="V24" s="3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ht="14.25" thickBot="1">
      <c r="A25" s="229">
        <v>1</v>
      </c>
      <c r="B25" s="231" t="str">
        <f>+A10</f>
        <v>Razón Corriente &gt;= A   1,4 Veces</v>
      </c>
      <c r="C25" s="232"/>
      <c r="D25" s="233"/>
      <c r="E25" s="55" t="s">
        <v>25</v>
      </c>
      <c r="F25" s="56">
        <f>VLOOKUP(G19,EMPRESAS!B12:G53,3,0)</f>
        <v>93229000</v>
      </c>
      <c r="G25" s="283">
        <f>+(F25/F26)*G22</f>
        <v>55937400</v>
      </c>
      <c r="H25" s="239" t="s">
        <v>106</v>
      </c>
      <c r="I25" s="209"/>
      <c r="J25" s="209"/>
      <c r="K25" s="55" t="s">
        <v>25</v>
      </c>
      <c r="L25" s="56">
        <f>VLOOKUP(M19,EMPRESAS!B12:G53,3,0)</f>
        <v>2724046809</v>
      </c>
      <c r="M25" s="237">
        <f>+(L25/L26)*M22</f>
        <v>16.67432153617811</v>
      </c>
      <c r="N25" s="239" t="s">
        <v>106</v>
      </c>
      <c r="O25" s="209"/>
      <c r="P25" s="209"/>
      <c r="Q25" s="55" t="s">
        <v>25</v>
      </c>
      <c r="R25" s="57">
        <f>+F25+L25</f>
        <v>2817275809</v>
      </c>
      <c r="S25" s="237">
        <f>+G25+M25</f>
        <v>55937416.67432154</v>
      </c>
      <c r="T25" s="239" t="s">
        <v>106</v>
      </c>
      <c r="U25" s="209"/>
      <c r="V25" s="20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4.25" thickBot="1">
      <c r="A26" s="230"/>
      <c r="B26" s="234"/>
      <c r="C26" s="235"/>
      <c r="D26" s="236"/>
      <c r="E26" s="58" t="s">
        <v>26</v>
      </c>
      <c r="F26" s="137">
        <f>VLOOKUP(G19,EMPRESAS!B12:F53,5,0)</f>
        <v>1</v>
      </c>
      <c r="G26" s="284"/>
      <c r="H26" s="240"/>
      <c r="I26" s="210"/>
      <c r="J26" s="210"/>
      <c r="K26" s="58" t="s">
        <v>26</v>
      </c>
      <c r="L26" s="57">
        <f>VLOOKUP(M19,EMPRESAS!B12:G53,5,0)</f>
        <v>65347110</v>
      </c>
      <c r="M26" s="238"/>
      <c r="N26" s="240"/>
      <c r="O26" s="210"/>
      <c r="P26" s="210"/>
      <c r="Q26" s="58" t="s">
        <v>26</v>
      </c>
      <c r="R26" s="57">
        <f>+F26+L26</f>
        <v>65347111</v>
      </c>
      <c r="S26" s="238"/>
      <c r="T26" s="240"/>
      <c r="U26" s="210"/>
      <c r="V26" s="210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14.25" thickBot="1">
      <c r="A28" s="39"/>
      <c r="B28" s="228" t="s">
        <v>27</v>
      </c>
      <c r="C28" s="228"/>
      <c r="D28" s="22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3.5" thickBot="1">
      <c r="A29" s="229">
        <v>2</v>
      </c>
      <c r="B29" s="231" t="str">
        <f>+A11</f>
        <v>Endeudamiento  &lt;= A 60 %</v>
      </c>
      <c r="C29" s="232"/>
      <c r="D29" s="233"/>
      <c r="E29" s="59" t="s">
        <v>28</v>
      </c>
      <c r="F29" s="138">
        <f>VLOOKUP(G19,EMPRESAS!B12:G53,6,0)</f>
        <v>1</v>
      </c>
      <c r="G29" s="241">
        <f>+(F29/F30)*G22</f>
        <v>4.849307761317071E-09</v>
      </c>
      <c r="H29" s="239" t="s">
        <v>106</v>
      </c>
      <c r="I29" s="209"/>
      <c r="J29" s="209"/>
      <c r="K29" s="81" t="s">
        <v>28</v>
      </c>
      <c r="L29" s="57">
        <f>VLOOKUP(M19,EMPRESAS!B12:G53,6,0)</f>
        <v>1865347110</v>
      </c>
      <c r="M29" s="274">
        <f>+(L29/L30)*M22</f>
        <v>0.15994289216618435</v>
      </c>
      <c r="N29" s="239" t="s">
        <v>106</v>
      </c>
      <c r="O29" s="209"/>
      <c r="P29" s="209"/>
      <c r="Q29" s="60" t="s">
        <v>28</v>
      </c>
      <c r="R29" s="57">
        <f>+F29+L29</f>
        <v>1865347111</v>
      </c>
      <c r="S29" s="274">
        <f>+G29+M29</f>
        <v>0.1599428970154921</v>
      </c>
      <c r="T29" s="239" t="s">
        <v>106</v>
      </c>
      <c r="U29" s="209"/>
      <c r="V29" s="20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3.5" thickBot="1">
      <c r="A30" s="230"/>
      <c r="B30" s="234"/>
      <c r="C30" s="235"/>
      <c r="D30" s="236"/>
      <c r="E30" s="61" t="s">
        <v>31</v>
      </c>
      <c r="F30" s="57">
        <f>VLOOKUP(G19,EMPRESAS!B12:E53,4,0)</f>
        <v>123729000</v>
      </c>
      <c r="G30" s="242"/>
      <c r="H30" s="240"/>
      <c r="I30" s="210"/>
      <c r="J30" s="210"/>
      <c r="K30" s="82" t="s">
        <v>31</v>
      </c>
      <c r="L30" s="57">
        <f>VLOOKUP(M19,EMPRESAS!B12:G53,4,0)</f>
        <v>4665032837</v>
      </c>
      <c r="M30" s="275"/>
      <c r="N30" s="240"/>
      <c r="O30" s="210"/>
      <c r="P30" s="210"/>
      <c r="Q30" s="62" t="s">
        <v>31</v>
      </c>
      <c r="R30" s="57">
        <f>+F30+L30</f>
        <v>4788761837</v>
      </c>
      <c r="S30" s="275"/>
      <c r="T30" s="240"/>
      <c r="U30" s="210"/>
      <c r="V30" s="210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4.25" thickBot="1">
      <c r="A32" s="39"/>
      <c r="B32" s="245" t="s">
        <v>29</v>
      </c>
      <c r="C32" s="245"/>
      <c r="D32" s="245"/>
      <c r="E32" s="39"/>
      <c r="G32" s="63"/>
      <c r="H32" s="64"/>
      <c r="I32" s="64"/>
      <c r="J32" s="64"/>
      <c r="K32" s="64"/>
      <c r="L32" s="64"/>
      <c r="M32" s="63"/>
      <c r="N32" s="64"/>
      <c r="O32" s="64"/>
      <c r="P32" s="64"/>
      <c r="Q32" s="64"/>
      <c r="R32" s="64"/>
      <c r="S32" s="63"/>
      <c r="T32" s="64"/>
      <c r="U32" s="64"/>
      <c r="V32" s="64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ht="13.5">
      <c r="A33" s="229">
        <v>3</v>
      </c>
      <c r="B33" s="247" t="str">
        <f>+A12</f>
        <v>Capital de Trabajo: &gt;= $215.000.000</v>
      </c>
      <c r="C33" s="248"/>
      <c r="D33" s="249"/>
      <c r="E33" s="55" t="s">
        <v>25</v>
      </c>
      <c r="F33" s="56">
        <f>VLOOKUP(G19,EMPRESAS!B12:F53,3,0)</f>
        <v>93229000</v>
      </c>
      <c r="G33" s="256">
        <f>+(F33-F34)*G22</f>
        <v>55937399.4</v>
      </c>
      <c r="H33" s="239"/>
      <c r="I33" s="239" t="s">
        <v>106</v>
      </c>
      <c r="J33" s="209"/>
      <c r="K33" s="55" t="s">
        <v>25</v>
      </c>
      <c r="L33" s="56">
        <f>VLOOKUP(M19,EMPRESAS!B12:G53,3,0)</f>
        <v>2724046809</v>
      </c>
      <c r="M33" s="256">
        <f>+(L33-L34)*M22</f>
        <v>1063479879.6</v>
      </c>
      <c r="N33" s="239" t="s">
        <v>106</v>
      </c>
      <c r="O33" s="239"/>
      <c r="P33" s="209"/>
      <c r="Q33" s="55" t="s">
        <v>25</v>
      </c>
      <c r="R33" s="56">
        <f>+F33+L33</f>
        <v>2817275809</v>
      </c>
      <c r="S33" s="256">
        <f>+G33+M33</f>
        <v>1119417279</v>
      </c>
      <c r="T33" s="278" t="s">
        <v>106</v>
      </c>
      <c r="U33" s="239"/>
      <c r="V33" s="20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4.25" thickBot="1">
      <c r="A34" s="246"/>
      <c r="B34" s="250"/>
      <c r="C34" s="251"/>
      <c r="D34" s="252"/>
      <c r="E34" s="58" t="s">
        <v>26</v>
      </c>
      <c r="F34" s="57">
        <f>VLOOKUP(G19,EMPRESAS!B12:F53,5,0)</f>
        <v>1</v>
      </c>
      <c r="G34" s="257"/>
      <c r="H34" s="258"/>
      <c r="I34" s="258"/>
      <c r="J34" s="259"/>
      <c r="K34" s="58" t="s">
        <v>26</v>
      </c>
      <c r="L34" s="57">
        <f>VLOOKUP(M19,EMPRESAS!B12:G53,5,0)</f>
        <v>65347110</v>
      </c>
      <c r="M34" s="257"/>
      <c r="N34" s="258"/>
      <c r="O34" s="258"/>
      <c r="P34" s="259"/>
      <c r="Q34" s="58" t="s">
        <v>26</v>
      </c>
      <c r="R34" s="57">
        <f>+F34+L34</f>
        <v>65347111</v>
      </c>
      <c r="S34" s="257"/>
      <c r="T34" s="279"/>
      <c r="U34" s="258"/>
      <c r="V34" s="25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ht="14.25" thickBot="1">
      <c r="A35" s="230"/>
      <c r="B35" s="253"/>
      <c r="C35" s="254"/>
      <c r="D35" s="255"/>
      <c r="E35" s="16" t="s">
        <v>58</v>
      </c>
      <c r="F35" s="65">
        <f>+D15</f>
        <v>430000000</v>
      </c>
      <c r="G35" s="35">
        <f>+F35*50%</f>
        <v>215000000</v>
      </c>
      <c r="H35" s="240"/>
      <c r="I35" s="240"/>
      <c r="J35" s="210"/>
      <c r="K35" s="16" t="s">
        <v>58</v>
      </c>
      <c r="L35" s="65">
        <f>+D15</f>
        <v>430000000</v>
      </c>
      <c r="M35" s="35">
        <f>+L35*50%</f>
        <v>215000000</v>
      </c>
      <c r="N35" s="240"/>
      <c r="O35" s="240"/>
      <c r="P35" s="210"/>
      <c r="Q35" s="16" t="s">
        <v>58</v>
      </c>
      <c r="R35" s="65">
        <f>+D15</f>
        <v>430000000</v>
      </c>
      <c r="S35" s="35">
        <f>+R35*50%</f>
        <v>215000000</v>
      </c>
      <c r="T35" s="280"/>
      <c r="U35" s="240"/>
      <c r="V35" s="210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0" customFormat="1" ht="13.5">
      <c r="A36" s="66"/>
      <c r="B36" s="66"/>
      <c r="C36" s="66"/>
      <c r="D36" s="88"/>
      <c r="E36" s="66"/>
      <c r="F36" s="66"/>
      <c r="G36" s="263"/>
      <c r="H36" s="66"/>
      <c r="I36" s="66"/>
      <c r="J36" s="66"/>
      <c r="K36" s="66"/>
      <c r="L36" s="66"/>
      <c r="M36" s="68"/>
      <c r="N36" s="66"/>
      <c r="O36" s="66"/>
      <c r="P36" s="66"/>
      <c r="Q36" s="66"/>
      <c r="R36" s="66"/>
      <c r="S36" s="68"/>
      <c r="T36" s="66"/>
      <c r="U36" s="66"/>
      <c r="V36" s="66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0" customFormat="1" ht="14.25" thickBot="1">
      <c r="A37" s="66"/>
      <c r="B37" s="264" t="s">
        <v>30</v>
      </c>
      <c r="C37" s="264"/>
      <c r="D37" s="264"/>
      <c r="E37" s="66"/>
      <c r="F37" s="71"/>
      <c r="G37" s="263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71"/>
      <c r="S37" s="68"/>
      <c r="T37" s="66"/>
      <c r="U37" s="66"/>
      <c r="V37" s="66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thickBot="1">
      <c r="A38" s="265">
        <v>4</v>
      </c>
      <c r="B38" s="72" t="str">
        <f>+A13</f>
        <v>Patrimonio : &gt;= A  100% del Presupuesto Oficial</v>
      </c>
      <c r="C38" s="73"/>
      <c r="D38" s="74"/>
      <c r="E38" s="75" t="s">
        <v>58</v>
      </c>
      <c r="F38" s="76">
        <f>+D15</f>
        <v>430000000</v>
      </c>
      <c r="G38" s="256">
        <f>VLOOKUP(G19,EMPRESAS!B12:L53,11,0)</f>
        <v>123728999</v>
      </c>
      <c r="H38" s="267"/>
      <c r="I38" s="267" t="s">
        <v>106</v>
      </c>
      <c r="J38" s="243"/>
      <c r="K38" s="75" t="s">
        <v>58</v>
      </c>
      <c r="L38" s="76">
        <f>+D15</f>
        <v>430000000</v>
      </c>
      <c r="M38" s="256">
        <f>VLOOKUP(M19,EMPRESAS!B12:L54,11,0)</f>
        <v>2799685727</v>
      </c>
      <c r="N38" s="267" t="s">
        <v>106</v>
      </c>
      <c r="O38" s="243"/>
      <c r="P38" s="243"/>
      <c r="Q38" s="75" t="s">
        <v>58</v>
      </c>
      <c r="R38" s="76">
        <f>+D15</f>
        <v>430000000</v>
      </c>
      <c r="S38" s="256">
        <f>+G38+M38</f>
        <v>2923414726</v>
      </c>
      <c r="T38" s="267" t="s">
        <v>106</v>
      </c>
      <c r="U38" s="243"/>
      <c r="V38" s="243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ht="14.25" thickBot="1">
      <c r="A39" s="266"/>
      <c r="B39" s="77"/>
      <c r="C39" s="78"/>
      <c r="D39" s="79"/>
      <c r="E39" s="75" t="s">
        <v>55</v>
      </c>
      <c r="F39" s="76">
        <f>+F38*100%</f>
        <v>430000000</v>
      </c>
      <c r="G39" s="257"/>
      <c r="H39" s="268"/>
      <c r="I39" s="268"/>
      <c r="J39" s="244"/>
      <c r="K39" s="75" t="s">
        <v>55</v>
      </c>
      <c r="L39" s="76">
        <f>+L38*100%</f>
        <v>430000000</v>
      </c>
      <c r="M39" s="257"/>
      <c r="N39" s="268"/>
      <c r="O39" s="244"/>
      <c r="P39" s="244"/>
      <c r="Q39" s="75" t="s">
        <v>55</v>
      </c>
      <c r="R39" s="76">
        <f>+R38*100%</f>
        <v>430000000</v>
      </c>
      <c r="S39" s="257"/>
      <c r="T39" s="268"/>
      <c r="U39" s="244"/>
      <c r="V39" s="244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ht="13.5" thickBot="1">
      <c r="A41" s="269" t="s">
        <v>32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80" t="s">
        <v>131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ht="24" customHeight="1" thickBot="1">
      <c r="A43" s="298" t="s">
        <v>132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8:20" s="37" customFormat="1" ht="12.75">
      <c r="H44" s="39"/>
      <c r="I44" s="39"/>
      <c r="T44" s="83"/>
    </row>
    <row r="45" spans="1:22" s="37" customFormat="1" ht="12.75">
      <c r="A45" s="260" t="s">
        <v>37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</row>
    <row r="46" spans="1:22" s="37" customFormat="1" ht="12.75">
      <c r="A46" s="260" t="s">
        <v>130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s="37" customFormat="1" ht="12.75">
      <c r="A47" s="260" t="s">
        <v>35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8:9" s="37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</row>
    <row r="96" spans="1:3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</row>
    <row r="97" spans="1:3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</row>
    <row r="98" spans="1:3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3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</row>
    <row r="101" spans="1:3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</row>
    <row r="103" spans="1:3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</row>
    <row r="105" spans="1:3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</row>
    <row r="106" spans="1:3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1:3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</sheetData>
  <sheetProtection/>
  <mergeCells count="88">
    <mergeCell ref="A43:V43"/>
    <mergeCell ref="A45:V45"/>
    <mergeCell ref="A46:V46"/>
    <mergeCell ref="A47:V47"/>
    <mergeCell ref="A1:V1"/>
    <mergeCell ref="A2:V2"/>
    <mergeCell ref="A3:V3"/>
    <mergeCell ref="A4:V4"/>
    <mergeCell ref="A5:V5"/>
    <mergeCell ref="A6:V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S29:S30"/>
    <mergeCell ref="B28:D28"/>
    <mergeCell ref="A29:A30"/>
    <mergeCell ref="B29:D30"/>
    <mergeCell ref="G29:G30"/>
    <mergeCell ref="H29:H30"/>
    <mergeCell ref="I29:I30"/>
    <mergeCell ref="J33:J35"/>
    <mergeCell ref="J29:J30"/>
    <mergeCell ref="M29:M30"/>
    <mergeCell ref="N29:N30"/>
    <mergeCell ref="O29:O30"/>
    <mergeCell ref="P29:P30"/>
    <mergeCell ref="T33:T35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M38:M39"/>
    <mergeCell ref="M33:M34"/>
    <mergeCell ref="N33:N35"/>
    <mergeCell ref="O33:O35"/>
    <mergeCell ref="P33:P35"/>
    <mergeCell ref="S33:S34"/>
    <mergeCell ref="U38:U39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V38:V39"/>
    <mergeCell ref="A41:U41"/>
    <mergeCell ref="N38:N39"/>
    <mergeCell ref="O38:O39"/>
    <mergeCell ref="P38:P39"/>
    <mergeCell ref="S38:S39"/>
    <mergeCell ref="T38:T39"/>
  </mergeCells>
  <printOptions/>
  <pageMargins left="1.32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2011-11-02T22:12:09Z</cp:lastPrinted>
  <dcterms:created xsi:type="dcterms:W3CDTF">1996-11-27T10:00:04Z</dcterms:created>
  <dcterms:modified xsi:type="dcterms:W3CDTF">2011-11-04T17:24:49Z</dcterms:modified>
  <cp:category/>
  <cp:version/>
  <cp:contentType/>
  <cp:contentStatus/>
</cp:coreProperties>
</file>