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75" activeTab="0"/>
  </bookViews>
  <sheets>
    <sheet name="EMPRESAS" sheetId="1" r:id="rId1"/>
    <sheet name="DOC YEQUIM" sheetId="2" r:id="rId2"/>
    <sheet name="YEQUIM" sheetId="3" r:id="rId3"/>
    <sheet name="DOC WACOL" sheetId="4" r:id="rId4"/>
    <sheet name="WACOL" sheetId="5" r:id="rId5"/>
    <sheet name="DOC ELEM. QUIMICOS" sheetId="6" r:id="rId6"/>
    <sheet name="ELEM. QUIMICOS " sheetId="7" r:id="rId7"/>
    <sheet name="DOC NORQUIMICOS" sheetId="8" r:id="rId8"/>
    <sheet name="NORQUIMICOS" sheetId="9" r:id="rId9"/>
    <sheet name="DOC UT VIDCOL SAS" sheetId="10" r:id="rId10"/>
    <sheet name="UT VIDCOL" sheetId="11" r:id="rId11"/>
  </sheets>
  <definedNames/>
  <calcPr fullCalcOnLoad="1"/>
</workbook>
</file>

<file path=xl/sharedStrings.xml><?xml version="1.0" encoding="utf-8"?>
<sst xmlns="http://schemas.openxmlformats.org/spreadsheetml/2006/main" count="563" uniqueCount="86">
  <si>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</si>
  <si>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</si>
  <si>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</si>
  <si>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</si>
  <si>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</si>
  <si>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</si>
  <si>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</si>
  <si>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</si>
  <si>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</si>
  <si>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</si>
  <si>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</si>
  <si>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</si>
  <si>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</si>
  <si>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</si>
  <si>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</si>
  <si>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</si>
  <si>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</si>
  <si>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</si>
  <si>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</si>
  <si>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</si>
  <si>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</si>
  <si>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</si>
  <si>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</si>
  <si>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</si>
  <si>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</si>
  <si>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</si>
  <si>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</si>
  <si>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</si>
  <si>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</si>
  <si>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</si>
  <si>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</si>
  <si>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</si>
  <si>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</si>
  <si>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</si>
  <si>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</si>
  <si>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</si>
  <si>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</si>
  <si>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</si>
  <si>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</si>
  <si>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</si>
  <si>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</si>
  <si>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</si>
  <si>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</si>
  <si>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</si>
  <si>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</si>
  <si>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</si>
  <si>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</si>
  <si>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>DECLARACION DE RENTA</t>
  </si>
  <si>
    <t>Conciliación Tributaria</t>
  </si>
  <si>
    <t>Endeudamiento  &lt;= A 60 %</t>
  </si>
  <si>
    <t>Declaración de Renta 2010</t>
  </si>
  <si>
    <t>Porcentaje</t>
  </si>
  <si>
    <t>Razón Corriente &gt;= A   1,2 Veces</t>
  </si>
  <si>
    <t>Presupuesto</t>
  </si>
  <si>
    <t>Razón Corriente &gt;= A 1,2 Veces</t>
  </si>
  <si>
    <t>X</t>
  </si>
  <si>
    <t>YEQUIM LTDA</t>
  </si>
  <si>
    <t>SUBSANAR</t>
  </si>
  <si>
    <t>ADMITIDO</t>
  </si>
  <si>
    <t>Capital de Trabajo: &gt;= 70%  del Presupuesto Oficial</t>
  </si>
  <si>
    <t>Patrimonio : &gt;= A  70% del Presupuesto Oficial</t>
  </si>
  <si>
    <t>ADMISIBLE</t>
  </si>
  <si>
    <t>INVITACION DIRECTA No.013 DE 2011</t>
  </si>
  <si>
    <t>YEQUIM</t>
  </si>
  <si>
    <t>LABORATORIOS WACOL</t>
  </si>
  <si>
    <t>Endeudamiento  &lt;= A 65 %</t>
  </si>
  <si>
    <t>Endeudamiento &lt;= al 65 %</t>
  </si>
  <si>
    <t>ELEMENTOS QUIMICOS LTDA</t>
  </si>
  <si>
    <t>NORQUIMICOS LTDA</t>
  </si>
  <si>
    <t xml:space="preserve"> PEND 2009</t>
  </si>
  <si>
    <t>FALTAN</t>
  </si>
  <si>
    <t>FALTA 2009</t>
  </si>
  <si>
    <t>EUSEBIO ANTONIO RANGEL ROA</t>
  </si>
  <si>
    <t>VIDCOL</t>
  </si>
  <si>
    <t>UNION TEMPORAL VIDCOL TECNIGEN</t>
  </si>
  <si>
    <t>TECNOLOGIAS</t>
  </si>
  <si>
    <t>UNION TEMPORAL VIDCOL SAS</t>
  </si>
  <si>
    <t>VENCIDO</t>
  </si>
  <si>
    <t xml:space="preserve">PORCENTAJE PARTICIPACION </t>
  </si>
  <si>
    <t>PORCENTAJE</t>
  </si>
  <si>
    <t>TECNIGEN LTDA</t>
  </si>
  <si>
    <t>Capital de Trabajo: &gt;= 70%</t>
  </si>
  <si>
    <t xml:space="preserve"> PRIMERA EVALUACIÓN DE ADMISIBILIDAD</t>
  </si>
  <si>
    <t>NOVIEMBRE 17 DE 2011</t>
  </si>
  <si>
    <t>INDICADORES</t>
  </si>
  <si>
    <t>DOCUMENTOS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</si>
</sst>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</numFmts>
  <fonts count="46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19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217" fontId="9" fillId="34" borderId="18" xfId="0" applyNumberFormat="1" applyFont="1" applyFill="1" applyBorder="1" applyAlignment="1">
      <alignment horizontal="center"/>
    </xf>
    <xf numFmtId="218" fontId="9" fillId="34" borderId="18" xfId="0" applyNumberFormat="1" applyFont="1" applyFill="1" applyBorder="1" applyAlignment="1">
      <alignment/>
    </xf>
    <xf numFmtId="10" fontId="9" fillId="34" borderId="18" xfId="0" applyNumberFormat="1" applyFont="1" applyFill="1" applyBorder="1" applyAlignment="1">
      <alignment horizontal="center"/>
    </xf>
    <xf numFmtId="215" fontId="9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214" fontId="3" fillId="33" borderId="10" xfId="0" applyNumberFormat="1" applyFont="1" applyFill="1" applyBorder="1" applyAlignment="1">
      <alignment horizontal="center" vertical="center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2" fillId="0" borderId="2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2" fillId="0" borderId="0" xfId="53" applyFont="1">
      <alignment/>
      <protection/>
    </xf>
    <xf numFmtId="209" fontId="3" fillId="0" borderId="0" xfId="46" applyFont="1" applyAlignment="1">
      <alignment/>
    </xf>
    <xf numFmtId="0" fontId="2" fillId="33" borderId="16" xfId="53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3" fillId="33" borderId="16" xfId="53" applyFont="1" applyFill="1" applyBorder="1">
      <alignment/>
      <protection/>
    </xf>
    <xf numFmtId="0" fontId="3" fillId="33" borderId="17" xfId="53" applyFont="1" applyFill="1" applyBorder="1">
      <alignment/>
      <protection/>
    </xf>
    <xf numFmtId="9" fontId="2" fillId="33" borderId="10" xfId="53" applyNumberFormat="1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2" fillId="0" borderId="23" xfId="53" applyFont="1" applyBorder="1" applyAlignment="1">
      <alignment horizontal="center" vertical="center"/>
      <protection/>
    </xf>
    <xf numFmtId="0" fontId="3" fillId="33" borderId="12" xfId="53" applyFont="1" applyFill="1" applyBorder="1">
      <alignment/>
      <protection/>
    </xf>
    <xf numFmtId="214" fontId="3" fillId="33" borderId="12" xfId="53" applyNumberFormat="1" applyFont="1" applyFill="1" applyBorder="1" applyAlignment="1">
      <alignment horizontal="center" vertical="center"/>
      <protection/>
    </xf>
    <xf numFmtId="214" fontId="3" fillId="33" borderId="19" xfId="53" applyNumberFormat="1" applyFont="1" applyFill="1" applyBorder="1" applyAlignment="1">
      <alignment horizontal="center" vertical="center"/>
      <protection/>
    </xf>
    <xf numFmtId="0" fontId="3" fillId="33" borderId="19" xfId="53" applyFont="1" applyFill="1" applyBorder="1">
      <alignment/>
      <protection/>
    </xf>
    <xf numFmtId="214" fontId="3" fillId="33" borderId="13" xfId="0" applyNumberFormat="1" applyFont="1" applyFill="1" applyBorder="1" applyAlignment="1">
      <alignment horizontal="left" vertical="center"/>
    </xf>
    <xf numFmtId="214" fontId="3" fillId="33" borderId="20" xfId="0" applyNumberFormat="1" applyFont="1" applyFill="1" applyBorder="1" applyAlignment="1">
      <alignment horizontal="left" vertical="center"/>
    </xf>
    <xf numFmtId="214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>
      <alignment/>
      <protection/>
    </xf>
    <xf numFmtId="214" fontId="3" fillId="33" borderId="11" xfId="0" applyNumberFormat="1" applyFont="1" applyFill="1" applyBorder="1" applyAlignment="1">
      <alignment horizontal="center" vertical="center"/>
    </xf>
    <xf numFmtId="0" fontId="3" fillId="0" borderId="0" xfId="53" applyFont="1" applyFill="1">
      <alignment/>
      <protection/>
    </xf>
    <xf numFmtId="208" fontId="3" fillId="0" borderId="0" xfId="49" applyFont="1" applyFill="1" applyAlignment="1">
      <alignment/>
    </xf>
    <xf numFmtId="0" fontId="4" fillId="0" borderId="0" xfId="53" applyFont="1" applyFill="1">
      <alignment/>
      <protection/>
    </xf>
    <xf numFmtId="0" fontId="0" fillId="0" borderId="0" xfId="53" applyFill="1">
      <alignment/>
      <protection/>
    </xf>
    <xf numFmtId="214" fontId="3" fillId="0" borderId="0" xfId="53" applyNumberFormat="1" applyFont="1" applyFill="1">
      <alignment/>
      <protection/>
    </xf>
    <xf numFmtId="0" fontId="3" fillId="0" borderId="24" xfId="53" applyFont="1" applyBorder="1" applyAlignment="1">
      <alignment vertical="center"/>
      <protection/>
    </xf>
    <xf numFmtId="0" fontId="3" fillId="0" borderId="25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35" borderId="11" xfId="53" applyFont="1" applyFill="1" applyBorder="1">
      <alignment/>
      <protection/>
    </xf>
    <xf numFmtId="214" fontId="3" fillId="33" borderId="11" xfId="53" applyNumberFormat="1" applyFont="1" applyFill="1" applyBorder="1" applyAlignment="1">
      <alignment horizontal="center" vertical="center"/>
      <protection/>
    </xf>
    <xf numFmtId="0" fontId="3" fillId="0" borderId="26" xfId="53" applyFont="1" applyBorder="1" applyAlignment="1">
      <alignment vertical="center"/>
      <protection/>
    </xf>
    <xf numFmtId="0" fontId="3" fillId="0" borderId="23" xfId="53" applyFont="1" applyBorder="1" applyAlignment="1">
      <alignment vertical="center"/>
      <protection/>
    </xf>
    <xf numFmtId="0" fontId="3" fillId="0" borderId="27" xfId="53" applyFont="1" applyBorder="1" applyAlignment="1">
      <alignment vertical="center"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0" borderId="0" xfId="53" applyFont="1" applyAlignment="1">
      <alignment/>
      <protection/>
    </xf>
    <xf numFmtId="0" fontId="2" fillId="0" borderId="0" xfId="0" applyFont="1" applyAlignment="1">
      <alignment/>
    </xf>
    <xf numFmtId="0" fontId="2" fillId="0" borderId="11" xfId="53" applyFont="1" applyBorder="1" applyAlignment="1">
      <alignment vertical="center"/>
      <protection/>
    </xf>
    <xf numFmtId="0" fontId="9" fillId="0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14" fontId="3" fillId="33" borderId="15" xfId="53" applyNumberFormat="1" applyFont="1" applyFill="1" applyBorder="1" applyAlignment="1">
      <alignment horizontal="center" vertical="center"/>
      <protection/>
    </xf>
    <xf numFmtId="214" fontId="3" fillId="33" borderId="14" xfId="53" applyNumberFormat="1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209" fontId="3" fillId="0" borderId="0" xfId="48" applyFont="1" applyAlignment="1">
      <alignment/>
    </xf>
    <xf numFmtId="0" fontId="9" fillId="0" borderId="18" xfId="0" applyFont="1" applyFill="1" applyBorder="1" applyAlignment="1">
      <alignment horizontal="center" vertical="center"/>
    </xf>
    <xf numFmtId="9" fontId="2" fillId="36" borderId="10" xfId="53" applyNumberFormat="1" applyFont="1" applyFill="1" applyBorder="1" applyAlignment="1">
      <alignment horizontal="center"/>
      <protection/>
    </xf>
    <xf numFmtId="9" fontId="3" fillId="33" borderId="17" xfId="53" applyNumberFormat="1" applyFont="1" applyFill="1" applyBorder="1">
      <alignment/>
      <protection/>
    </xf>
    <xf numFmtId="214" fontId="3" fillId="33" borderId="15" xfId="53" applyNumberFormat="1" applyFont="1" applyFill="1" applyBorder="1" applyAlignment="1">
      <alignment horizontal="left" vertical="center"/>
      <protection/>
    </xf>
    <xf numFmtId="214" fontId="3" fillId="33" borderId="14" xfId="53" applyNumberFormat="1" applyFont="1" applyFill="1" applyBorder="1" applyAlignment="1">
      <alignment horizontal="left" vertical="center"/>
      <protection/>
    </xf>
    <xf numFmtId="208" fontId="3" fillId="0" borderId="0" xfId="51" applyFont="1" applyFill="1" applyAlignment="1">
      <alignment/>
    </xf>
    <xf numFmtId="214" fontId="3" fillId="0" borderId="0" xfId="53" applyNumberFormat="1" applyFont="1" applyFill="1" applyBorder="1" applyAlignment="1">
      <alignment vertical="center"/>
      <protection/>
    </xf>
    <xf numFmtId="0" fontId="11" fillId="0" borderId="11" xfId="53" applyFont="1" applyBorder="1" applyAlignment="1">
      <alignment horizontal="center"/>
      <protection/>
    </xf>
    <xf numFmtId="214" fontId="4" fillId="0" borderId="0" xfId="53" applyNumberFormat="1" applyFont="1">
      <alignment/>
      <protection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33" borderId="15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center" vertical="center"/>
      <protection/>
    </xf>
    <xf numFmtId="0" fontId="3" fillId="33" borderId="15" xfId="53" applyNumberFormat="1" applyFont="1" applyFill="1" applyBorder="1" applyAlignment="1">
      <alignment horizontal="center" vertical="center"/>
      <protection/>
    </xf>
    <xf numFmtId="0" fontId="3" fillId="33" borderId="32" xfId="53" applyNumberFormat="1" applyFont="1" applyFill="1" applyBorder="1" applyAlignment="1">
      <alignment horizontal="center" vertical="center"/>
      <protection/>
    </xf>
    <xf numFmtId="0" fontId="3" fillId="33" borderId="14" xfId="53" applyNumberFormat="1" applyFont="1" applyFill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214" fontId="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214" fontId="3" fillId="33" borderId="15" xfId="53" applyNumberFormat="1" applyFont="1" applyFill="1" applyBorder="1" applyAlignment="1">
      <alignment horizontal="center" vertical="center"/>
      <protection/>
    </xf>
    <xf numFmtId="214" fontId="3" fillId="33" borderId="14" xfId="53" applyNumberFormat="1" applyFont="1" applyFill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3" fillId="0" borderId="24" xfId="53" applyFont="1" applyBorder="1" applyAlignment="1">
      <alignment horizontal="left" vertical="center"/>
      <protection/>
    </xf>
    <xf numFmtId="0" fontId="3" fillId="0" borderId="25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0" fontId="3" fillId="0" borderId="26" xfId="53" applyFont="1" applyBorder="1" applyAlignment="1">
      <alignment horizontal="left" vertical="center"/>
      <protection/>
    </xf>
    <xf numFmtId="0" fontId="3" fillId="0" borderId="23" xfId="53" applyFont="1" applyBorder="1" applyAlignment="1">
      <alignment horizontal="left" vertical="center"/>
      <protection/>
    </xf>
    <xf numFmtId="0" fontId="3" fillId="0" borderId="27" xfId="53" applyFont="1" applyBorder="1" applyAlignment="1">
      <alignment horizontal="left" vertical="center"/>
      <protection/>
    </xf>
    <xf numFmtId="10" fontId="3" fillId="33" borderId="21" xfId="53" applyNumberFormat="1" applyFont="1" applyFill="1" applyBorder="1" applyAlignment="1">
      <alignment horizontal="center" vertical="center"/>
      <protection/>
    </xf>
    <xf numFmtId="10" fontId="3" fillId="33" borderId="27" xfId="53" applyNumberFormat="1" applyFont="1" applyFill="1" applyBorder="1" applyAlignment="1">
      <alignment horizontal="center" vertical="center"/>
      <protection/>
    </xf>
    <xf numFmtId="0" fontId="2" fillId="33" borderId="15" xfId="53" applyNumberFormat="1" applyFont="1" applyFill="1" applyBorder="1" applyAlignment="1">
      <alignment horizontal="center" vertical="center"/>
      <protection/>
    </xf>
    <xf numFmtId="0" fontId="2" fillId="33" borderId="14" xfId="53" applyNumberFormat="1" applyFont="1" applyFill="1" applyBorder="1" applyAlignment="1">
      <alignment horizontal="center" vertical="center"/>
      <protection/>
    </xf>
    <xf numFmtId="0" fontId="3" fillId="0" borderId="24" xfId="53" applyFont="1" applyBorder="1" applyAlignment="1">
      <alignment horizontal="left" vertical="center" wrapText="1"/>
      <protection/>
    </xf>
    <xf numFmtId="0" fontId="3" fillId="0" borderId="25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0" fontId="3" fillId="0" borderId="33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34" xfId="53" applyFont="1" applyBorder="1" applyAlignment="1">
      <alignment horizontal="left" vertical="center" wrapText="1"/>
      <protection/>
    </xf>
    <xf numFmtId="0" fontId="3" fillId="0" borderId="26" xfId="53" applyFont="1" applyBorder="1" applyAlignment="1">
      <alignment horizontal="left" vertical="center" wrapText="1"/>
      <protection/>
    </xf>
    <xf numFmtId="0" fontId="3" fillId="0" borderId="23" xfId="53" applyFont="1" applyBorder="1" applyAlignment="1">
      <alignment horizontal="left" vertical="center" wrapText="1"/>
      <protection/>
    </xf>
    <xf numFmtId="0" fontId="3" fillId="0" borderId="27" xfId="53" applyFont="1" applyBorder="1" applyAlignment="1">
      <alignment horizontal="left" vertical="center" wrapText="1"/>
      <protection/>
    </xf>
    <xf numFmtId="0" fontId="2" fillId="33" borderId="32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2" fontId="3" fillId="33" borderId="15" xfId="53" applyNumberFormat="1" applyFont="1" applyFill="1" applyBorder="1" applyAlignment="1">
      <alignment horizontal="center" vertical="center"/>
      <protection/>
    </xf>
    <xf numFmtId="2" fontId="3" fillId="33" borderId="14" xfId="53" applyNumberFormat="1" applyFont="1" applyFill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 shrinkToFit="1"/>
      <protection/>
    </xf>
    <xf numFmtId="0" fontId="2" fillId="0" borderId="32" xfId="53" applyFont="1" applyBorder="1" applyAlignment="1">
      <alignment horizontal="center" vertical="center" wrapText="1" shrinkToFit="1"/>
      <protection/>
    </xf>
    <xf numFmtId="0" fontId="2" fillId="0" borderId="14" xfId="53" applyFont="1" applyBorder="1" applyAlignment="1">
      <alignment horizontal="center" vertical="center" wrapText="1" shrinkToFit="1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34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209" fontId="8" fillId="37" borderId="16" xfId="48" applyFont="1" applyFill="1" applyBorder="1" applyAlignment="1">
      <alignment horizontal="center"/>
    </xf>
    <xf numFmtId="209" fontId="8" fillId="37" borderId="17" xfId="48" applyFont="1" applyFill="1" applyBorder="1" applyAlignment="1">
      <alignment horizontal="center"/>
    </xf>
    <xf numFmtId="10" fontId="3" fillId="33" borderId="15" xfId="53" applyNumberFormat="1" applyFont="1" applyFill="1" applyBorder="1" applyAlignment="1">
      <alignment horizontal="center" vertical="center"/>
      <protection/>
    </xf>
    <xf numFmtId="10" fontId="3" fillId="33" borderId="14" xfId="53" applyNumberFormat="1" applyFont="1" applyFill="1" applyBorder="1" applyAlignment="1">
      <alignment horizontal="center" vertical="center"/>
      <protection/>
    </xf>
    <xf numFmtId="0" fontId="2" fillId="35" borderId="15" xfId="53" applyNumberFormat="1" applyFont="1" applyFill="1" applyBorder="1" applyAlignment="1">
      <alignment horizontal="center" vertical="center"/>
      <protection/>
    </xf>
    <xf numFmtId="0" fontId="2" fillId="35" borderId="32" xfId="53" applyNumberFormat="1" applyFont="1" applyFill="1" applyBorder="1" applyAlignment="1">
      <alignment horizontal="center" vertical="center"/>
      <protection/>
    </xf>
    <xf numFmtId="0" fontId="2" fillId="35" borderId="14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1"/>
  <sheetViews>
    <sheetView tabSelected="1" zoomScale="142" zoomScaleNormal="142" zoomScalePageLayoutView="0" workbookViewId="0" topLeftCell="C1">
      <pane xSplit="1" ySplit="5" topLeftCell="M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N12" sqref="N12:N13"/>
    </sheetView>
  </sheetViews>
  <sheetFormatPr defaultColWidth="11.421875" defaultRowHeight="12.75"/>
  <cols>
    <col min="1" max="1" width="4.57421875" style="0" customWidth="1"/>
    <col min="2" max="2" width="10.00390625" style="22" bestFit="1" customWidth="1"/>
    <col min="3" max="3" width="21.57421875" style="22" customWidth="1"/>
    <col min="4" max="4" width="15.57421875" style="0" bestFit="1" customWidth="1"/>
    <col min="5" max="5" width="15.7109375" style="0" bestFit="1" customWidth="1"/>
    <col min="6" max="6" width="17.28125" style="0" customWidth="1"/>
    <col min="7" max="7" width="14.7109375" style="0" bestFit="1" customWidth="1"/>
    <col min="8" max="8" width="1.421875" style="0" customWidth="1"/>
    <col min="9" max="9" width="14.57421875" style="0" customWidth="1"/>
    <col min="10" max="10" width="18.140625" style="0" customWidth="1"/>
    <col min="11" max="11" width="15.57421875" style="0" customWidth="1"/>
    <col min="12" max="12" width="18.7109375" style="0" customWidth="1"/>
    <col min="13" max="13" width="13.57421875" style="0" customWidth="1"/>
    <col min="14" max="14" width="14.140625" style="0" customWidth="1"/>
  </cols>
  <sheetData>
    <row r="2" spans="1:7" ht="12.75">
      <c r="A2" s="116" t="s">
        <v>62</v>
      </c>
      <c r="B2" s="116"/>
      <c r="C2" s="116"/>
      <c r="D2" s="116"/>
      <c r="E2" s="116"/>
      <c r="F2" s="116"/>
      <c r="G2" s="116"/>
    </row>
    <row r="6" spans="1:14" ht="12.75">
      <c r="A6" s="30"/>
      <c r="B6" s="27"/>
      <c r="C6" s="31" t="s">
        <v>39</v>
      </c>
      <c r="D6" s="114" t="s">
        <v>46</v>
      </c>
      <c r="E6" s="114"/>
      <c r="F6" s="114"/>
      <c r="G6" s="114"/>
      <c r="H6" s="32"/>
      <c r="I6" s="115" t="s">
        <v>40</v>
      </c>
      <c r="J6" s="115"/>
      <c r="K6" s="115"/>
      <c r="L6" s="115"/>
      <c r="M6" s="118" t="s">
        <v>85</v>
      </c>
      <c r="N6" s="120" t="s">
        <v>84</v>
      </c>
    </row>
    <row r="7" spans="1:14" ht="12.75">
      <c r="A7" s="30"/>
      <c r="B7" s="27"/>
      <c r="C7" s="27"/>
      <c r="D7" s="32" t="s">
        <v>25</v>
      </c>
      <c r="E7" s="32" t="s">
        <v>31</v>
      </c>
      <c r="F7" s="32" t="s">
        <v>26</v>
      </c>
      <c r="G7" s="32" t="s">
        <v>28</v>
      </c>
      <c r="H7" s="32"/>
      <c r="I7" s="33" t="s">
        <v>41</v>
      </c>
      <c r="J7" s="33" t="s">
        <v>42</v>
      </c>
      <c r="K7" s="33" t="s">
        <v>43</v>
      </c>
      <c r="L7" s="33" t="s">
        <v>34</v>
      </c>
      <c r="M7" s="119"/>
      <c r="N7" s="121"/>
    </row>
    <row r="8" spans="1:14" ht="12.75">
      <c r="A8" s="34">
        <v>1</v>
      </c>
      <c r="B8" s="28">
        <v>830012275</v>
      </c>
      <c r="C8" s="93" t="s">
        <v>56</v>
      </c>
      <c r="D8" s="47">
        <v>1501891231.1</v>
      </c>
      <c r="E8" s="47">
        <v>1574149356.86</v>
      </c>
      <c r="F8" s="47">
        <v>782939030.6</v>
      </c>
      <c r="G8" s="47">
        <v>782939030.6</v>
      </c>
      <c r="H8" s="29"/>
      <c r="I8" s="35">
        <f aca="true" t="shared" si="0" ref="I8:I13">+D8/F8</f>
        <v>1.9182735467269216</v>
      </c>
      <c r="J8" s="36">
        <f aca="true" t="shared" si="1" ref="J8:J13">+D8-F8</f>
        <v>718952200.4999999</v>
      </c>
      <c r="K8" s="37">
        <f aca="true" t="shared" si="2" ref="K8:K13">+E8/G8</f>
        <v>2.010564418603146</v>
      </c>
      <c r="L8" s="38">
        <f aca="true" t="shared" si="3" ref="L8:L13">+E8-G8</f>
        <v>791210326.2599999</v>
      </c>
      <c r="M8" s="30" t="str">
        <f>+'DOC YEQUIM'!H31</f>
        <v>SUBSANAR</v>
      </c>
      <c r="N8" s="30" t="str">
        <f>+YEQUIM!J41</f>
        <v>ADMISIBLE</v>
      </c>
    </row>
    <row r="9" spans="1:14" ht="12.75">
      <c r="A9" s="34">
        <f>+A8+1</f>
        <v>2</v>
      </c>
      <c r="B9" s="28">
        <v>860536024</v>
      </c>
      <c r="C9" s="93" t="s">
        <v>64</v>
      </c>
      <c r="D9" s="47">
        <v>2584148259</v>
      </c>
      <c r="E9" s="47">
        <v>6363985804</v>
      </c>
      <c r="F9" s="47">
        <v>938222882</v>
      </c>
      <c r="G9" s="47">
        <v>3732545180</v>
      </c>
      <c r="H9" s="29"/>
      <c r="I9" s="35">
        <f t="shared" si="0"/>
        <v>2.7543010393131726</v>
      </c>
      <c r="J9" s="36">
        <f t="shared" si="1"/>
        <v>1645925377</v>
      </c>
      <c r="K9" s="37">
        <f t="shared" si="2"/>
        <v>1.7049990012445073</v>
      </c>
      <c r="L9" s="38">
        <f t="shared" si="3"/>
        <v>2631440624</v>
      </c>
      <c r="M9" s="30" t="str">
        <f>+'DOC WACOL'!H31</f>
        <v>ADMITIDO</v>
      </c>
      <c r="N9" s="30" t="str">
        <f>+WACOL!J41</f>
        <v>ADMISIBLE</v>
      </c>
    </row>
    <row r="10" spans="1:14" ht="12.75">
      <c r="A10" s="34">
        <v>3</v>
      </c>
      <c r="B10" s="28">
        <v>860403097</v>
      </c>
      <c r="C10" s="93" t="s">
        <v>67</v>
      </c>
      <c r="D10" s="47">
        <v>3017340532</v>
      </c>
      <c r="E10" s="47">
        <v>3050421448</v>
      </c>
      <c r="F10" s="47">
        <v>1090520936</v>
      </c>
      <c r="G10" s="47">
        <v>1090520936</v>
      </c>
      <c r="H10" s="29"/>
      <c r="I10" s="35">
        <f t="shared" si="0"/>
        <v>2.766879967538743</v>
      </c>
      <c r="J10" s="36">
        <f t="shared" si="1"/>
        <v>1926819596</v>
      </c>
      <c r="K10" s="37">
        <f t="shared" si="2"/>
        <v>2.797214933982707</v>
      </c>
      <c r="L10" s="38">
        <f t="shared" si="3"/>
        <v>1959900512</v>
      </c>
      <c r="M10" s="30" t="str">
        <f>+'DOC ELEM. QUIMICOS'!H31</f>
        <v>SUBSANAR</v>
      </c>
      <c r="N10" s="30" t="str">
        <f>+'ELEM. QUIMICOS '!J41</f>
        <v>ADMISIBLE</v>
      </c>
    </row>
    <row r="11" spans="1:14" ht="12.75">
      <c r="A11" s="34">
        <v>4</v>
      </c>
      <c r="B11" s="28">
        <v>800183169</v>
      </c>
      <c r="C11" s="93" t="s">
        <v>68</v>
      </c>
      <c r="D11" s="47">
        <v>1872355105</v>
      </c>
      <c r="E11" s="47">
        <v>2116583310</v>
      </c>
      <c r="F11" s="47">
        <v>767097665</v>
      </c>
      <c r="G11" s="47">
        <v>1258811898</v>
      </c>
      <c r="H11" s="29"/>
      <c r="I11" s="35">
        <f t="shared" si="0"/>
        <v>2.4408301451419487</v>
      </c>
      <c r="J11" s="36">
        <f t="shared" si="1"/>
        <v>1105257440</v>
      </c>
      <c r="K11" s="37">
        <f t="shared" si="2"/>
        <v>1.6814134926455866</v>
      </c>
      <c r="L11" s="38">
        <f t="shared" si="3"/>
        <v>857771412</v>
      </c>
      <c r="M11" s="30" t="str">
        <f>+'DOC NORQUIMICOS'!H31</f>
        <v>SUBSANAR</v>
      </c>
      <c r="N11" s="30" t="str">
        <f>+NORQUIMICOS!J41</f>
        <v>ADMISIBLE</v>
      </c>
    </row>
    <row r="12" spans="1:14" s="22" customFormat="1" ht="12.75">
      <c r="A12" s="34">
        <v>5</v>
      </c>
      <c r="B12" s="28">
        <v>860532874</v>
      </c>
      <c r="C12" s="93" t="s">
        <v>73</v>
      </c>
      <c r="D12" s="47">
        <v>1306113000</v>
      </c>
      <c r="E12" s="47">
        <v>1754158000</v>
      </c>
      <c r="F12" s="47">
        <v>668529000</v>
      </c>
      <c r="G12" s="47">
        <v>1187012000</v>
      </c>
      <c r="H12" s="29"/>
      <c r="I12" s="35">
        <f t="shared" si="0"/>
        <v>1.9537118060697443</v>
      </c>
      <c r="J12" s="36">
        <f t="shared" si="1"/>
        <v>637584000</v>
      </c>
      <c r="K12" s="37">
        <f t="shared" si="2"/>
        <v>1.47779297934646</v>
      </c>
      <c r="L12" s="38">
        <f t="shared" si="3"/>
        <v>567146000</v>
      </c>
      <c r="M12" s="27" t="str">
        <f>+'DOC UT VIDCOL SAS'!H31</f>
        <v>ADMITIDO</v>
      </c>
      <c r="N12" s="117" t="str">
        <f>+'UT VIDCOL'!V41</f>
        <v>ADMISIBLE</v>
      </c>
    </row>
    <row r="13" spans="1:14" s="22" customFormat="1" ht="12.75">
      <c r="A13" s="34">
        <v>6</v>
      </c>
      <c r="B13" s="28">
        <v>830145062</v>
      </c>
      <c r="C13" s="93" t="s">
        <v>80</v>
      </c>
      <c r="D13" s="47">
        <v>306526644</v>
      </c>
      <c r="E13" s="47">
        <v>330491085</v>
      </c>
      <c r="F13" s="47">
        <v>100431018</v>
      </c>
      <c r="G13" s="47">
        <v>154431018</v>
      </c>
      <c r="H13" s="29"/>
      <c r="I13" s="35">
        <f t="shared" si="0"/>
        <v>3.0521112909559474</v>
      </c>
      <c r="J13" s="36">
        <f t="shared" si="1"/>
        <v>206095626</v>
      </c>
      <c r="K13" s="37">
        <f t="shared" si="2"/>
        <v>2.140056377793223</v>
      </c>
      <c r="L13" s="38">
        <f t="shared" si="3"/>
        <v>176060067</v>
      </c>
      <c r="M13" s="27" t="str">
        <f>+'DOC UT VIDCOL SAS'!K31</f>
        <v>SUBSANAR</v>
      </c>
      <c r="N13" s="117"/>
    </row>
    <row r="14" s="22" customFormat="1" ht="12.75"/>
    <row r="15" spans="2:3" ht="12.75">
      <c r="B15"/>
      <c r="C15"/>
    </row>
    <row r="16" spans="2:3" ht="12.75">
      <c r="B16"/>
      <c r="C16"/>
    </row>
    <row r="17" spans="2:3" ht="12.75" customHeight="1">
      <c r="B17"/>
      <c r="C17"/>
    </row>
    <row r="18" spans="2:3" ht="12.75">
      <c r="B18"/>
      <c r="C18"/>
    </row>
    <row r="19" spans="2:3" ht="12.75">
      <c r="B19"/>
      <c r="C19"/>
    </row>
    <row r="20" spans="2:3" ht="13.5" customHeight="1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1:3" ht="12.75">
      <c r="A25" s="23"/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3.5" customHeight="1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 s="25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1:3" ht="48" customHeight="1">
      <c r="A62" s="26"/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1:3" ht="12.75">
      <c r="A68" s="24"/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30.75" customHeight="1">
      <c r="B76"/>
      <c r="C76"/>
    </row>
    <row r="77" spans="2:3" ht="12.75">
      <c r="B77"/>
      <c r="C77"/>
    </row>
    <row r="78" spans="2:3" ht="48.75" customHeight="1">
      <c r="B78"/>
      <c r="C78"/>
    </row>
    <row r="79" spans="2:3" ht="21" customHeight="1">
      <c r="B79"/>
      <c r="C79"/>
    </row>
    <row r="80" spans="2:3" ht="32.25" customHeight="1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</sheetData>
  <sheetProtection/>
  <mergeCells count="6">
    <mergeCell ref="D6:G6"/>
    <mergeCell ref="I6:L6"/>
    <mergeCell ref="A2:G2"/>
    <mergeCell ref="N12:N13"/>
    <mergeCell ref="M6:M7"/>
    <mergeCell ref="N6:N7"/>
  </mergeCells>
  <printOptions/>
  <pageMargins left="0.77" right="0.31496062992125984" top="0.984251968503937" bottom="0.984251968503937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167"/>
  <sheetViews>
    <sheetView zoomScalePageLayoutView="0" workbookViewId="0" topLeftCell="A10">
      <selection activeCell="G33" sqref="G33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8" ht="13.5">
      <c r="A1" s="141" t="s">
        <v>7</v>
      </c>
      <c r="B1" s="141"/>
      <c r="C1" s="141"/>
      <c r="D1" s="141"/>
      <c r="E1" s="141"/>
      <c r="F1" s="91"/>
      <c r="G1" s="91"/>
      <c r="H1" s="91"/>
    </row>
    <row r="2" spans="1:8" ht="13.5">
      <c r="A2" s="141" t="s">
        <v>4</v>
      </c>
      <c r="B2" s="141"/>
      <c r="C2" s="141"/>
      <c r="D2" s="141"/>
      <c r="E2" s="141"/>
      <c r="F2" s="91"/>
      <c r="G2" s="91"/>
      <c r="H2" s="91"/>
    </row>
    <row r="3" spans="1:8" ht="13.5">
      <c r="A3" s="141" t="s">
        <v>62</v>
      </c>
      <c r="B3" s="141"/>
      <c r="C3" s="141"/>
      <c r="D3" s="141"/>
      <c r="E3" s="141"/>
      <c r="F3" s="91"/>
      <c r="G3" s="91"/>
      <c r="H3" s="91"/>
    </row>
    <row r="4" spans="1:8" ht="13.5">
      <c r="A4" s="141" t="s">
        <v>82</v>
      </c>
      <c r="B4" s="141"/>
      <c r="C4" s="141"/>
      <c r="D4" s="141"/>
      <c r="E4" s="141"/>
      <c r="F4" s="91"/>
      <c r="G4" s="91"/>
      <c r="H4" s="91"/>
    </row>
    <row r="5" spans="1:8" ht="13.5">
      <c r="A5" s="141" t="s">
        <v>8</v>
      </c>
      <c r="B5" s="141"/>
      <c r="C5" s="141"/>
      <c r="D5" s="141"/>
      <c r="E5" s="141"/>
      <c r="F5" s="91"/>
      <c r="G5" s="91"/>
      <c r="H5" s="91"/>
    </row>
    <row r="6" spans="1:8" ht="13.5">
      <c r="A6" s="122" t="s">
        <v>83</v>
      </c>
      <c r="B6" s="122"/>
      <c r="C6" s="122"/>
      <c r="D6" s="122"/>
      <c r="E6" s="122"/>
      <c r="F6" s="113"/>
      <c r="G6" s="113"/>
      <c r="H6" s="113"/>
    </row>
    <row r="7" spans="1:8" ht="13.5">
      <c r="A7" s="39"/>
      <c r="B7" s="39"/>
      <c r="C7" s="39"/>
      <c r="D7" s="39"/>
      <c r="E7" s="39"/>
      <c r="F7" s="39"/>
      <c r="G7" s="39"/>
      <c r="H7" s="39"/>
    </row>
    <row r="8" spans="1:11" ht="14.25" thickBot="1">
      <c r="A8" s="39"/>
      <c r="B8" s="39"/>
      <c r="C8" s="39"/>
      <c r="D8" s="39"/>
      <c r="E8" s="39"/>
      <c r="F8" s="122"/>
      <c r="G8" s="122"/>
      <c r="H8" s="122"/>
      <c r="I8" s="122"/>
      <c r="J8" s="122"/>
      <c r="K8" s="122"/>
    </row>
    <row r="9" spans="1:14" ht="14.25" customHeight="1" thickBot="1">
      <c r="A9" s="129" t="s">
        <v>5</v>
      </c>
      <c r="B9" s="132" t="s">
        <v>9</v>
      </c>
      <c r="C9" s="133"/>
      <c r="D9" s="133"/>
      <c r="E9" s="134"/>
      <c r="F9" s="126" t="s">
        <v>3</v>
      </c>
      <c r="G9" s="127"/>
      <c r="H9" s="128"/>
      <c r="I9" s="126" t="s">
        <v>3</v>
      </c>
      <c r="J9" s="127"/>
      <c r="K9" s="128"/>
      <c r="L9" s="126" t="s">
        <v>3</v>
      </c>
      <c r="M9" s="127"/>
      <c r="N9" s="128"/>
    </row>
    <row r="10" spans="1:14" ht="29.25" customHeight="1" thickBot="1">
      <c r="A10" s="130"/>
      <c r="B10" s="135"/>
      <c r="C10" s="136"/>
      <c r="D10" s="136"/>
      <c r="E10" s="137"/>
      <c r="F10" s="123" t="s">
        <v>73</v>
      </c>
      <c r="G10" s="124"/>
      <c r="H10" s="125"/>
      <c r="I10" s="123" t="s">
        <v>75</v>
      </c>
      <c r="J10" s="124"/>
      <c r="K10" s="125"/>
      <c r="L10" s="123" t="s">
        <v>76</v>
      </c>
      <c r="M10" s="124"/>
      <c r="N10" s="125"/>
    </row>
    <row r="11" spans="1:14" ht="14.25" thickBot="1">
      <c r="A11" s="130"/>
      <c r="B11" s="135"/>
      <c r="C11" s="136"/>
      <c r="D11" s="136"/>
      <c r="E11" s="137"/>
      <c r="F11" s="126" t="s">
        <v>0</v>
      </c>
      <c r="G11" s="127"/>
      <c r="H11" s="128"/>
      <c r="I11" s="126" t="s">
        <v>0</v>
      </c>
      <c r="J11" s="127"/>
      <c r="K11" s="128"/>
      <c r="L11" s="126" t="s">
        <v>0</v>
      </c>
      <c r="M11" s="127"/>
      <c r="N11" s="128"/>
    </row>
    <row r="12" spans="1:14" ht="14.25" thickBot="1">
      <c r="A12" s="131"/>
      <c r="B12" s="138"/>
      <c r="C12" s="139"/>
      <c r="D12" s="139"/>
      <c r="E12" s="140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42">
        <v>1</v>
      </c>
      <c r="B13" s="145" t="s">
        <v>10</v>
      </c>
      <c r="C13" s="146"/>
      <c r="D13" s="146"/>
      <c r="E13" s="147"/>
      <c r="F13" s="6"/>
      <c r="G13" s="6"/>
      <c r="H13" s="6"/>
      <c r="I13" s="101"/>
      <c r="J13" s="101"/>
      <c r="K13" s="6"/>
      <c r="L13" s="6"/>
      <c r="M13" s="6"/>
      <c r="N13" s="6"/>
    </row>
    <row r="14" spans="1:14" ht="13.5">
      <c r="A14" s="143"/>
      <c r="B14" s="148" t="s">
        <v>11</v>
      </c>
      <c r="C14" s="149"/>
      <c r="D14" s="7">
        <v>2009</v>
      </c>
      <c r="E14" s="8">
        <v>2010</v>
      </c>
      <c r="F14" s="9" t="s">
        <v>55</v>
      </c>
      <c r="G14" s="11"/>
      <c r="H14" s="11"/>
      <c r="I14" s="9" t="s">
        <v>55</v>
      </c>
      <c r="J14" s="98"/>
      <c r="K14" s="11"/>
      <c r="L14" s="9" t="s">
        <v>55</v>
      </c>
      <c r="M14" s="11"/>
      <c r="N14" s="11"/>
    </row>
    <row r="15" spans="1:14" ht="14.25" thickBot="1">
      <c r="A15" s="143"/>
      <c r="B15" s="150"/>
      <c r="C15" s="151"/>
      <c r="D15" s="41"/>
      <c r="E15" s="42"/>
      <c r="F15" s="40"/>
      <c r="G15" s="88"/>
      <c r="H15" s="88"/>
      <c r="I15" s="40"/>
      <c r="J15" s="40"/>
      <c r="K15" s="88"/>
      <c r="L15" s="40"/>
      <c r="M15" s="88"/>
      <c r="N15" s="88"/>
    </row>
    <row r="16" spans="1:14" ht="13.5">
      <c r="A16" s="143"/>
      <c r="B16" s="148" t="s">
        <v>12</v>
      </c>
      <c r="C16" s="149"/>
      <c r="D16" s="7">
        <v>2009</v>
      </c>
      <c r="E16" s="8">
        <v>2010</v>
      </c>
      <c r="F16" s="9" t="s">
        <v>55</v>
      </c>
      <c r="G16" s="11"/>
      <c r="H16" s="11"/>
      <c r="I16" s="9" t="s">
        <v>55</v>
      </c>
      <c r="J16" s="98"/>
      <c r="K16" s="11"/>
      <c r="L16" s="9" t="s">
        <v>55</v>
      </c>
      <c r="M16" s="11"/>
      <c r="N16" s="11"/>
    </row>
    <row r="17" spans="1:14" ht="14.25" thickBot="1">
      <c r="A17" s="143"/>
      <c r="B17" s="150"/>
      <c r="C17" s="151"/>
      <c r="D17" s="41"/>
      <c r="E17" s="42"/>
      <c r="F17" s="40"/>
      <c r="G17" s="88"/>
      <c r="H17" s="88"/>
      <c r="I17" s="40"/>
      <c r="J17" s="40"/>
      <c r="K17" s="88"/>
      <c r="L17" s="40"/>
      <c r="M17" s="88"/>
      <c r="N17" s="88"/>
    </row>
    <row r="18" spans="1:14" ht="13.5">
      <c r="A18" s="143"/>
      <c r="B18" s="148" t="s">
        <v>13</v>
      </c>
      <c r="C18" s="149"/>
      <c r="D18" s="7">
        <v>2009</v>
      </c>
      <c r="E18" s="8">
        <v>2010</v>
      </c>
      <c r="F18" s="9" t="s">
        <v>55</v>
      </c>
      <c r="G18" s="11"/>
      <c r="H18" s="11"/>
      <c r="I18" s="9" t="s">
        <v>55</v>
      </c>
      <c r="J18" s="98"/>
      <c r="K18" s="11"/>
      <c r="L18" s="9" t="s">
        <v>55</v>
      </c>
      <c r="M18" s="11"/>
      <c r="N18" s="11"/>
    </row>
    <row r="19" spans="1:14" ht="14.25" thickBot="1">
      <c r="A19" s="143"/>
      <c r="B19" s="150"/>
      <c r="C19" s="151"/>
      <c r="D19" s="41"/>
      <c r="E19" s="42"/>
      <c r="F19" s="40"/>
      <c r="G19" s="88"/>
      <c r="H19" s="88"/>
      <c r="I19" s="40"/>
      <c r="J19" s="40"/>
      <c r="K19" s="88"/>
      <c r="L19" s="40"/>
      <c r="M19" s="88"/>
      <c r="N19" s="88"/>
    </row>
    <row r="20" spans="1:14" ht="14.25" thickBot="1">
      <c r="A20" s="143"/>
      <c r="B20" s="152" t="s">
        <v>14</v>
      </c>
      <c r="C20" s="153"/>
      <c r="D20" s="7">
        <v>2009</v>
      </c>
      <c r="E20" s="8">
        <v>2010</v>
      </c>
      <c r="F20" s="15" t="s">
        <v>55</v>
      </c>
      <c r="G20" s="45"/>
      <c r="H20" s="89"/>
      <c r="I20" s="15"/>
      <c r="J20" s="4" t="s">
        <v>55</v>
      </c>
      <c r="K20" s="89" t="s">
        <v>71</v>
      </c>
      <c r="L20" s="15"/>
      <c r="M20" s="45" t="s">
        <v>55</v>
      </c>
      <c r="N20" s="89" t="s">
        <v>57</v>
      </c>
    </row>
    <row r="21" spans="1:14" ht="14.25" thickBot="1">
      <c r="A21" s="144"/>
      <c r="B21" s="154"/>
      <c r="C21" s="155"/>
      <c r="D21" s="41"/>
      <c r="E21" s="42"/>
      <c r="F21" s="43"/>
      <c r="G21" s="10"/>
      <c r="H21" s="10"/>
      <c r="I21" s="43"/>
      <c r="J21" s="43"/>
      <c r="K21" s="10"/>
      <c r="L21" s="43"/>
      <c r="M21" s="10"/>
      <c r="N21" s="10"/>
    </row>
    <row r="22" spans="1:14" ht="14.25" thickBot="1">
      <c r="A22" s="156">
        <v>2</v>
      </c>
      <c r="B22" s="158" t="s">
        <v>47</v>
      </c>
      <c r="C22" s="159"/>
      <c r="D22" s="159"/>
      <c r="E22" s="159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57"/>
      <c r="B23" s="160" t="s">
        <v>50</v>
      </c>
      <c r="C23" s="161"/>
      <c r="D23" s="161"/>
      <c r="E23" s="161"/>
      <c r="F23" s="9" t="s">
        <v>55</v>
      </c>
      <c r="G23" s="10"/>
      <c r="H23" s="10"/>
      <c r="I23" s="9" t="s">
        <v>55</v>
      </c>
      <c r="J23" s="43"/>
      <c r="K23" s="10"/>
      <c r="L23" s="9" t="s">
        <v>55</v>
      </c>
      <c r="M23" s="10"/>
      <c r="N23" s="10"/>
    </row>
    <row r="24" spans="1:14" ht="14.25" thickBot="1">
      <c r="A24" s="157"/>
      <c r="B24" s="162" t="s">
        <v>48</v>
      </c>
      <c r="C24" s="163"/>
      <c r="D24" s="163"/>
      <c r="E24" s="163"/>
      <c r="F24" s="9" t="s">
        <v>55</v>
      </c>
      <c r="G24" s="11"/>
      <c r="H24" s="11"/>
      <c r="I24" s="9" t="s">
        <v>55</v>
      </c>
      <c r="J24" s="98"/>
      <c r="K24" s="11"/>
      <c r="L24" s="9" t="s">
        <v>55</v>
      </c>
      <c r="M24" s="11"/>
      <c r="N24" s="11"/>
    </row>
    <row r="25" spans="1:14" ht="14.25" thickBot="1">
      <c r="A25" s="156">
        <v>3</v>
      </c>
      <c r="B25" s="158" t="s">
        <v>15</v>
      </c>
      <c r="C25" s="159"/>
      <c r="D25" s="159"/>
      <c r="E25" s="159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57"/>
      <c r="B26" s="160" t="s">
        <v>18</v>
      </c>
      <c r="C26" s="161"/>
      <c r="D26" s="161"/>
      <c r="E26" s="161"/>
      <c r="F26" s="9" t="s">
        <v>55</v>
      </c>
      <c r="G26" s="10"/>
      <c r="H26" s="10"/>
      <c r="I26" s="9" t="s">
        <v>55</v>
      </c>
      <c r="J26" s="43"/>
      <c r="K26" s="10"/>
      <c r="L26" s="9" t="s">
        <v>55</v>
      </c>
      <c r="M26" s="10"/>
      <c r="N26" s="10"/>
    </row>
    <row r="27" spans="1:14" ht="14.25" thickBot="1">
      <c r="A27" s="157"/>
      <c r="B27" s="162" t="s">
        <v>16</v>
      </c>
      <c r="C27" s="163"/>
      <c r="D27" s="163"/>
      <c r="E27" s="163"/>
      <c r="F27" s="9" t="s">
        <v>55</v>
      </c>
      <c r="G27" s="11"/>
      <c r="H27" s="11"/>
      <c r="I27" s="9"/>
      <c r="J27" s="98" t="s">
        <v>55</v>
      </c>
      <c r="K27" s="11" t="s">
        <v>77</v>
      </c>
      <c r="L27" s="9"/>
      <c r="M27" s="11" t="s">
        <v>55</v>
      </c>
      <c r="N27" s="11" t="s">
        <v>57</v>
      </c>
    </row>
    <row r="28" spans="1:14" ht="14.25" thickBot="1">
      <c r="A28" s="156">
        <v>4</v>
      </c>
      <c r="B28" s="158" t="s">
        <v>17</v>
      </c>
      <c r="C28" s="159"/>
      <c r="D28" s="159"/>
      <c r="E28" s="159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57"/>
      <c r="B29" s="166" t="s">
        <v>18</v>
      </c>
      <c r="C29" s="167"/>
      <c r="D29" s="167"/>
      <c r="E29" s="167"/>
      <c r="F29" s="13" t="s">
        <v>55</v>
      </c>
      <c r="G29" s="14"/>
      <c r="H29" s="14"/>
      <c r="I29" s="13" t="s">
        <v>55</v>
      </c>
      <c r="J29" s="99"/>
      <c r="K29" s="14"/>
      <c r="L29" s="13" t="s">
        <v>55</v>
      </c>
      <c r="M29" s="14"/>
      <c r="N29" s="14"/>
    </row>
    <row r="30" spans="1:14" ht="14.25" thickBot="1">
      <c r="A30" s="165"/>
      <c r="B30" s="168" t="s">
        <v>16</v>
      </c>
      <c r="C30" s="169"/>
      <c r="D30" s="169"/>
      <c r="E30" s="170"/>
      <c r="F30" s="13" t="s">
        <v>55</v>
      </c>
      <c r="G30" s="14"/>
      <c r="H30" s="44"/>
      <c r="I30" s="13" t="s">
        <v>55</v>
      </c>
      <c r="J30" s="99"/>
      <c r="K30" s="44"/>
      <c r="L30" s="13" t="s">
        <v>55</v>
      </c>
      <c r="M30" s="14"/>
      <c r="N30" s="44"/>
    </row>
    <row r="31" spans="1:14" ht="14.25" thickBot="1">
      <c r="A31" s="5"/>
      <c r="B31" s="17" t="s">
        <v>33</v>
      </c>
      <c r="C31" s="18"/>
      <c r="D31" s="18"/>
      <c r="E31" s="18"/>
      <c r="F31" s="15"/>
      <c r="G31" s="45"/>
      <c r="H31" s="45" t="s">
        <v>58</v>
      </c>
      <c r="I31" s="15"/>
      <c r="J31" s="4"/>
      <c r="K31" s="45" t="s">
        <v>57</v>
      </c>
      <c r="L31" s="15"/>
      <c r="M31" s="45"/>
      <c r="N31" s="45" t="s">
        <v>57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64" t="s">
        <v>37</v>
      </c>
      <c r="B34" s="164"/>
      <c r="C34" s="164"/>
      <c r="D34" s="164"/>
      <c r="E34" s="164"/>
      <c r="F34" s="164"/>
      <c r="G34" s="164"/>
      <c r="H34" s="164"/>
    </row>
    <row r="35" spans="1:8" s="21" customFormat="1" ht="11.25">
      <c r="A35" s="182" t="s">
        <v>72</v>
      </c>
      <c r="B35" s="182"/>
      <c r="C35" s="182"/>
      <c r="D35" s="182"/>
      <c r="E35" s="182"/>
      <c r="F35" s="182"/>
      <c r="G35" s="182"/>
      <c r="H35" s="182"/>
    </row>
    <row r="36" spans="1:8" s="21" customFormat="1" ht="11.25">
      <c r="A36" s="164" t="s">
        <v>36</v>
      </c>
      <c r="B36" s="164"/>
      <c r="C36" s="164"/>
      <c r="D36" s="164"/>
      <c r="E36" s="164"/>
      <c r="F36" s="164"/>
      <c r="G36" s="164"/>
      <c r="H36" s="164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02"/>
      <c r="B91" s="102"/>
      <c r="C91" s="102"/>
      <c r="D91" s="102"/>
      <c r="E91" s="102"/>
      <c r="F91" s="102"/>
      <c r="G91" s="102"/>
      <c r="H91" s="102"/>
    </row>
    <row r="92" spans="1:8" ht="12.75">
      <c r="A92" s="102"/>
      <c r="B92" s="102"/>
      <c r="C92" s="102"/>
      <c r="D92" s="102"/>
      <c r="E92" s="102"/>
      <c r="F92" s="102"/>
      <c r="G92" s="102"/>
      <c r="H92" s="102"/>
    </row>
    <row r="93" spans="1:8" ht="12.75">
      <c r="A93" s="102"/>
      <c r="B93" s="102"/>
      <c r="C93" s="102"/>
      <c r="D93" s="102"/>
      <c r="E93" s="102"/>
      <c r="F93" s="102"/>
      <c r="G93" s="102"/>
      <c r="H93" s="102"/>
    </row>
    <row r="94" spans="1:8" ht="12.75">
      <c r="A94" s="102"/>
      <c r="B94" s="102"/>
      <c r="C94" s="102"/>
      <c r="D94" s="102"/>
      <c r="E94" s="102"/>
      <c r="F94" s="102"/>
      <c r="G94" s="102"/>
      <c r="H94" s="102"/>
    </row>
    <row r="95" spans="1:8" ht="12.75">
      <c r="A95" s="102"/>
      <c r="B95" s="102"/>
      <c r="C95" s="102"/>
      <c r="D95" s="102"/>
      <c r="E95" s="102"/>
      <c r="F95" s="102"/>
      <c r="G95" s="102"/>
      <c r="H95" s="102"/>
    </row>
    <row r="96" spans="1:8" ht="12.75">
      <c r="A96" s="102"/>
      <c r="B96" s="102"/>
      <c r="C96" s="102"/>
      <c r="D96" s="102"/>
      <c r="E96" s="102"/>
      <c r="F96" s="102"/>
      <c r="G96" s="102"/>
      <c r="H96" s="102"/>
    </row>
    <row r="97" spans="1:8" ht="12.75">
      <c r="A97" s="102"/>
      <c r="B97" s="102"/>
      <c r="C97" s="102"/>
      <c r="D97" s="102"/>
      <c r="E97" s="102"/>
      <c r="F97" s="102"/>
      <c r="G97" s="102"/>
      <c r="H97" s="102"/>
    </row>
    <row r="98" spans="1:8" ht="12.75">
      <c r="A98" s="102"/>
      <c r="B98" s="102"/>
      <c r="C98" s="102"/>
      <c r="D98" s="102"/>
      <c r="E98" s="102"/>
      <c r="F98" s="102"/>
      <c r="G98" s="102"/>
      <c r="H98" s="102"/>
    </row>
    <row r="99" spans="1:8" ht="12.75">
      <c r="A99" s="102"/>
      <c r="B99" s="102"/>
      <c r="C99" s="102"/>
      <c r="D99" s="102"/>
      <c r="E99" s="102"/>
      <c r="F99" s="102"/>
      <c r="G99" s="102"/>
      <c r="H99" s="102"/>
    </row>
    <row r="100" spans="1:8" ht="12.75">
      <c r="A100" s="102"/>
      <c r="B100" s="102"/>
      <c r="C100" s="102"/>
      <c r="D100" s="102"/>
      <c r="E100" s="102"/>
      <c r="F100" s="102"/>
      <c r="G100" s="102"/>
      <c r="H100" s="102"/>
    </row>
    <row r="101" spans="1:8" ht="12.75">
      <c r="A101" s="102"/>
      <c r="B101" s="102"/>
      <c r="C101" s="102"/>
      <c r="D101" s="102"/>
      <c r="E101" s="102"/>
      <c r="F101" s="102"/>
      <c r="G101" s="102"/>
      <c r="H101" s="102"/>
    </row>
    <row r="102" spans="1:8" ht="12.75">
      <c r="A102" s="102"/>
      <c r="B102" s="102"/>
      <c r="C102" s="102"/>
      <c r="D102" s="102"/>
      <c r="E102" s="102"/>
      <c r="F102" s="102"/>
      <c r="G102" s="102"/>
      <c r="H102" s="102"/>
    </row>
    <row r="103" spans="1:8" ht="12.75">
      <c r="A103" s="102"/>
      <c r="B103" s="102"/>
      <c r="C103" s="102"/>
      <c r="D103" s="102"/>
      <c r="E103" s="102"/>
      <c r="F103" s="102"/>
      <c r="G103" s="102"/>
      <c r="H103" s="102"/>
    </row>
    <row r="104" spans="1:8" ht="12.75">
      <c r="A104" s="102"/>
      <c r="B104" s="102"/>
      <c r="C104" s="102"/>
      <c r="D104" s="102"/>
      <c r="E104" s="102"/>
      <c r="F104" s="102"/>
      <c r="G104" s="102"/>
      <c r="H104" s="102"/>
    </row>
    <row r="105" spans="1:8" ht="12.75">
      <c r="A105" s="102"/>
      <c r="B105" s="102"/>
      <c r="C105" s="102"/>
      <c r="D105" s="102"/>
      <c r="E105" s="102"/>
      <c r="F105" s="102"/>
      <c r="G105" s="102"/>
      <c r="H105" s="102"/>
    </row>
    <row r="106" spans="1:8" ht="12.75">
      <c r="A106" s="102"/>
      <c r="B106" s="102"/>
      <c r="C106" s="102"/>
      <c r="D106" s="102"/>
      <c r="E106" s="102"/>
      <c r="F106" s="102"/>
      <c r="G106" s="102"/>
      <c r="H106" s="102"/>
    </row>
    <row r="107" spans="1:8" ht="12.75">
      <c r="A107" s="102"/>
      <c r="B107" s="102"/>
      <c r="C107" s="102"/>
      <c r="D107" s="102"/>
      <c r="E107" s="102"/>
      <c r="F107" s="102"/>
      <c r="G107" s="102"/>
      <c r="H107" s="102"/>
    </row>
    <row r="108" spans="1:8" ht="12.75">
      <c r="A108" s="102"/>
      <c r="B108" s="102"/>
      <c r="C108" s="102"/>
      <c r="D108" s="102"/>
      <c r="E108" s="102"/>
      <c r="F108" s="102"/>
      <c r="G108" s="102"/>
      <c r="H108" s="102"/>
    </row>
    <row r="109" spans="1:8" ht="12.75">
      <c r="A109" s="102"/>
      <c r="B109" s="102"/>
      <c r="C109" s="102"/>
      <c r="D109" s="102"/>
      <c r="E109" s="102"/>
      <c r="F109" s="102"/>
      <c r="G109" s="102"/>
      <c r="H109" s="102"/>
    </row>
    <row r="110" spans="1:8" ht="12.75">
      <c r="A110" s="102"/>
      <c r="B110" s="102"/>
      <c r="C110" s="102"/>
      <c r="D110" s="102"/>
      <c r="E110" s="102"/>
      <c r="F110" s="102"/>
      <c r="G110" s="102"/>
      <c r="H110" s="102"/>
    </row>
    <row r="111" spans="1:8" ht="12.75">
      <c r="A111" s="102"/>
      <c r="B111" s="102"/>
      <c r="C111" s="102"/>
      <c r="D111" s="102"/>
      <c r="E111" s="102"/>
      <c r="F111" s="102"/>
      <c r="G111" s="102"/>
      <c r="H111" s="102"/>
    </row>
    <row r="112" spans="1:8" ht="12.75">
      <c r="A112" s="102"/>
      <c r="B112" s="102"/>
      <c r="C112" s="102"/>
      <c r="D112" s="102"/>
      <c r="E112" s="102"/>
      <c r="F112" s="102"/>
      <c r="G112" s="102"/>
      <c r="H112" s="102"/>
    </row>
    <row r="113" spans="1:8" ht="12.75">
      <c r="A113" s="102"/>
      <c r="B113" s="102"/>
      <c r="C113" s="102"/>
      <c r="D113" s="102"/>
      <c r="E113" s="102"/>
      <c r="F113" s="102"/>
      <c r="G113" s="102"/>
      <c r="H113" s="102"/>
    </row>
    <row r="114" spans="1:8" ht="12.75">
      <c r="A114" s="102"/>
      <c r="B114" s="102"/>
      <c r="C114" s="102"/>
      <c r="D114" s="102"/>
      <c r="E114" s="102"/>
      <c r="F114" s="102"/>
      <c r="G114" s="102"/>
      <c r="H114" s="102"/>
    </row>
    <row r="115" spans="1:8" ht="12.75">
      <c r="A115" s="102"/>
      <c r="B115" s="102"/>
      <c r="C115" s="102"/>
      <c r="D115" s="102"/>
      <c r="E115" s="102"/>
      <c r="F115" s="102"/>
      <c r="G115" s="102"/>
      <c r="H115" s="102"/>
    </row>
    <row r="116" spans="1:8" ht="12.75">
      <c r="A116" s="102"/>
      <c r="B116" s="102"/>
      <c r="C116" s="102"/>
      <c r="D116" s="102"/>
      <c r="E116" s="102"/>
      <c r="F116" s="102"/>
      <c r="G116" s="102"/>
      <c r="H116" s="102"/>
    </row>
    <row r="117" spans="1:8" ht="12.75">
      <c r="A117" s="102"/>
      <c r="B117" s="102"/>
      <c r="C117" s="102"/>
      <c r="D117" s="102"/>
      <c r="E117" s="102"/>
      <c r="F117" s="102"/>
      <c r="G117" s="102"/>
      <c r="H117" s="102"/>
    </row>
    <row r="118" spans="1:8" ht="12.75">
      <c r="A118" s="102"/>
      <c r="B118" s="102"/>
      <c r="C118" s="102"/>
      <c r="D118" s="102"/>
      <c r="E118" s="102"/>
      <c r="F118" s="102"/>
      <c r="G118" s="102"/>
      <c r="H118" s="102"/>
    </row>
    <row r="119" spans="1:8" ht="12.75">
      <c r="A119" s="102"/>
      <c r="B119" s="102"/>
      <c r="C119" s="102"/>
      <c r="D119" s="102"/>
      <c r="E119" s="102"/>
      <c r="F119" s="102"/>
      <c r="G119" s="102"/>
      <c r="H119" s="102"/>
    </row>
    <row r="120" spans="1:8" ht="12.75">
      <c r="A120" s="102"/>
      <c r="B120" s="102"/>
      <c r="C120" s="102"/>
      <c r="D120" s="102"/>
      <c r="E120" s="102"/>
      <c r="F120" s="102"/>
      <c r="G120" s="102"/>
      <c r="H120" s="102"/>
    </row>
    <row r="121" spans="1:8" ht="12.75">
      <c r="A121" s="102"/>
      <c r="B121" s="102"/>
      <c r="C121" s="102"/>
      <c r="D121" s="102"/>
      <c r="E121" s="102"/>
      <c r="F121" s="102"/>
      <c r="G121" s="102"/>
      <c r="H121" s="102"/>
    </row>
    <row r="122" spans="1:8" ht="12.75">
      <c r="A122" s="102"/>
      <c r="B122" s="102"/>
      <c r="C122" s="102"/>
      <c r="D122" s="102"/>
      <c r="E122" s="102"/>
      <c r="F122" s="102"/>
      <c r="G122" s="102"/>
      <c r="H122" s="102"/>
    </row>
    <row r="123" spans="1:8" ht="12.75">
      <c r="A123" s="102"/>
      <c r="B123" s="102"/>
      <c r="C123" s="102"/>
      <c r="D123" s="102"/>
      <c r="E123" s="102"/>
      <c r="F123" s="102"/>
      <c r="G123" s="102"/>
      <c r="H123" s="102"/>
    </row>
    <row r="124" spans="1:8" ht="12.75">
      <c r="A124" s="102"/>
      <c r="B124" s="102"/>
      <c r="C124" s="102"/>
      <c r="D124" s="102"/>
      <c r="E124" s="102"/>
      <c r="F124" s="102"/>
      <c r="G124" s="102"/>
      <c r="H124" s="102"/>
    </row>
    <row r="125" spans="1:8" ht="12.75">
      <c r="A125" s="102"/>
      <c r="B125" s="102"/>
      <c r="C125" s="102"/>
      <c r="D125" s="102"/>
      <c r="E125" s="102"/>
      <c r="F125" s="102"/>
      <c r="G125" s="102"/>
      <c r="H125" s="102"/>
    </row>
    <row r="126" spans="1:8" ht="12.75">
      <c r="A126" s="102"/>
      <c r="B126" s="102"/>
      <c r="C126" s="102"/>
      <c r="D126" s="102"/>
      <c r="E126" s="102"/>
      <c r="F126" s="102"/>
      <c r="G126" s="102"/>
      <c r="H126" s="102"/>
    </row>
    <row r="127" spans="1:8" ht="12.75">
      <c r="A127" s="102"/>
      <c r="B127" s="102"/>
      <c r="C127" s="102"/>
      <c r="D127" s="102"/>
      <c r="E127" s="102"/>
      <c r="F127" s="102"/>
      <c r="G127" s="102"/>
      <c r="H127" s="102"/>
    </row>
    <row r="128" spans="1:8" ht="12.75">
      <c r="A128" s="102"/>
      <c r="B128" s="102"/>
      <c r="C128" s="102"/>
      <c r="D128" s="102"/>
      <c r="E128" s="102"/>
      <c r="F128" s="102"/>
      <c r="G128" s="102"/>
      <c r="H128" s="102"/>
    </row>
    <row r="129" spans="1:8" ht="12.75">
      <c r="A129" s="102"/>
      <c r="B129" s="102"/>
      <c r="C129" s="102"/>
      <c r="D129" s="102"/>
      <c r="E129" s="102"/>
      <c r="F129" s="102"/>
      <c r="G129" s="102"/>
      <c r="H129" s="102"/>
    </row>
    <row r="130" spans="1:8" ht="12.75">
      <c r="A130" s="102"/>
      <c r="B130" s="102"/>
      <c r="C130" s="102"/>
      <c r="D130" s="102"/>
      <c r="E130" s="102"/>
      <c r="F130" s="102"/>
      <c r="G130" s="102"/>
      <c r="H130" s="102"/>
    </row>
    <row r="131" spans="1:8" ht="12.75">
      <c r="A131" s="102"/>
      <c r="B131" s="102"/>
      <c r="C131" s="102"/>
      <c r="D131" s="102"/>
      <c r="E131" s="102"/>
      <c r="F131" s="102"/>
      <c r="G131" s="102"/>
      <c r="H131" s="102"/>
    </row>
    <row r="132" spans="1:8" ht="12.75">
      <c r="A132" s="102"/>
      <c r="B132" s="102"/>
      <c r="C132" s="102"/>
      <c r="D132" s="102"/>
      <c r="E132" s="102"/>
      <c r="F132" s="102"/>
      <c r="G132" s="102"/>
      <c r="H132" s="102"/>
    </row>
    <row r="133" spans="1:8" ht="12.75">
      <c r="A133" s="102"/>
      <c r="B133" s="102"/>
      <c r="C133" s="102"/>
      <c r="D133" s="102"/>
      <c r="E133" s="102"/>
      <c r="F133" s="102"/>
      <c r="G133" s="102"/>
      <c r="H133" s="102"/>
    </row>
    <row r="134" spans="1:8" ht="12.75">
      <c r="A134" s="102"/>
      <c r="B134" s="102"/>
      <c r="C134" s="102"/>
      <c r="D134" s="102"/>
      <c r="E134" s="102"/>
      <c r="F134" s="102"/>
      <c r="G134" s="102"/>
      <c r="H134" s="102"/>
    </row>
    <row r="135" spans="1:8" ht="12.75">
      <c r="A135" s="102"/>
      <c r="B135" s="102"/>
      <c r="C135" s="102"/>
      <c r="D135" s="102"/>
      <c r="E135" s="102"/>
      <c r="F135" s="102"/>
      <c r="G135" s="102"/>
      <c r="H135" s="102"/>
    </row>
    <row r="136" spans="1:8" ht="12.75">
      <c r="A136" s="102"/>
      <c r="B136" s="102"/>
      <c r="C136" s="102"/>
      <c r="D136" s="102"/>
      <c r="E136" s="102"/>
      <c r="F136" s="102"/>
      <c r="G136" s="102"/>
      <c r="H136" s="102"/>
    </row>
    <row r="137" spans="1:8" ht="12.75">
      <c r="A137" s="102"/>
      <c r="B137" s="102"/>
      <c r="C137" s="102"/>
      <c r="D137" s="102"/>
      <c r="E137" s="102"/>
      <c r="F137" s="102"/>
      <c r="G137" s="102"/>
      <c r="H137" s="102"/>
    </row>
    <row r="138" spans="1:8" ht="12.75">
      <c r="A138" s="102"/>
      <c r="B138" s="102"/>
      <c r="C138" s="102"/>
      <c r="D138" s="102"/>
      <c r="E138" s="102"/>
      <c r="F138" s="102"/>
      <c r="G138" s="102"/>
      <c r="H138" s="102"/>
    </row>
    <row r="139" spans="1:8" ht="12.75">
      <c r="A139" s="102"/>
      <c r="B139" s="102"/>
      <c r="C139" s="102"/>
      <c r="D139" s="102"/>
      <c r="E139" s="102"/>
      <c r="F139" s="102"/>
      <c r="G139" s="102"/>
      <c r="H139" s="102"/>
    </row>
    <row r="140" spans="1:8" ht="12.75">
      <c r="A140" s="102"/>
      <c r="B140" s="102"/>
      <c r="C140" s="102"/>
      <c r="D140" s="102"/>
      <c r="E140" s="102"/>
      <c r="F140" s="102"/>
      <c r="G140" s="102"/>
      <c r="H140" s="102"/>
    </row>
    <row r="141" spans="1:8" ht="12.75">
      <c r="A141" s="102"/>
      <c r="B141" s="102"/>
      <c r="C141" s="102"/>
      <c r="D141" s="102"/>
      <c r="E141" s="102"/>
      <c r="F141" s="102"/>
      <c r="G141" s="102"/>
      <c r="H141" s="102"/>
    </row>
    <row r="142" spans="1:8" ht="12.75">
      <c r="A142" s="102"/>
      <c r="B142" s="102"/>
      <c r="C142" s="102"/>
      <c r="D142" s="102"/>
      <c r="E142" s="102"/>
      <c r="F142" s="102"/>
      <c r="G142" s="102"/>
      <c r="H142" s="102"/>
    </row>
    <row r="143" spans="1:8" ht="12.75">
      <c r="A143" s="102"/>
      <c r="B143" s="102"/>
      <c r="C143" s="102"/>
      <c r="D143" s="102"/>
      <c r="E143" s="102"/>
      <c r="F143" s="102"/>
      <c r="G143" s="102"/>
      <c r="H143" s="102"/>
    </row>
    <row r="144" spans="1:8" ht="12.75">
      <c r="A144" s="102"/>
      <c r="B144" s="102"/>
      <c r="C144" s="102"/>
      <c r="D144" s="102"/>
      <c r="E144" s="102"/>
      <c r="F144" s="102"/>
      <c r="G144" s="102"/>
      <c r="H144" s="102"/>
    </row>
    <row r="145" spans="1:8" ht="12.75">
      <c r="A145" s="102"/>
      <c r="B145" s="102"/>
      <c r="C145" s="102"/>
      <c r="D145" s="102"/>
      <c r="E145" s="102"/>
      <c r="F145" s="102"/>
      <c r="G145" s="102"/>
      <c r="H145" s="102"/>
    </row>
    <row r="146" spans="1:8" ht="12.75">
      <c r="A146" s="102"/>
      <c r="B146" s="102"/>
      <c r="C146" s="102"/>
      <c r="D146" s="102"/>
      <c r="E146" s="102"/>
      <c r="F146" s="102"/>
      <c r="G146" s="102"/>
      <c r="H146" s="102"/>
    </row>
    <row r="147" spans="1:8" ht="12.75">
      <c r="A147" s="102"/>
      <c r="B147" s="102"/>
      <c r="C147" s="102"/>
      <c r="D147" s="102"/>
      <c r="E147" s="102"/>
      <c r="F147" s="102"/>
      <c r="G147" s="102"/>
      <c r="H147" s="102"/>
    </row>
    <row r="148" spans="1:8" ht="12.75">
      <c r="A148" s="102"/>
      <c r="B148" s="102"/>
      <c r="C148" s="102"/>
      <c r="D148" s="102"/>
      <c r="E148" s="102"/>
      <c r="F148" s="102"/>
      <c r="G148" s="102"/>
      <c r="H148" s="102"/>
    </row>
    <row r="149" spans="1:8" ht="12.75">
      <c r="A149" s="102"/>
      <c r="B149" s="102"/>
      <c r="C149" s="102"/>
      <c r="D149" s="102"/>
      <c r="E149" s="102"/>
      <c r="F149" s="102"/>
      <c r="G149" s="102"/>
      <c r="H149" s="102"/>
    </row>
    <row r="150" spans="1:8" ht="12.75">
      <c r="A150" s="102"/>
      <c r="B150" s="102"/>
      <c r="C150" s="102"/>
      <c r="D150" s="102"/>
      <c r="E150" s="102"/>
      <c r="F150" s="102"/>
      <c r="G150" s="102"/>
      <c r="H150" s="102"/>
    </row>
    <row r="151" spans="1:8" ht="12.75">
      <c r="A151" s="102"/>
      <c r="B151" s="102"/>
      <c r="C151" s="102"/>
      <c r="D151" s="102"/>
      <c r="E151" s="102"/>
      <c r="F151" s="102"/>
      <c r="G151" s="102"/>
      <c r="H151" s="102"/>
    </row>
    <row r="152" spans="1:8" ht="12.75">
      <c r="A152" s="102"/>
      <c r="B152" s="102"/>
      <c r="C152" s="102"/>
      <c r="D152" s="102"/>
      <c r="E152" s="102"/>
      <c r="F152" s="102"/>
      <c r="G152" s="102"/>
      <c r="H152" s="102"/>
    </row>
    <row r="153" spans="1:8" ht="12.75">
      <c r="A153" s="102"/>
      <c r="B153" s="102"/>
      <c r="C153" s="102"/>
      <c r="D153" s="102"/>
      <c r="E153" s="102"/>
      <c r="F153" s="102"/>
      <c r="G153" s="102"/>
      <c r="H153" s="102"/>
    </row>
    <row r="154" spans="1:8" ht="12.75">
      <c r="A154" s="102"/>
      <c r="B154" s="102"/>
      <c r="C154" s="102"/>
      <c r="D154" s="102"/>
      <c r="E154" s="102"/>
      <c r="F154" s="102"/>
      <c r="G154" s="102"/>
      <c r="H154" s="102"/>
    </row>
    <row r="155" spans="1:8" ht="12.75">
      <c r="A155" s="102"/>
      <c r="B155" s="102"/>
      <c r="C155" s="102"/>
      <c r="D155" s="102"/>
      <c r="E155" s="102"/>
      <c r="F155" s="102"/>
      <c r="G155" s="102"/>
      <c r="H155" s="102"/>
    </row>
    <row r="156" spans="1:8" ht="12.75">
      <c r="A156" s="102"/>
      <c r="B156" s="102"/>
      <c r="C156" s="102"/>
      <c r="D156" s="102"/>
      <c r="E156" s="102"/>
      <c r="F156" s="102"/>
      <c r="G156" s="102"/>
      <c r="H156" s="102"/>
    </row>
    <row r="157" spans="1:8" ht="12.75">
      <c r="A157" s="102"/>
      <c r="B157" s="102"/>
      <c r="C157" s="102"/>
      <c r="D157" s="102"/>
      <c r="E157" s="102"/>
      <c r="F157" s="102"/>
      <c r="G157" s="102"/>
      <c r="H157" s="102"/>
    </row>
    <row r="158" spans="1:8" ht="12.75">
      <c r="A158" s="102"/>
      <c r="B158" s="102"/>
      <c r="C158" s="102"/>
      <c r="D158" s="102"/>
      <c r="E158" s="102"/>
      <c r="F158" s="102"/>
      <c r="G158" s="102"/>
      <c r="H158" s="102"/>
    </row>
    <row r="159" spans="1:8" ht="12.75">
      <c r="A159" s="102"/>
      <c r="B159" s="102"/>
      <c r="C159" s="102"/>
      <c r="D159" s="102"/>
      <c r="E159" s="102"/>
      <c r="F159" s="102"/>
      <c r="G159" s="102"/>
      <c r="H159" s="102"/>
    </row>
    <row r="160" spans="1:8" ht="12.75">
      <c r="A160" s="102"/>
      <c r="B160" s="102"/>
      <c r="C160" s="102"/>
      <c r="D160" s="102"/>
      <c r="E160" s="102"/>
      <c r="F160" s="102"/>
      <c r="G160" s="102"/>
      <c r="H160" s="102"/>
    </row>
    <row r="161" spans="1:8" ht="12.75">
      <c r="A161" s="102"/>
      <c r="B161" s="102"/>
      <c r="C161" s="102"/>
      <c r="D161" s="102"/>
      <c r="E161" s="102"/>
      <c r="F161" s="102"/>
      <c r="G161" s="102"/>
      <c r="H161" s="102"/>
    </row>
    <row r="162" spans="1:8" ht="12.75">
      <c r="A162" s="102"/>
      <c r="B162" s="102"/>
      <c r="C162" s="102"/>
      <c r="D162" s="102"/>
      <c r="E162" s="102"/>
      <c r="F162" s="102"/>
      <c r="G162" s="102"/>
      <c r="H162" s="102"/>
    </row>
    <row r="163" spans="1:8" ht="12.75">
      <c r="A163" s="102"/>
      <c r="B163" s="102"/>
      <c r="C163" s="102"/>
      <c r="D163" s="102"/>
      <c r="E163" s="102"/>
      <c r="F163" s="102"/>
      <c r="G163" s="102"/>
      <c r="H163" s="102"/>
    </row>
    <row r="164" spans="1:8" ht="12.75">
      <c r="A164" s="102"/>
      <c r="B164" s="102"/>
      <c r="C164" s="102"/>
      <c r="D164" s="102"/>
      <c r="E164" s="102"/>
      <c r="F164" s="102"/>
      <c r="G164" s="102"/>
      <c r="H164" s="102"/>
    </row>
    <row r="165" spans="1:8" ht="12.75">
      <c r="A165" s="102"/>
      <c r="B165" s="102"/>
      <c r="C165" s="102"/>
      <c r="D165" s="102"/>
      <c r="E165" s="102"/>
      <c r="F165" s="102"/>
      <c r="G165" s="102"/>
      <c r="H165" s="102"/>
    </row>
    <row r="166" spans="1:8" ht="12.75">
      <c r="A166" s="102"/>
      <c r="B166" s="102"/>
      <c r="C166" s="102"/>
      <c r="D166" s="102"/>
      <c r="E166" s="102"/>
      <c r="F166" s="102"/>
      <c r="G166" s="102"/>
      <c r="H166" s="102"/>
    </row>
    <row r="167" spans="1:8" ht="12.75">
      <c r="A167" s="102"/>
      <c r="B167" s="102"/>
      <c r="C167" s="102"/>
      <c r="D167" s="102"/>
      <c r="E167" s="102"/>
      <c r="F167" s="102"/>
      <c r="G167" s="102"/>
      <c r="H167" s="102"/>
    </row>
  </sheetData>
  <sheetProtection/>
  <mergeCells count="39">
    <mergeCell ref="A36:H36"/>
    <mergeCell ref="A1:E1"/>
    <mergeCell ref="A2:E2"/>
    <mergeCell ref="A3:E3"/>
    <mergeCell ref="A4:E4"/>
    <mergeCell ref="A5:E5"/>
    <mergeCell ref="A6:E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I11:K11"/>
    <mergeCell ref="L11:N11"/>
    <mergeCell ref="A13:A21"/>
    <mergeCell ref="B13:E13"/>
    <mergeCell ref="B14:C15"/>
    <mergeCell ref="B16:C17"/>
    <mergeCell ref="B18:C19"/>
    <mergeCell ref="B20:C21"/>
    <mergeCell ref="F8:K8"/>
    <mergeCell ref="A9:A12"/>
    <mergeCell ref="B9:E12"/>
    <mergeCell ref="F9:H9"/>
    <mergeCell ref="I9:K9"/>
    <mergeCell ref="L9:N9"/>
    <mergeCell ref="F10:H10"/>
    <mergeCell ref="I10:K10"/>
    <mergeCell ref="L10:N10"/>
    <mergeCell ref="F11:H1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I181"/>
  <sheetViews>
    <sheetView zoomScale="80" zoomScaleNormal="80" zoomScalePageLayoutView="0" workbookViewId="0" topLeftCell="H13">
      <selection activeCell="K14" sqref="K14"/>
    </sheetView>
  </sheetViews>
  <sheetFormatPr defaultColWidth="11.421875" defaultRowHeight="12.75"/>
  <cols>
    <col min="1" max="3" width="11.421875" style="50" customWidth="1"/>
    <col min="4" max="4" width="19.8515625" style="50" customWidth="1"/>
    <col min="5" max="5" width="14.00390625" style="50" customWidth="1"/>
    <col min="6" max="6" width="14.140625" style="50" bestFit="1" customWidth="1"/>
    <col min="7" max="7" width="14.421875" style="50" bestFit="1" customWidth="1"/>
    <col min="8" max="8" width="3.421875" style="50" bestFit="1" customWidth="1"/>
    <col min="9" max="9" width="4.421875" style="50" bestFit="1" customWidth="1"/>
    <col min="10" max="10" width="13.140625" style="50" customWidth="1"/>
    <col min="11" max="11" width="13.8515625" style="50" customWidth="1"/>
    <col min="12" max="12" width="14.8515625" style="50" bestFit="1" customWidth="1"/>
    <col min="13" max="13" width="14.421875" style="50" bestFit="1" customWidth="1"/>
    <col min="14" max="14" width="3.421875" style="50" bestFit="1" customWidth="1"/>
    <col min="15" max="15" width="4.421875" style="50" bestFit="1" customWidth="1"/>
    <col min="16" max="16" width="10.8515625" style="50" customWidth="1"/>
    <col min="17" max="17" width="13.8515625" style="50" bestFit="1" customWidth="1"/>
    <col min="18" max="18" width="14.421875" style="50" bestFit="1" customWidth="1"/>
    <col min="19" max="19" width="14.8515625" style="50" bestFit="1" customWidth="1"/>
    <col min="20" max="20" width="3.421875" style="50" bestFit="1" customWidth="1"/>
    <col min="21" max="21" width="4.421875" style="50" bestFit="1" customWidth="1"/>
    <col min="22" max="22" width="18.57421875" style="50" bestFit="1" customWidth="1"/>
    <col min="23" max="16384" width="11.421875" style="50" customWidth="1"/>
  </cols>
  <sheetData>
    <row r="1" spans="1:35" ht="13.5">
      <c r="A1" s="141" t="s">
        <v>7</v>
      </c>
      <c r="B1" s="141"/>
      <c r="C1" s="141"/>
      <c r="D1" s="141"/>
      <c r="E1" s="141"/>
      <c r="F1" s="91"/>
      <c r="G1" s="91"/>
      <c r="H1" s="91"/>
      <c r="I1" s="90"/>
      <c r="J1" s="9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ht="13.5">
      <c r="A2" s="141" t="s">
        <v>4</v>
      </c>
      <c r="B2" s="141"/>
      <c r="C2" s="141"/>
      <c r="D2" s="141"/>
      <c r="E2" s="141"/>
      <c r="F2" s="91"/>
      <c r="G2" s="91"/>
      <c r="H2" s="91"/>
      <c r="I2" s="90"/>
      <c r="J2" s="9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3.5">
      <c r="A3" s="141" t="s">
        <v>62</v>
      </c>
      <c r="B3" s="141"/>
      <c r="C3" s="141"/>
      <c r="D3" s="141"/>
      <c r="E3" s="141"/>
      <c r="F3" s="91"/>
      <c r="G3" s="91"/>
      <c r="H3" s="91"/>
      <c r="I3" s="90"/>
      <c r="J3" s="90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3.5">
      <c r="A4" s="141" t="s">
        <v>82</v>
      </c>
      <c r="B4" s="141"/>
      <c r="C4" s="141"/>
      <c r="D4" s="141"/>
      <c r="E4" s="141"/>
      <c r="F4" s="91"/>
      <c r="G4" s="91"/>
      <c r="H4" s="91"/>
      <c r="I4" s="90"/>
      <c r="J4" s="9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13.5">
      <c r="A5" s="141" t="s">
        <v>8</v>
      </c>
      <c r="B5" s="141"/>
      <c r="C5" s="141"/>
      <c r="D5" s="141"/>
      <c r="E5" s="141"/>
      <c r="F5" s="91"/>
      <c r="G5" s="91"/>
      <c r="H5" s="91"/>
      <c r="I5" s="90"/>
      <c r="J5" s="9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5" ht="13.5">
      <c r="A6" s="122" t="s">
        <v>83</v>
      </c>
      <c r="B6" s="122"/>
      <c r="C6" s="122"/>
      <c r="D6" s="122"/>
      <c r="E6" s="122"/>
      <c r="F6" s="113"/>
      <c r="G6" s="113"/>
      <c r="H6" s="113"/>
      <c r="I6" s="91"/>
      <c r="J6" s="91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4.25" thickBot="1">
      <c r="A8" s="234" t="s">
        <v>22</v>
      </c>
      <c r="B8" s="235"/>
      <c r="C8" s="235"/>
      <c r="D8" s="235"/>
      <c r="E8" s="236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14.25" thickBot="1">
      <c r="A9" s="234" t="s">
        <v>20</v>
      </c>
      <c r="B9" s="235"/>
      <c r="C9" s="235"/>
      <c r="D9" s="236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13.5">
      <c r="A10" s="237" t="s">
        <v>52</v>
      </c>
      <c r="B10" s="238"/>
      <c r="C10" s="238"/>
      <c r="D10" s="238"/>
      <c r="E10" s="53" t="s">
        <v>61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ht="13.5">
      <c r="A11" s="239" t="s">
        <v>65</v>
      </c>
      <c r="B11" s="240"/>
      <c r="C11" s="240"/>
      <c r="D11" s="240"/>
      <c r="E11" s="54" t="s">
        <v>61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3.5">
      <c r="A12" s="239" t="s">
        <v>81</v>
      </c>
      <c r="B12" s="240"/>
      <c r="C12" s="240"/>
      <c r="D12" s="240"/>
      <c r="E12" s="54" t="s">
        <v>61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ht="14.25" thickBot="1">
      <c r="A13" s="241" t="s">
        <v>60</v>
      </c>
      <c r="B13" s="242"/>
      <c r="C13" s="242"/>
      <c r="D13" s="242"/>
      <c r="E13" s="55" t="s">
        <v>61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5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ht="13.5">
      <c r="A15" s="56" t="s">
        <v>45</v>
      </c>
      <c r="B15" s="56"/>
      <c r="C15" s="56"/>
      <c r="D15" s="103">
        <v>82500000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ht="13.5">
      <c r="A16" s="56"/>
      <c r="B16" s="56"/>
      <c r="C16" s="56"/>
      <c r="D16" s="103"/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ht="14.25" thickBot="1">
      <c r="A18" s="217" t="s">
        <v>5</v>
      </c>
      <c r="B18" s="220" t="s">
        <v>23</v>
      </c>
      <c r="C18" s="221"/>
      <c r="D18" s="222"/>
      <c r="E18" s="228" t="s">
        <v>19</v>
      </c>
      <c r="F18" s="229"/>
      <c r="G18" s="229"/>
      <c r="H18" s="229"/>
      <c r="I18" s="229"/>
      <c r="J18" s="230"/>
      <c r="K18" s="228" t="s">
        <v>19</v>
      </c>
      <c r="L18" s="229"/>
      <c r="M18" s="229"/>
      <c r="N18" s="229"/>
      <c r="O18" s="229"/>
      <c r="P18" s="230"/>
      <c r="Q18" s="228" t="s">
        <v>19</v>
      </c>
      <c r="R18" s="229"/>
      <c r="S18" s="229"/>
      <c r="T18" s="229"/>
      <c r="U18" s="229"/>
      <c r="V18" s="230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ht="14.25" thickBot="1">
      <c r="A19" s="218"/>
      <c r="B19" s="223"/>
      <c r="C19" s="224"/>
      <c r="D19" s="225"/>
      <c r="E19" s="58"/>
      <c r="F19" s="59" t="s">
        <v>44</v>
      </c>
      <c r="G19" s="104">
        <v>860532874</v>
      </c>
      <c r="H19" s="59"/>
      <c r="I19" s="59"/>
      <c r="J19" s="60"/>
      <c r="K19" s="58"/>
      <c r="L19" s="59" t="s">
        <v>44</v>
      </c>
      <c r="M19" s="104">
        <v>830145062</v>
      </c>
      <c r="N19" s="59"/>
      <c r="O19" s="59"/>
      <c r="P19" s="60"/>
      <c r="Q19" s="58"/>
      <c r="R19" s="59"/>
      <c r="S19" s="59"/>
      <c r="T19" s="59"/>
      <c r="U19" s="59"/>
      <c r="V19" s="60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ht="13.5" thickBot="1">
      <c r="A20" s="218"/>
      <c r="B20" s="223"/>
      <c r="C20" s="224"/>
      <c r="D20" s="225"/>
      <c r="E20" s="231" t="str">
        <f>VLOOKUP(G19,EMPRESAS!B8:G13,2,0)</f>
        <v>VIDCOL</v>
      </c>
      <c r="F20" s="232"/>
      <c r="G20" s="232"/>
      <c r="H20" s="232"/>
      <c r="I20" s="232"/>
      <c r="J20" s="233"/>
      <c r="K20" s="231" t="str">
        <f>VLOOKUP(M19,EMPRESAS!B8:G13,2,0)</f>
        <v>TECNIGEN LTDA</v>
      </c>
      <c r="L20" s="232"/>
      <c r="M20" s="232"/>
      <c r="N20" s="232"/>
      <c r="O20" s="232"/>
      <c r="P20" s="233"/>
      <c r="Q20" s="243" t="s">
        <v>74</v>
      </c>
      <c r="R20" s="244"/>
      <c r="S20" s="244"/>
      <c r="T20" s="244"/>
      <c r="U20" s="244"/>
      <c r="V20" s="244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1:35" ht="14.25" thickBot="1">
      <c r="A21" s="218"/>
      <c r="B21" s="223"/>
      <c r="C21" s="224"/>
      <c r="D21" s="225"/>
      <c r="E21" s="228" t="s">
        <v>0</v>
      </c>
      <c r="F21" s="229"/>
      <c r="G21" s="229"/>
      <c r="H21" s="229"/>
      <c r="I21" s="229"/>
      <c r="J21" s="230"/>
      <c r="K21" s="228" t="s">
        <v>0</v>
      </c>
      <c r="L21" s="229"/>
      <c r="M21" s="229"/>
      <c r="N21" s="229"/>
      <c r="O21" s="229"/>
      <c r="P21" s="230"/>
      <c r="Q21" s="228" t="s">
        <v>0</v>
      </c>
      <c r="R21" s="229"/>
      <c r="S21" s="229"/>
      <c r="T21" s="229"/>
      <c r="U21" s="229"/>
      <c r="V21" s="230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ht="14.25" thickBot="1">
      <c r="A22" s="219"/>
      <c r="B22" s="226"/>
      <c r="C22" s="227"/>
      <c r="D22" s="227"/>
      <c r="E22" s="61" t="s">
        <v>78</v>
      </c>
      <c r="F22" s="62"/>
      <c r="G22" s="105">
        <v>0.6</v>
      </c>
      <c r="H22" s="64" t="s">
        <v>2</v>
      </c>
      <c r="I22" s="60" t="s">
        <v>1</v>
      </c>
      <c r="J22" s="60" t="s">
        <v>6</v>
      </c>
      <c r="K22" s="61" t="s">
        <v>78</v>
      </c>
      <c r="L22" s="62"/>
      <c r="M22" s="105">
        <v>0.4</v>
      </c>
      <c r="N22" s="64" t="s">
        <v>2</v>
      </c>
      <c r="O22" s="60" t="s">
        <v>1</v>
      </c>
      <c r="P22" s="60" t="s">
        <v>6</v>
      </c>
      <c r="Q22" s="61" t="s">
        <v>79</v>
      </c>
      <c r="R22" s="106">
        <f>+G22+M22</f>
        <v>1</v>
      </c>
      <c r="S22" s="60"/>
      <c r="T22" s="64" t="s">
        <v>2</v>
      </c>
      <c r="U22" s="60" t="s">
        <v>1</v>
      </c>
      <c r="V22" s="60" t="s">
        <v>6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1:35" ht="14.25" thickBot="1">
      <c r="A24" s="51"/>
      <c r="B24" s="216" t="s">
        <v>24</v>
      </c>
      <c r="C24" s="216"/>
      <c r="D24" s="216"/>
      <c r="E24" s="65"/>
      <c r="F24" s="65"/>
      <c r="G24" s="65"/>
      <c r="H24" s="51"/>
      <c r="I24" s="51"/>
      <c r="J24" s="51"/>
      <c r="K24" s="65"/>
      <c r="L24" s="65"/>
      <c r="M24" s="65"/>
      <c r="N24" s="51"/>
      <c r="O24" s="51"/>
      <c r="P24" s="51"/>
      <c r="Q24" s="65"/>
      <c r="R24" s="65"/>
      <c r="S24" s="65"/>
      <c r="T24" s="51"/>
      <c r="U24" s="51"/>
      <c r="V24" s="51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1:35" ht="14.25" thickBot="1">
      <c r="A25" s="190">
        <v>1</v>
      </c>
      <c r="B25" s="192" t="str">
        <f>+A10</f>
        <v>Razón Corriente &gt;= A   1,2 Veces</v>
      </c>
      <c r="C25" s="193"/>
      <c r="D25" s="194"/>
      <c r="E25" s="66" t="s">
        <v>25</v>
      </c>
      <c r="F25" s="67">
        <f>VLOOKUP(G19,EMPRESAS!B8:G13,3,0)</f>
        <v>1306113000</v>
      </c>
      <c r="G25" s="214">
        <f>+(F25/F26)*G22</f>
        <v>1.1722270836418465</v>
      </c>
      <c r="H25" s="200" t="s">
        <v>55</v>
      </c>
      <c r="I25" s="174"/>
      <c r="J25" s="174"/>
      <c r="K25" s="66" t="s">
        <v>25</v>
      </c>
      <c r="L25" s="67">
        <f>VLOOKUP(M19,EMPRESAS!B8:G13,3,0)</f>
        <v>306526644</v>
      </c>
      <c r="M25" s="214">
        <f>+(L25/L26)*M22</f>
        <v>1.2208445163823791</v>
      </c>
      <c r="N25" s="200" t="s">
        <v>55</v>
      </c>
      <c r="O25" s="174"/>
      <c r="P25" s="174"/>
      <c r="Q25" s="66" t="s">
        <v>25</v>
      </c>
      <c r="R25" s="68">
        <f>+F25+L25</f>
        <v>1612639644</v>
      </c>
      <c r="S25" s="214">
        <f>+G25+M25</f>
        <v>2.393071600024226</v>
      </c>
      <c r="T25" s="200" t="s">
        <v>55</v>
      </c>
      <c r="U25" s="174"/>
      <c r="V25" s="174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1:35" ht="14.25" thickBot="1">
      <c r="A26" s="191"/>
      <c r="B26" s="195"/>
      <c r="C26" s="196"/>
      <c r="D26" s="197"/>
      <c r="E26" s="69" t="s">
        <v>26</v>
      </c>
      <c r="F26" s="68">
        <f>VLOOKUP(G19,EMPRESAS!B8:G13,5,0)</f>
        <v>668529000</v>
      </c>
      <c r="G26" s="215"/>
      <c r="H26" s="201"/>
      <c r="I26" s="176"/>
      <c r="J26" s="176"/>
      <c r="K26" s="69" t="s">
        <v>26</v>
      </c>
      <c r="L26" s="68">
        <f>VLOOKUP(M19,EMPRESAS!B8:G13,5,0)</f>
        <v>100431018</v>
      </c>
      <c r="M26" s="215"/>
      <c r="N26" s="201"/>
      <c r="O26" s="176"/>
      <c r="P26" s="176"/>
      <c r="Q26" s="69" t="s">
        <v>26</v>
      </c>
      <c r="R26" s="68">
        <f>+F26+L26</f>
        <v>768960018</v>
      </c>
      <c r="S26" s="215"/>
      <c r="T26" s="201"/>
      <c r="U26" s="176"/>
      <c r="V26" s="176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</row>
    <row r="28" spans="1:35" ht="14.25" thickBot="1">
      <c r="A28" s="51"/>
      <c r="B28" s="216" t="s">
        <v>27</v>
      </c>
      <c r="C28" s="216"/>
      <c r="D28" s="216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35" ht="13.5" thickBot="1">
      <c r="A29" s="190">
        <v>2</v>
      </c>
      <c r="B29" s="192" t="str">
        <f>+A11</f>
        <v>Endeudamiento  &lt;= A 65 %</v>
      </c>
      <c r="C29" s="193"/>
      <c r="D29" s="194"/>
      <c r="E29" s="70" t="s">
        <v>28</v>
      </c>
      <c r="F29" s="67">
        <f>VLOOKUP(G19,EMPRESAS!B8:G13,6,0)</f>
        <v>1187012000</v>
      </c>
      <c r="G29" s="198">
        <f>+(F29/F30)*G22</f>
        <v>0.406010861051285</v>
      </c>
      <c r="H29" s="200" t="s">
        <v>55</v>
      </c>
      <c r="I29" s="174"/>
      <c r="J29" s="174"/>
      <c r="K29" s="107" t="s">
        <v>28</v>
      </c>
      <c r="L29" s="68">
        <f>VLOOKUP(M19,EMPRESAS!B8:G13,6,0)</f>
        <v>154431018</v>
      </c>
      <c r="M29" s="245">
        <f>+(L29/L30)*M22</f>
        <v>0.18691096372539068</v>
      </c>
      <c r="N29" s="200" t="s">
        <v>55</v>
      </c>
      <c r="O29" s="174"/>
      <c r="P29" s="174"/>
      <c r="Q29" s="96" t="s">
        <v>28</v>
      </c>
      <c r="R29" s="68">
        <f>+F29+L29</f>
        <v>1341443018</v>
      </c>
      <c r="S29" s="245">
        <f>+G29+M29</f>
        <v>0.5929218247766757</v>
      </c>
      <c r="T29" s="200" t="s">
        <v>55</v>
      </c>
      <c r="U29" s="174"/>
      <c r="V29" s="174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</row>
    <row r="30" spans="1:35" ht="13.5" thickBot="1">
      <c r="A30" s="191"/>
      <c r="B30" s="195"/>
      <c r="C30" s="196"/>
      <c r="D30" s="197"/>
      <c r="E30" s="71" t="s">
        <v>31</v>
      </c>
      <c r="F30" s="68">
        <f>VLOOKUP(G19,EMPRESAS!B8:G13,4,0)</f>
        <v>1754158000</v>
      </c>
      <c r="G30" s="199"/>
      <c r="H30" s="201"/>
      <c r="I30" s="176"/>
      <c r="J30" s="176"/>
      <c r="K30" s="108" t="s">
        <v>31</v>
      </c>
      <c r="L30" s="68">
        <f>VLOOKUP(M19,EMPRESAS!B8:G13,4,0)</f>
        <v>330491085</v>
      </c>
      <c r="M30" s="246"/>
      <c r="N30" s="201"/>
      <c r="O30" s="176"/>
      <c r="P30" s="176"/>
      <c r="Q30" s="97" t="s">
        <v>31</v>
      </c>
      <c r="R30" s="68">
        <f>+F30+L30</f>
        <v>2084649085</v>
      </c>
      <c r="S30" s="246"/>
      <c r="T30" s="201"/>
      <c r="U30" s="176"/>
      <c r="V30" s="176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5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</row>
    <row r="32" spans="1:35" ht="14.25" thickBot="1">
      <c r="A32" s="51"/>
      <c r="B32" s="212" t="s">
        <v>29</v>
      </c>
      <c r="C32" s="212"/>
      <c r="D32" s="212"/>
      <c r="E32" s="51"/>
      <c r="G32" s="72"/>
      <c r="H32" s="73"/>
      <c r="I32" s="73"/>
      <c r="J32" s="73"/>
      <c r="K32" s="73"/>
      <c r="L32" s="73"/>
      <c r="M32" s="72"/>
      <c r="N32" s="73"/>
      <c r="O32" s="73"/>
      <c r="P32" s="73"/>
      <c r="Q32" s="73"/>
      <c r="R32" s="73"/>
      <c r="S32" s="72"/>
      <c r="T32" s="73"/>
      <c r="U32" s="73"/>
      <c r="V32" s="73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1:35" ht="13.5">
      <c r="A33" s="190">
        <v>3</v>
      </c>
      <c r="B33" s="202" t="str">
        <f>+A12</f>
        <v>Capital de Trabajo: &gt;= 70%</v>
      </c>
      <c r="C33" s="203"/>
      <c r="D33" s="204"/>
      <c r="E33" s="66" t="s">
        <v>25</v>
      </c>
      <c r="F33" s="67">
        <f>VLOOKUP(G19,EMPRESAS!B8:G13,3,0)</f>
        <v>1306113000</v>
      </c>
      <c r="G33" s="188">
        <f>+(F33-F34)*G22</f>
        <v>382550400</v>
      </c>
      <c r="H33" s="200" t="s">
        <v>55</v>
      </c>
      <c r="I33" s="200"/>
      <c r="J33" s="174"/>
      <c r="K33" s="66" t="s">
        <v>25</v>
      </c>
      <c r="L33" s="67">
        <f>VLOOKUP(M19,EMPRESAS!B8:G13,3,0)</f>
        <v>306526644</v>
      </c>
      <c r="M33" s="188">
        <f>+(L33-L34)*M22</f>
        <v>82438250.4</v>
      </c>
      <c r="N33" s="200" t="s">
        <v>55</v>
      </c>
      <c r="O33" s="200"/>
      <c r="P33" s="174"/>
      <c r="Q33" s="66" t="s">
        <v>25</v>
      </c>
      <c r="R33" s="67">
        <f>+F33+L33</f>
        <v>1612639644</v>
      </c>
      <c r="S33" s="188">
        <f>+G33+M33</f>
        <v>464988650.4</v>
      </c>
      <c r="T33" s="247" t="s">
        <v>55</v>
      </c>
      <c r="U33" s="200"/>
      <c r="V33" s="174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</row>
    <row r="34" spans="1:35" ht="14.25" thickBot="1">
      <c r="A34" s="213"/>
      <c r="B34" s="205"/>
      <c r="C34" s="206"/>
      <c r="D34" s="207"/>
      <c r="E34" s="69" t="s">
        <v>26</v>
      </c>
      <c r="F34" s="68">
        <f>VLOOKUP(G19,EMPRESAS!B8:G13,5,0)</f>
        <v>668529000</v>
      </c>
      <c r="G34" s="189"/>
      <c r="H34" s="211"/>
      <c r="I34" s="211"/>
      <c r="J34" s="175"/>
      <c r="K34" s="69" t="s">
        <v>26</v>
      </c>
      <c r="L34" s="68">
        <f>VLOOKUP(M19,EMPRESAS!B8:G13,5,0)</f>
        <v>100431018</v>
      </c>
      <c r="M34" s="189"/>
      <c r="N34" s="211"/>
      <c r="O34" s="211"/>
      <c r="P34" s="175"/>
      <c r="Q34" s="69" t="s">
        <v>26</v>
      </c>
      <c r="R34" s="68">
        <f>+F34+L34</f>
        <v>768960018</v>
      </c>
      <c r="S34" s="189"/>
      <c r="T34" s="248"/>
      <c r="U34" s="211"/>
      <c r="V34" s="175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1:35" ht="14.25" thickBot="1">
      <c r="A35" s="191"/>
      <c r="B35" s="208"/>
      <c r="C35" s="209"/>
      <c r="D35" s="210"/>
      <c r="E35" s="16" t="s">
        <v>53</v>
      </c>
      <c r="F35" s="74">
        <f>+D15</f>
        <v>82500000</v>
      </c>
      <c r="G35" s="46">
        <f>+F35*70%</f>
        <v>57750000</v>
      </c>
      <c r="H35" s="201"/>
      <c r="I35" s="201"/>
      <c r="J35" s="176"/>
      <c r="K35" s="16" t="s">
        <v>53</v>
      </c>
      <c r="L35" s="74">
        <f>+D15</f>
        <v>82500000</v>
      </c>
      <c r="M35" s="46">
        <f>+L35*70%</f>
        <v>57750000</v>
      </c>
      <c r="N35" s="201"/>
      <c r="O35" s="201"/>
      <c r="P35" s="176"/>
      <c r="Q35" s="16" t="s">
        <v>53</v>
      </c>
      <c r="R35" s="74">
        <f>+D15</f>
        <v>82500000</v>
      </c>
      <c r="S35" s="46">
        <f>+R35*50%</f>
        <v>41250000</v>
      </c>
      <c r="T35" s="249"/>
      <c r="U35" s="201"/>
      <c r="V35" s="176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</row>
    <row r="36" spans="1:35" s="78" customFormat="1" ht="13.5">
      <c r="A36" s="75"/>
      <c r="B36" s="75"/>
      <c r="C36" s="75"/>
      <c r="D36" s="109"/>
      <c r="E36" s="75"/>
      <c r="F36" s="75"/>
      <c r="G36" s="184"/>
      <c r="H36" s="75"/>
      <c r="I36" s="75"/>
      <c r="J36" s="75"/>
      <c r="K36" s="75"/>
      <c r="L36" s="75"/>
      <c r="M36" s="110"/>
      <c r="N36" s="75"/>
      <c r="O36" s="75"/>
      <c r="P36" s="75"/>
      <c r="Q36" s="75"/>
      <c r="R36" s="75"/>
      <c r="S36" s="110"/>
      <c r="T36" s="75"/>
      <c r="U36" s="75"/>
      <c r="V36" s="75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s="78" customFormat="1" ht="14.25" thickBot="1">
      <c r="A37" s="75"/>
      <c r="B37" s="185" t="s">
        <v>30</v>
      </c>
      <c r="C37" s="185"/>
      <c r="D37" s="185"/>
      <c r="E37" s="75"/>
      <c r="F37" s="79"/>
      <c r="G37" s="184"/>
      <c r="H37" s="75"/>
      <c r="I37" s="75"/>
      <c r="J37" s="75"/>
      <c r="K37" s="75"/>
      <c r="L37" s="75"/>
      <c r="M37" s="110"/>
      <c r="N37" s="75"/>
      <c r="O37" s="75"/>
      <c r="P37" s="75"/>
      <c r="Q37" s="75"/>
      <c r="R37" s="79"/>
      <c r="S37" s="110"/>
      <c r="T37" s="75"/>
      <c r="U37" s="75"/>
      <c r="V37" s="75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</row>
    <row r="38" spans="1:35" ht="14.25" thickBot="1">
      <c r="A38" s="186">
        <v>4</v>
      </c>
      <c r="B38" s="80" t="str">
        <f>+A13</f>
        <v>Patrimonio : &gt;= A  70% del Presupuesto Oficial</v>
      </c>
      <c r="C38" s="81"/>
      <c r="D38" s="82"/>
      <c r="E38" s="83" t="s">
        <v>53</v>
      </c>
      <c r="F38" s="84">
        <f>+D15</f>
        <v>82500000</v>
      </c>
      <c r="G38" s="188">
        <f>VLOOKUP(G19,EMPRESAS!B8:L13,11,0)</f>
        <v>567146000</v>
      </c>
      <c r="H38" s="172" t="s">
        <v>55</v>
      </c>
      <c r="I38" s="172"/>
      <c r="J38" s="179"/>
      <c r="K38" s="83" t="s">
        <v>53</v>
      </c>
      <c r="L38" s="84">
        <f>+D15</f>
        <v>82500000</v>
      </c>
      <c r="M38" s="188">
        <f>VLOOKUP(M19,EMPRESAS!B8:L13,11,0)</f>
        <v>176060067</v>
      </c>
      <c r="N38" s="172" t="s">
        <v>55</v>
      </c>
      <c r="O38" s="179"/>
      <c r="P38" s="179"/>
      <c r="Q38" s="83" t="s">
        <v>53</v>
      </c>
      <c r="R38" s="84">
        <f>+D15</f>
        <v>82500000</v>
      </c>
      <c r="S38" s="188">
        <f>+G38+M38</f>
        <v>743206067</v>
      </c>
      <c r="T38" s="172" t="s">
        <v>55</v>
      </c>
      <c r="U38" s="179"/>
      <c r="V38" s="17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spans="1:35" ht="14.25" thickBot="1">
      <c r="A39" s="187"/>
      <c r="B39" s="85"/>
      <c r="C39" s="86"/>
      <c r="D39" s="87"/>
      <c r="E39" s="83" t="s">
        <v>51</v>
      </c>
      <c r="F39" s="84">
        <f>+F38*70%</f>
        <v>57750000</v>
      </c>
      <c r="G39" s="189"/>
      <c r="H39" s="173"/>
      <c r="I39" s="173"/>
      <c r="J39" s="180"/>
      <c r="K39" s="83" t="s">
        <v>51</v>
      </c>
      <c r="L39" s="84">
        <f>+L38*70%</f>
        <v>57750000</v>
      </c>
      <c r="M39" s="189"/>
      <c r="N39" s="173"/>
      <c r="O39" s="180"/>
      <c r="P39" s="180"/>
      <c r="Q39" s="83" t="s">
        <v>51</v>
      </c>
      <c r="R39" s="84">
        <f>+R38*100%</f>
        <v>82500000</v>
      </c>
      <c r="S39" s="189"/>
      <c r="T39" s="173"/>
      <c r="U39" s="180"/>
      <c r="V39" s="180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</row>
    <row r="41" spans="1:35" ht="13.5" thickBot="1">
      <c r="A41" s="177" t="s">
        <v>32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11" t="s">
        <v>61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1:35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5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8:20" s="49" customFormat="1" ht="12.75">
      <c r="H44" s="51"/>
      <c r="I44" s="51"/>
      <c r="T44" s="112"/>
    </row>
    <row r="45" spans="1:10" s="49" customFormat="1" ht="12.75">
      <c r="A45" s="181" t="s">
        <v>38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s="49" customFormat="1" ht="11.25">
      <c r="A46" s="182" t="s">
        <v>72</v>
      </c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s="49" customFormat="1" ht="11.25">
      <c r="A47" s="183" t="s">
        <v>36</v>
      </c>
      <c r="B47" s="183"/>
      <c r="C47" s="183"/>
      <c r="D47" s="183"/>
      <c r="E47" s="183"/>
      <c r="F47" s="183"/>
      <c r="G47" s="183"/>
      <c r="H47" s="183"/>
      <c r="I47" s="183"/>
      <c r="J47" s="183"/>
    </row>
    <row r="48" spans="8:9" s="49" customFormat="1" ht="12.75">
      <c r="H48" s="51"/>
      <c r="I48" s="51"/>
    </row>
    <row r="49" spans="1:35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</sheetData>
  <sheetProtection/>
  <mergeCells count="87">
    <mergeCell ref="A1:E1"/>
    <mergeCell ref="A2:E2"/>
    <mergeCell ref="A3:E3"/>
    <mergeCell ref="A4:E4"/>
    <mergeCell ref="A5:E5"/>
    <mergeCell ref="U38:U39"/>
    <mergeCell ref="V38:V39"/>
    <mergeCell ref="A41:U41"/>
    <mergeCell ref="A45:J45"/>
    <mergeCell ref="A46:J46"/>
    <mergeCell ref="A47:J47"/>
    <mergeCell ref="M38:M39"/>
    <mergeCell ref="N38:N39"/>
    <mergeCell ref="O38:O39"/>
    <mergeCell ref="P38:P39"/>
    <mergeCell ref="S38:S39"/>
    <mergeCell ref="T38:T39"/>
    <mergeCell ref="T33:T35"/>
    <mergeCell ref="U33:U35"/>
    <mergeCell ref="V33:V35"/>
    <mergeCell ref="G36:G37"/>
    <mergeCell ref="B37:D37"/>
    <mergeCell ref="A38:A39"/>
    <mergeCell ref="G38:G39"/>
    <mergeCell ref="H38:H39"/>
    <mergeCell ref="I38:I39"/>
    <mergeCell ref="J38:J39"/>
    <mergeCell ref="J33:J35"/>
    <mergeCell ref="M33:M34"/>
    <mergeCell ref="N33:N35"/>
    <mergeCell ref="O33:O35"/>
    <mergeCell ref="P33:P35"/>
    <mergeCell ref="S33:S34"/>
    <mergeCell ref="B32:D32"/>
    <mergeCell ref="A33:A35"/>
    <mergeCell ref="B33:D35"/>
    <mergeCell ref="G33:G34"/>
    <mergeCell ref="H33:H35"/>
    <mergeCell ref="I33:I35"/>
    <mergeCell ref="O29:O30"/>
    <mergeCell ref="P29:P30"/>
    <mergeCell ref="S29:S30"/>
    <mergeCell ref="T29:T30"/>
    <mergeCell ref="U29:U30"/>
    <mergeCell ref="V29:V30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N25:N26"/>
    <mergeCell ref="O25:O26"/>
    <mergeCell ref="P25:P26"/>
    <mergeCell ref="S25:S26"/>
    <mergeCell ref="T25:T26"/>
    <mergeCell ref="U25:U26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A6:E6"/>
    <mergeCell ref="A8:E8"/>
    <mergeCell ref="A9:D9"/>
    <mergeCell ref="A10:D10"/>
    <mergeCell ref="A11:D11"/>
    <mergeCell ref="A12:D12"/>
  </mergeCells>
  <printOptions/>
  <pageMargins left="1.26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6">
      <selection activeCell="B16" sqref="B16:C17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9.140625" style="0" customWidth="1"/>
    <col min="8" max="8" width="12.7109375" style="0" bestFit="1" customWidth="1"/>
  </cols>
  <sheetData>
    <row r="1" spans="1:5" ht="13.5">
      <c r="A1" s="141" t="s">
        <v>7</v>
      </c>
      <c r="B1" s="141"/>
      <c r="C1" s="141"/>
      <c r="D1" s="141"/>
      <c r="E1" s="141"/>
    </row>
    <row r="2" spans="1:5" ht="13.5">
      <c r="A2" s="141" t="s">
        <v>4</v>
      </c>
      <c r="B2" s="141"/>
      <c r="C2" s="141"/>
      <c r="D2" s="141"/>
      <c r="E2" s="141"/>
    </row>
    <row r="3" spans="1:5" ht="13.5">
      <c r="A3" s="141" t="s">
        <v>62</v>
      </c>
      <c r="B3" s="141"/>
      <c r="C3" s="141"/>
      <c r="D3" s="141"/>
      <c r="E3" s="141"/>
    </row>
    <row r="4" spans="1:5" ht="13.5">
      <c r="A4" s="141" t="s">
        <v>82</v>
      </c>
      <c r="B4" s="141"/>
      <c r="C4" s="141"/>
      <c r="D4" s="141"/>
      <c r="E4" s="141"/>
    </row>
    <row r="5" spans="1:5" ht="13.5">
      <c r="A5" s="141" t="s">
        <v>8</v>
      </c>
      <c r="B5" s="141"/>
      <c r="C5" s="141"/>
      <c r="D5" s="141"/>
      <c r="E5" s="141"/>
    </row>
    <row r="6" spans="1:5" ht="13.5">
      <c r="A6" s="122" t="s">
        <v>83</v>
      </c>
      <c r="B6" s="122"/>
      <c r="C6" s="122"/>
      <c r="D6" s="122"/>
      <c r="E6" s="122"/>
    </row>
    <row r="7" spans="1:5" ht="13.5">
      <c r="A7" s="39"/>
      <c r="B7" s="39"/>
      <c r="C7" s="39"/>
      <c r="D7" s="39"/>
      <c r="E7" s="39"/>
    </row>
    <row r="8" spans="1:5" ht="14.25" thickBot="1">
      <c r="A8" s="39"/>
      <c r="B8" s="39"/>
      <c r="C8" s="39"/>
      <c r="D8" s="39"/>
      <c r="E8" s="39"/>
    </row>
    <row r="9" spans="1:8" ht="14.25" customHeight="1" thickBot="1">
      <c r="A9" s="129" t="s">
        <v>5</v>
      </c>
      <c r="B9" s="132" t="s">
        <v>9</v>
      </c>
      <c r="C9" s="133"/>
      <c r="D9" s="133"/>
      <c r="E9" s="134"/>
      <c r="F9" s="126" t="s">
        <v>3</v>
      </c>
      <c r="G9" s="127"/>
      <c r="H9" s="128"/>
    </row>
    <row r="10" spans="1:8" ht="29.25" customHeight="1" thickBot="1">
      <c r="A10" s="130"/>
      <c r="B10" s="135"/>
      <c r="C10" s="136"/>
      <c r="D10" s="136"/>
      <c r="E10" s="137"/>
      <c r="F10" s="123" t="s">
        <v>63</v>
      </c>
      <c r="G10" s="124"/>
      <c r="H10" s="125"/>
    </row>
    <row r="11" spans="1:8" ht="14.25" thickBot="1">
      <c r="A11" s="130"/>
      <c r="B11" s="135"/>
      <c r="C11" s="136"/>
      <c r="D11" s="136"/>
      <c r="E11" s="137"/>
      <c r="F11" s="126" t="s">
        <v>0</v>
      </c>
      <c r="G11" s="127"/>
      <c r="H11" s="128"/>
    </row>
    <row r="12" spans="1:8" ht="14.25" thickBot="1">
      <c r="A12" s="131"/>
      <c r="B12" s="138"/>
      <c r="C12" s="139"/>
      <c r="D12" s="139"/>
      <c r="E12" s="140"/>
      <c r="F12" s="4" t="s">
        <v>2</v>
      </c>
      <c r="G12" s="3" t="s">
        <v>1</v>
      </c>
      <c r="H12" s="3" t="s">
        <v>6</v>
      </c>
    </row>
    <row r="13" spans="1:8" ht="14.25" thickBot="1">
      <c r="A13" s="142">
        <v>1</v>
      </c>
      <c r="B13" s="145" t="s">
        <v>10</v>
      </c>
      <c r="C13" s="146"/>
      <c r="D13" s="146"/>
      <c r="E13" s="147"/>
      <c r="F13" s="6"/>
      <c r="G13" s="6"/>
      <c r="H13" s="6"/>
    </row>
    <row r="14" spans="1:8" ht="13.5">
      <c r="A14" s="143"/>
      <c r="B14" s="148" t="s">
        <v>11</v>
      </c>
      <c r="C14" s="149"/>
      <c r="D14" s="7">
        <v>2009</v>
      </c>
      <c r="E14" s="8">
        <v>2010</v>
      </c>
      <c r="F14" s="9" t="s">
        <v>55</v>
      </c>
      <c r="G14" s="11"/>
      <c r="H14" s="11"/>
    </row>
    <row r="15" spans="1:8" ht="14.25" thickBot="1">
      <c r="A15" s="143"/>
      <c r="B15" s="150"/>
      <c r="C15" s="151"/>
      <c r="D15" s="41"/>
      <c r="E15" s="42"/>
      <c r="F15" s="40"/>
      <c r="G15" s="88"/>
      <c r="H15" s="88"/>
    </row>
    <row r="16" spans="1:8" ht="13.5">
      <c r="A16" s="143"/>
      <c r="B16" s="148" t="s">
        <v>12</v>
      </c>
      <c r="C16" s="149"/>
      <c r="D16" s="7">
        <v>2009</v>
      </c>
      <c r="E16" s="8">
        <v>2010</v>
      </c>
      <c r="F16" s="9" t="s">
        <v>55</v>
      </c>
      <c r="G16" s="11"/>
      <c r="H16" s="11"/>
    </row>
    <row r="17" spans="1:8" ht="14.25" thickBot="1">
      <c r="A17" s="143"/>
      <c r="B17" s="150"/>
      <c r="C17" s="151"/>
      <c r="D17" s="41"/>
      <c r="E17" s="42"/>
      <c r="F17" s="40"/>
      <c r="G17" s="88"/>
      <c r="H17" s="88"/>
    </row>
    <row r="18" spans="1:8" ht="13.5">
      <c r="A18" s="143"/>
      <c r="B18" s="148" t="s">
        <v>13</v>
      </c>
      <c r="C18" s="149"/>
      <c r="D18" s="7">
        <v>2009</v>
      </c>
      <c r="E18" s="8">
        <v>2010</v>
      </c>
      <c r="F18" s="9" t="s">
        <v>55</v>
      </c>
      <c r="G18" s="11"/>
      <c r="H18" s="11"/>
    </row>
    <row r="19" spans="1:8" ht="14.25" thickBot="1">
      <c r="A19" s="143"/>
      <c r="B19" s="150"/>
      <c r="C19" s="151"/>
      <c r="D19" s="41"/>
      <c r="E19" s="42"/>
      <c r="F19" s="40"/>
      <c r="G19" s="88"/>
      <c r="H19" s="88"/>
    </row>
    <row r="20" spans="1:8" ht="14.25" thickBot="1">
      <c r="A20" s="143"/>
      <c r="B20" s="152" t="s">
        <v>14</v>
      </c>
      <c r="C20" s="153"/>
      <c r="D20" s="7">
        <v>2009</v>
      </c>
      <c r="E20" s="8">
        <v>2010</v>
      </c>
      <c r="F20" s="15"/>
      <c r="G20" s="4" t="s">
        <v>55</v>
      </c>
      <c r="H20" s="89" t="s">
        <v>57</v>
      </c>
    </row>
    <row r="21" spans="1:8" ht="14.25" thickBot="1">
      <c r="A21" s="144"/>
      <c r="B21" s="154"/>
      <c r="C21" s="155"/>
      <c r="D21" s="41"/>
      <c r="E21" s="42"/>
      <c r="F21" s="43"/>
      <c r="G21" s="10"/>
      <c r="H21" s="10"/>
    </row>
    <row r="22" spans="1:8" ht="14.25" thickBot="1">
      <c r="A22" s="156">
        <v>2</v>
      </c>
      <c r="B22" s="158" t="s">
        <v>47</v>
      </c>
      <c r="C22" s="159"/>
      <c r="D22" s="159"/>
      <c r="E22" s="159"/>
      <c r="F22" s="12"/>
      <c r="G22" s="12"/>
      <c r="H22" s="12"/>
    </row>
    <row r="23" spans="1:8" ht="14.25" thickBot="1">
      <c r="A23" s="157"/>
      <c r="B23" s="160" t="s">
        <v>50</v>
      </c>
      <c r="C23" s="161"/>
      <c r="D23" s="161"/>
      <c r="E23" s="161"/>
      <c r="F23" s="9" t="s">
        <v>55</v>
      </c>
      <c r="G23" s="10"/>
      <c r="H23" s="10"/>
    </row>
    <row r="24" spans="1:8" ht="14.25" thickBot="1">
      <c r="A24" s="157"/>
      <c r="B24" s="162" t="s">
        <v>48</v>
      </c>
      <c r="C24" s="163"/>
      <c r="D24" s="163"/>
      <c r="E24" s="163"/>
      <c r="F24" s="9" t="s">
        <v>55</v>
      </c>
      <c r="G24" s="10"/>
      <c r="H24" s="11"/>
    </row>
    <row r="25" spans="1:8" ht="14.25" thickBot="1">
      <c r="A25" s="156">
        <v>3</v>
      </c>
      <c r="B25" s="158" t="s">
        <v>15</v>
      </c>
      <c r="C25" s="159"/>
      <c r="D25" s="159"/>
      <c r="E25" s="159"/>
      <c r="F25" s="12"/>
      <c r="G25" s="12"/>
      <c r="H25" s="12"/>
    </row>
    <row r="26" spans="1:8" ht="14.25" thickBot="1">
      <c r="A26" s="157"/>
      <c r="B26" s="160" t="s">
        <v>18</v>
      </c>
      <c r="C26" s="161"/>
      <c r="D26" s="161"/>
      <c r="E26" s="161"/>
      <c r="F26" s="9" t="s">
        <v>55</v>
      </c>
      <c r="G26" s="10"/>
      <c r="H26" s="10"/>
    </row>
    <row r="27" spans="1:8" ht="14.25" thickBot="1">
      <c r="A27" s="157"/>
      <c r="B27" s="162" t="s">
        <v>16</v>
      </c>
      <c r="C27" s="163"/>
      <c r="D27" s="163"/>
      <c r="E27" s="163"/>
      <c r="F27" s="9" t="s">
        <v>55</v>
      </c>
      <c r="G27" s="11"/>
      <c r="H27" s="11"/>
    </row>
    <row r="28" spans="1:8" ht="14.25" thickBot="1">
      <c r="A28" s="156">
        <v>4</v>
      </c>
      <c r="B28" s="158" t="s">
        <v>17</v>
      </c>
      <c r="C28" s="159"/>
      <c r="D28" s="159"/>
      <c r="E28" s="159"/>
      <c r="F28" s="12"/>
      <c r="G28" s="12"/>
      <c r="H28" s="12"/>
    </row>
    <row r="29" spans="1:8" ht="14.25" thickBot="1">
      <c r="A29" s="157"/>
      <c r="B29" s="166" t="s">
        <v>18</v>
      </c>
      <c r="C29" s="167"/>
      <c r="D29" s="167"/>
      <c r="E29" s="167"/>
      <c r="F29" s="13" t="s">
        <v>55</v>
      </c>
      <c r="G29" s="14"/>
      <c r="H29" s="14"/>
    </row>
    <row r="30" spans="1:8" ht="14.25" thickBot="1">
      <c r="A30" s="165"/>
      <c r="B30" s="168" t="s">
        <v>16</v>
      </c>
      <c r="C30" s="169"/>
      <c r="D30" s="169"/>
      <c r="E30" s="170"/>
      <c r="F30" s="13" t="s">
        <v>55</v>
      </c>
      <c r="G30" s="14"/>
      <c r="H30" s="44"/>
    </row>
    <row r="31" spans="1:8" ht="17.25" thickBot="1">
      <c r="A31" s="5"/>
      <c r="B31" s="17" t="s">
        <v>33</v>
      </c>
      <c r="C31" s="18"/>
      <c r="D31" s="18"/>
      <c r="E31" s="18"/>
      <c r="F31" s="95"/>
      <c r="G31" s="94"/>
      <c r="H31" s="94" t="s">
        <v>57</v>
      </c>
    </row>
    <row r="32" spans="1:5" ht="13.5">
      <c r="A32" s="5"/>
      <c r="B32" s="5"/>
      <c r="C32" s="5"/>
      <c r="D32" s="5"/>
      <c r="E32" s="5"/>
    </row>
    <row r="33" s="21" customFormat="1" ht="11.25"/>
    <row r="34" spans="1:5" s="21" customFormat="1" ht="11.25">
      <c r="A34" s="164" t="s">
        <v>37</v>
      </c>
      <c r="B34" s="164"/>
      <c r="C34" s="164"/>
      <c r="D34" s="164"/>
      <c r="E34" s="164"/>
    </row>
    <row r="35" spans="1:5" s="21" customFormat="1" ht="11.25">
      <c r="A35" s="171" t="s">
        <v>35</v>
      </c>
      <c r="B35" s="171"/>
      <c r="C35" s="171"/>
      <c r="D35" s="171"/>
      <c r="E35" s="171"/>
    </row>
    <row r="36" spans="1:5" s="21" customFormat="1" ht="11.25">
      <c r="A36" s="164" t="s">
        <v>36</v>
      </c>
      <c r="B36" s="164"/>
      <c r="C36" s="164"/>
      <c r="D36" s="164"/>
      <c r="E36" s="164"/>
    </row>
    <row r="37" s="21" customFormat="1" ht="11.25"/>
    <row r="38" s="21" customFormat="1" ht="11.25"/>
    <row r="39" s="21" customFormat="1" ht="11.25"/>
    <row r="40" s="21" customFormat="1" ht="11.25"/>
    <row r="41" ht="12.75">
      <c r="A41" s="20"/>
    </row>
    <row r="42" ht="12.75">
      <c r="A42" s="19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</sheetData>
  <sheetProtection/>
  <mergeCells count="32">
    <mergeCell ref="A36:E36"/>
    <mergeCell ref="A28:A30"/>
    <mergeCell ref="B28:E28"/>
    <mergeCell ref="B29:E29"/>
    <mergeCell ref="B30:E30"/>
    <mergeCell ref="A34:E34"/>
    <mergeCell ref="A35:E35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1:E1"/>
    <mergeCell ref="A2:E2"/>
    <mergeCell ref="A3:E3"/>
    <mergeCell ref="A4:E4"/>
    <mergeCell ref="A5:E5"/>
    <mergeCell ref="A13:A21"/>
    <mergeCell ref="B13:E13"/>
    <mergeCell ref="B14:C15"/>
    <mergeCell ref="B16:C17"/>
    <mergeCell ref="B18:C19"/>
    <mergeCell ref="A6:E6"/>
    <mergeCell ref="F10:H10"/>
    <mergeCell ref="F11:H11"/>
    <mergeCell ref="A9:A12"/>
    <mergeCell ref="B9:E12"/>
    <mergeCell ref="F9:H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3">
      <selection activeCell="A1" sqref="A1:E6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22.8515625" style="50" customWidth="1"/>
    <col min="7" max="7" width="16.421875" style="50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41" t="s">
        <v>7</v>
      </c>
      <c r="B1" s="141"/>
      <c r="C1" s="141"/>
      <c r="D1" s="141"/>
      <c r="E1" s="141"/>
      <c r="F1" s="91"/>
      <c r="G1" s="91"/>
      <c r="H1" s="91"/>
      <c r="I1" s="90"/>
      <c r="J1" s="9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41" t="s">
        <v>4</v>
      </c>
      <c r="B2" s="141"/>
      <c r="C2" s="141"/>
      <c r="D2" s="141"/>
      <c r="E2" s="141"/>
      <c r="F2" s="91"/>
      <c r="G2" s="91"/>
      <c r="H2" s="91"/>
      <c r="I2" s="90"/>
      <c r="J2" s="9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41" t="s">
        <v>62</v>
      </c>
      <c r="B3" s="141"/>
      <c r="C3" s="141"/>
      <c r="D3" s="141"/>
      <c r="E3" s="141"/>
      <c r="F3" s="91"/>
      <c r="G3" s="91"/>
      <c r="H3" s="91"/>
      <c r="I3" s="90"/>
      <c r="J3" s="90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41" t="s">
        <v>82</v>
      </c>
      <c r="B4" s="141"/>
      <c r="C4" s="141"/>
      <c r="D4" s="141"/>
      <c r="E4" s="141"/>
      <c r="F4" s="91"/>
      <c r="G4" s="91"/>
      <c r="H4" s="91"/>
      <c r="I4" s="90"/>
      <c r="J4" s="9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41" t="s">
        <v>8</v>
      </c>
      <c r="B5" s="141"/>
      <c r="C5" s="141"/>
      <c r="D5" s="141"/>
      <c r="E5" s="141"/>
      <c r="F5" s="91"/>
      <c r="G5" s="91"/>
      <c r="H5" s="91"/>
      <c r="I5" s="90"/>
      <c r="J5" s="9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2" t="s">
        <v>83</v>
      </c>
      <c r="B6" s="122"/>
      <c r="C6" s="122"/>
      <c r="D6" s="122"/>
      <c r="E6" s="122"/>
      <c r="F6" s="113"/>
      <c r="G6" s="113"/>
      <c r="H6" s="113"/>
      <c r="I6" s="91"/>
      <c r="J6" s="91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34" t="s">
        <v>22</v>
      </c>
      <c r="B8" s="235"/>
      <c r="C8" s="235"/>
      <c r="D8" s="235"/>
      <c r="E8" s="236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34" t="s">
        <v>20</v>
      </c>
      <c r="B9" s="235"/>
      <c r="C9" s="235"/>
      <c r="D9" s="236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7" t="s">
        <v>52</v>
      </c>
      <c r="B10" s="238"/>
      <c r="C10" s="238"/>
      <c r="D10" s="238"/>
      <c r="E10" s="53" t="s">
        <v>61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9" t="s">
        <v>65</v>
      </c>
      <c r="B11" s="240"/>
      <c r="C11" s="240"/>
      <c r="D11" s="240"/>
      <c r="E11" s="54" t="s">
        <v>61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9" t="s">
        <v>59</v>
      </c>
      <c r="B12" s="240"/>
      <c r="C12" s="240"/>
      <c r="D12" s="240"/>
      <c r="E12" s="54" t="s">
        <v>61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41" t="s">
        <v>60</v>
      </c>
      <c r="B13" s="242"/>
      <c r="C13" s="242"/>
      <c r="D13" s="242"/>
      <c r="E13" s="55" t="s">
        <v>61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45</v>
      </c>
      <c r="B15" s="56"/>
      <c r="C15" s="56"/>
      <c r="D15" s="57">
        <v>82500000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/>
      <c r="B16" s="56"/>
      <c r="C16" s="56"/>
      <c r="D16" s="57"/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17" t="s">
        <v>5</v>
      </c>
      <c r="B18" s="220" t="s">
        <v>23</v>
      </c>
      <c r="C18" s="221"/>
      <c r="D18" s="222"/>
      <c r="E18" s="228" t="s">
        <v>19</v>
      </c>
      <c r="F18" s="229"/>
      <c r="G18" s="229"/>
      <c r="H18" s="229"/>
      <c r="I18" s="229"/>
      <c r="J18" s="230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18"/>
      <c r="B19" s="223"/>
      <c r="C19" s="224"/>
      <c r="D19" s="225"/>
      <c r="E19" s="58"/>
      <c r="F19" s="59" t="s">
        <v>44</v>
      </c>
      <c r="G19" s="28">
        <v>830012275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18"/>
      <c r="B20" s="223"/>
      <c r="C20" s="224"/>
      <c r="D20" s="225"/>
      <c r="E20" s="231" t="str">
        <f>VLOOKUP(G19,EMPRESAS!B8:G11,2,0)</f>
        <v>YEQUIM LTDA</v>
      </c>
      <c r="F20" s="232"/>
      <c r="G20" s="232"/>
      <c r="H20" s="232"/>
      <c r="I20" s="232"/>
      <c r="J20" s="23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18"/>
      <c r="B21" s="223"/>
      <c r="C21" s="224"/>
      <c r="D21" s="225"/>
      <c r="E21" s="228" t="s">
        <v>0</v>
      </c>
      <c r="F21" s="229"/>
      <c r="G21" s="229"/>
      <c r="H21" s="229"/>
      <c r="I21" s="229"/>
      <c r="J21" s="230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19"/>
      <c r="B22" s="226"/>
      <c r="C22" s="227"/>
      <c r="D22" s="227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6" t="s">
        <v>24</v>
      </c>
      <c r="C24" s="216"/>
      <c r="D24" s="216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90">
        <v>1</v>
      </c>
      <c r="B25" s="192" t="str">
        <f>+A10</f>
        <v>Razón Corriente &gt;= A   1,2 Veces</v>
      </c>
      <c r="C25" s="193"/>
      <c r="D25" s="194"/>
      <c r="E25" s="66" t="s">
        <v>25</v>
      </c>
      <c r="F25" s="67">
        <f>VLOOKUP(G19,EMPRESAS!B8:G11,3,0)</f>
        <v>1501891231.1</v>
      </c>
      <c r="G25" s="214">
        <f>F25/F26</f>
        <v>1.9182735467269216</v>
      </c>
      <c r="H25" s="200" t="s">
        <v>55</v>
      </c>
      <c r="I25" s="174"/>
      <c r="J25" s="174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91"/>
      <c r="B26" s="195"/>
      <c r="C26" s="196"/>
      <c r="D26" s="197"/>
      <c r="E26" s="69" t="s">
        <v>26</v>
      </c>
      <c r="F26" s="68">
        <f>VLOOKUP(G19,EMPRESAS!B8:G11,5,0)</f>
        <v>782939030.6</v>
      </c>
      <c r="G26" s="215"/>
      <c r="H26" s="201"/>
      <c r="I26" s="176"/>
      <c r="J26" s="17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6" t="s">
        <v>27</v>
      </c>
      <c r="C28" s="216"/>
      <c r="D28" s="216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90">
        <v>2</v>
      </c>
      <c r="B29" s="192" t="str">
        <f>+A11</f>
        <v>Endeudamiento  &lt;= A 65 %</v>
      </c>
      <c r="C29" s="193"/>
      <c r="D29" s="194"/>
      <c r="E29" s="70" t="s">
        <v>28</v>
      </c>
      <c r="F29" s="67">
        <f>VLOOKUP(G19,EMPRESAS!B8:G11,6,0)</f>
        <v>782939030.6</v>
      </c>
      <c r="G29" s="198">
        <f>F29/F30</f>
        <v>0.49737277291257204</v>
      </c>
      <c r="H29" s="200" t="s">
        <v>55</v>
      </c>
      <c r="I29" s="174"/>
      <c r="J29" s="174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91"/>
      <c r="B30" s="195"/>
      <c r="C30" s="196"/>
      <c r="D30" s="197"/>
      <c r="E30" s="71" t="s">
        <v>31</v>
      </c>
      <c r="F30" s="68">
        <f>VLOOKUP(G19,EMPRESAS!B8:G11,4,0)</f>
        <v>1574149356.86</v>
      </c>
      <c r="G30" s="199"/>
      <c r="H30" s="201"/>
      <c r="I30" s="176"/>
      <c r="J30" s="176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212" t="s">
        <v>29</v>
      </c>
      <c r="C32" s="212"/>
      <c r="D32" s="212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90">
        <v>3</v>
      </c>
      <c r="B33" s="202" t="str">
        <f>+A12</f>
        <v>Capital de Trabajo: &gt;= 70%  del Presupuesto Oficial</v>
      </c>
      <c r="C33" s="203"/>
      <c r="D33" s="204"/>
      <c r="E33" s="66" t="s">
        <v>25</v>
      </c>
      <c r="F33" s="67">
        <f>VLOOKUP(G19,EMPRESAS!B8:G11,3,0)</f>
        <v>1501891231.1</v>
      </c>
      <c r="G33" s="188">
        <f>F33-F34</f>
        <v>718952200.4999999</v>
      </c>
      <c r="H33" s="200" t="s">
        <v>55</v>
      </c>
      <c r="I33" s="200"/>
      <c r="J33" s="174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213"/>
      <c r="B34" s="205"/>
      <c r="C34" s="206"/>
      <c r="D34" s="207"/>
      <c r="E34" s="69" t="s">
        <v>26</v>
      </c>
      <c r="F34" s="68">
        <f>VLOOKUP(G19,EMPRESAS!B8:G11,5,0)</f>
        <v>782939030.6</v>
      </c>
      <c r="G34" s="189"/>
      <c r="H34" s="211"/>
      <c r="I34" s="211"/>
      <c r="J34" s="175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91"/>
      <c r="B35" s="208"/>
      <c r="C35" s="209"/>
      <c r="D35" s="210"/>
      <c r="E35" s="16" t="s">
        <v>53</v>
      </c>
      <c r="F35" s="74">
        <f>+D15</f>
        <v>82500000</v>
      </c>
      <c r="G35" s="46">
        <f>+F35*70%</f>
        <v>57750000</v>
      </c>
      <c r="H35" s="201"/>
      <c r="I35" s="201"/>
      <c r="J35" s="17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84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85" t="s">
        <v>30</v>
      </c>
      <c r="C37" s="185"/>
      <c r="D37" s="185"/>
      <c r="E37" s="75"/>
      <c r="F37" s="79"/>
      <c r="G37" s="184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86">
        <v>4</v>
      </c>
      <c r="B38" s="80" t="str">
        <f>+A13</f>
        <v>Patrimonio : &gt;= A  70% del Presupuesto Oficial</v>
      </c>
      <c r="C38" s="81"/>
      <c r="D38" s="82"/>
      <c r="E38" s="83" t="s">
        <v>53</v>
      </c>
      <c r="F38" s="84">
        <f>+D15</f>
        <v>82500000</v>
      </c>
      <c r="G38" s="188">
        <f>+EMPRESAS!L8</f>
        <v>791210326.2599999</v>
      </c>
      <c r="H38" s="172" t="s">
        <v>55</v>
      </c>
      <c r="I38" s="172"/>
      <c r="J38" s="17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87"/>
      <c r="B39" s="85"/>
      <c r="C39" s="86"/>
      <c r="D39" s="87"/>
      <c r="E39" s="83" t="s">
        <v>51</v>
      </c>
      <c r="F39" s="84">
        <f>+F38*70%</f>
        <v>57750000</v>
      </c>
      <c r="G39" s="189"/>
      <c r="H39" s="173"/>
      <c r="I39" s="173"/>
      <c r="J39" s="18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3.5" thickBot="1">
      <c r="A41" s="177" t="s">
        <v>32</v>
      </c>
      <c r="B41" s="178"/>
      <c r="C41" s="178"/>
      <c r="D41" s="178"/>
      <c r="E41" s="178"/>
      <c r="F41" s="178"/>
      <c r="G41" s="178"/>
      <c r="H41" s="178"/>
      <c r="I41" s="178"/>
      <c r="J41" s="92" t="s">
        <v>61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81" t="s">
        <v>38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s="49" customFormat="1" ht="11.25">
      <c r="A46" s="182" t="s">
        <v>35</v>
      </c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s="49" customFormat="1" ht="11.25">
      <c r="A47" s="183" t="s">
        <v>36</v>
      </c>
      <c r="B47" s="183"/>
      <c r="C47" s="183"/>
      <c r="D47" s="183"/>
      <c r="E47" s="183"/>
      <c r="F47" s="183"/>
      <c r="G47" s="183"/>
      <c r="H47" s="183"/>
      <c r="I47" s="183"/>
      <c r="J47" s="183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49">
    <mergeCell ref="A5:E5"/>
    <mergeCell ref="A6:E6"/>
    <mergeCell ref="A1:E1"/>
    <mergeCell ref="A2:E2"/>
    <mergeCell ref="A3:E3"/>
    <mergeCell ref="A4:E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B28:D28"/>
    <mergeCell ref="A29:A30"/>
    <mergeCell ref="B29:D30"/>
    <mergeCell ref="G29:G30"/>
    <mergeCell ref="H29:H30"/>
    <mergeCell ref="I29:I30"/>
    <mergeCell ref="B33:D35"/>
    <mergeCell ref="G33:G34"/>
    <mergeCell ref="H33:H35"/>
    <mergeCell ref="I33:I35"/>
    <mergeCell ref="A46:J46"/>
    <mergeCell ref="A47:J47"/>
    <mergeCell ref="G36:G37"/>
    <mergeCell ref="B37:D37"/>
    <mergeCell ref="A38:A39"/>
    <mergeCell ref="G38:G39"/>
    <mergeCell ref="H38:H39"/>
    <mergeCell ref="I38:I39"/>
    <mergeCell ref="J33:J35"/>
    <mergeCell ref="A41:I41"/>
    <mergeCell ref="J38:J39"/>
    <mergeCell ref="A45:J45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0">
      <selection activeCell="A1" sqref="A1:E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6.28125" style="0" customWidth="1"/>
    <col min="7" max="7" width="7.28125" style="0" customWidth="1"/>
    <col min="8" max="8" width="14.140625" style="0" customWidth="1"/>
  </cols>
  <sheetData>
    <row r="1" spans="1:8" ht="13.5">
      <c r="A1" s="141" t="s">
        <v>7</v>
      </c>
      <c r="B1" s="141"/>
      <c r="C1" s="141"/>
      <c r="D1" s="141"/>
      <c r="E1" s="141"/>
      <c r="F1" s="91"/>
      <c r="G1" s="91"/>
      <c r="H1" s="91"/>
    </row>
    <row r="2" spans="1:8" ht="13.5">
      <c r="A2" s="141" t="s">
        <v>4</v>
      </c>
      <c r="B2" s="141"/>
      <c r="C2" s="141"/>
      <c r="D2" s="141"/>
      <c r="E2" s="141"/>
      <c r="F2" s="91"/>
      <c r="G2" s="91"/>
      <c r="H2" s="91"/>
    </row>
    <row r="3" spans="1:8" ht="13.5">
      <c r="A3" s="141" t="s">
        <v>62</v>
      </c>
      <c r="B3" s="141"/>
      <c r="C3" s="141"/>
      <c r="D3" s="141"/>
      <c r="E3" s="141"/>
      <c r="F3" s="91"/>
      <c r="G3" s="91"/>
      <c r="H3" s="91"/>
    </row>
    <row r="4" spans="1:8" ht="13.5">
      <c r="A4" s="141" t="s">
        <v>82</v>
      </c>
      <c r="B4" s="141"/>
      <c r="C4" s="141"/>
      <c r="D4" s="141"/>
      <c r="E4" s="141"/>
      <c r="F4" s="91"/>
      <c r="G4" s="91"/>
      <c r="H4" s="91"/>
    </row>
    <row r="5" spans="1:8" ht="13.5">
      <c r="A5" s="141" t="s">
        <v>8</v>
      </c>
      <c r="B5" s="141"/>
      <c r="C5" s="141"/>
      <c r="D5" s="141"/>
      <c r="E5" s="141"/>
      <c r="F5" s="91"/>
      <c r="G5" s="91"/>
      <c r="H5" s="91"/>
    </row>
    <row r="6" spans="1:8" ht="13.5">
      <c r="A6" s="122" t="s">
        <v>83</v>
      </c>
      <c r="B6" s="122"/>
      <c r="C6" s="122"/>
      <c r="D6" s="122"/>
      <c r="E6" s="122"/>
      <c r="F6" s="113"/>
      <c r="G6" s="113"/>
      <c r="H6" s="113"/>
    </row>
    <row r="7" spans="1:8" ht="13.5">
      <c r="A7" s="39"/>
      <c r="B7" s="39"/>
      <c r="C7" s="39"/>
      <c r="D7" s="39"/>
      <c r="E7" s="39"/>
      <c r="F7" s="39"/>
      <c r="G7" s="39"/>
      <c r="H7" s="39"/>
    </row>
    <row r="8" spans="1:8" ht="14.25" thickBot="1">
      <c r="A8" s="39"/>
      <c r="B8" s="39"/>
      <c r="C8" s="39"/>
      <c r="D8" s="39"/>
      <c r="E8" s="39"/>
      <c r="F8" s="122"/>
      <c r="G8" s="122"/>
      <c r="H8" s="122"/>
    </row>
    <row r="9" spans="1:8" ht="14.25" customHeight="1" thickBot="1">
      <c r="A9" s="129" t="s">
        <v>5</v>
      </c>
      <c r="B9" s="132" t="s">
        <v>9</v>
      </c>
      <c r="C9" s="133"/>
      <c r="D9" s="133"/>
      <c r="E9" s="134"/>
      <c r="F9" s="126" t="s">
        <v>3</v>
      </c>
      <c r="G9" s="127"/>
      <c r="H9" s="128"/>
    </row>
    <row r="10" spans="1:8" ht="29.25" customHeight="1" thickBot="1">
      <c r="A10" s="130"/>
      <c r="B10" s="135"/>
      <c r="C10" s="136"/>
      <c r="D10" s="136"/>
      <c r="E10" s="137"/>
      <c r="F10" s="123" t="s">
        <v>64</v>
      </c>
      <c r="G10" s="124"/>
      <c r="H10" s="125"/>
    </row>
    <row r="11" spans="1:8" ht="14.25" thickBot="1">
      <c r="A11" s="130"/>
      <c r="B11" s="135"/>
      <c r="C11" s="136"/>
      <c r="D11" s="136"/>
      <c r="E11" s="137"/>
      <c r="F11" s="126" t="s">
        <v>0</v>
      </c>
      <c r="G11" s="127"/>
      <c r="H11" s="128"/>
    </row>
    <row r="12" spans="1:8" ht="14.25" thickBot="1">
      <c r="A12" s="131"/>
      <c r="B12" s="138"/>
      <c r="C12" s="139"/>
      <c r="D12" s="139"/>
      <c r="E12" s="140"/>
      <c r="F12" s="4" t="s">
        <v>2</v>
      </c>
      <c r="G12" s="3" t="s">
        <v>1</v>
      </c>
      <c r="H12" s="3" t="s">
        <v>6</v>
      </c>
    </row>
    <row r="13" spans="1:8" ht="14.25" thickBot="1">
      <c r="A13" s="142">
        <v>1</v>
      </c>
      <c r="B13" s="145" t="s">
        <v>10</v>
      </c>
      <c r="C13" s="146"/>
      <c r="D13" s="146"/>
      <c r="E13" s="147"/>
      <c r="F13" s="6"/>
      <c r="G13" s="6"/>
      <c r="H13" s="6"/>
    </row>
    <row r="14" spans="1:8" ht="13.5">
      <c r="A14" s="143"/>
      <c r="B14" s="148" t="s">
        <v>11</v>
      </c>
      <c r="C14" s="149"/>
      <c r="D14" s="7">
        <v>2009</v>
      </c>
      <c r="E14" s="8">
        <v>2010</v>
      </c>
      <c r="F14" s="9" t="s">
        <v>55</v>
      </c>
      <c r="G14" s="11"/>
      <c r="H14" s="11"/>
    </row>
    <row r="15" spans="1:8" ht="14.25" thickBot="1">
      <c r="A15" s="143"/>
      <c r="B15" s="150"/>
      <c r="C15" s="151"/>
      <c r="D15" s="41"/>
      <c r="E15" s="42"/>
      <c r="F15" s="40"/>
      <c r="G15" s="88"/>
      <c r="H15" s="88"/>
    </row>
    <row r="16" spans="1:8" ht="13.5">
      <c r="A16" s="143"/>
      <c r="B16" s="148" t="s">
        <v>12</v>
      </c>
      <c r="C16" s="149"/>
      <c r="D16" s="7">
        <v>2009</v>
      </c>
      <c r="E16" s="8">
        <v>2010</v>
      </c>
      <c r="F16" s="9" t="s">
        <v>55</v>
      </c>
      <c r="G16" s="11"/>
      <c r="H16" s="11"/>
    </row>
    <row r="17" spans="1:8" ht="14.25" thickBot="1">
      <c r="A17" s="143"/>
      <c r="B17" s="150"/>
      <c r="C17" s="151"/>
      <c r="D17" s="41"/>
      <c r="E17" s="42"/>
      <c r="F17" s="40"/>
      <c r="G17" s="88"/>
      <c r="H17" s="88"/>
    </row>
    <row r="18" spans="1:8" ht="13.5">
      <c r="A18" s="143"/>
      <c r="B18" s="148" t="s">
        <v>13</v>
      </c>
      <c r="C18" s="149"/>
      <c r="D18" s="7">
        <v>2009</v>
      </c>
      <c r="E18" s="8">
        <v>2010</v>
      </c>
      <c r="F18" s="9" t="s">
        <v>55</v>
      </c>
      <c r="G18" s="11"/>
      <c r="H18" s="11"/>
    </row>
    <row r="19" spans="1:8" ht="14.25" thickBot="1">
      <c r="A19" s="143"/>
      <c r="B19" s="150"/>
      <c r="C19" s="151"/>
      <c r="D19" s="41"/>
      <c r="E19" s="42"/>
      <c r="F19" s="40"/>
      <c r="G19" s="88"/>
      <c r="H19" s="88"/>
    </row>
    <row r="20" spans="1:8" ht="14.25" thickBot="1">
      <c r="A20" s="143"/>
      <c r="B20" s="152" t="s">
        <v>14</v>
      </c>
      <c r="C20" s="153"/>
      <c r="D20" s="7">
        <v>2009</v>
      </c>
      <c r="E20" s="8">
        <v>2010</v>
      </c>
      <c r="F20" s="15" t="s">
        <v>55</v>
      </c>
      <c r="G20" s="45"/>
      <c r="H20" s="89"/>
    </row>
    <row r="21" spans="1:8" ht="14.25" thickBot="1">
      <c r="A21" s="144"/>
      <c r="B21" s="154"/>
      <c r="C21" s="155"/>
      <c r="D21" s="41"/>
      <c r="E21" s="42"/>
      <c r="F21" s="43"/>
      <c r="G21" s="10"/>
      <c r="H21" s="10"/>
    </row>
    <row r="22" spans="1:8" ht="14.25" thickBot="1">
      <c r="A22" s="156">
        <v>2</v>
      </c>
      <c r="B22" s="158" t="s">
        <v>47</v>
      </c>
      <c r="C22" s="159"/>
      <c r="D22" s="159"/>
      <c r="E22" s="159"/>
      <c r="F22" s="12"/>
      <c r="G22" s="12"/>
      <c r="H22" s="12"/>
    </row>
    <row r="23" spans="1:8" ht="14.25" thickBot="1">
      <c r="A23" s="157"/>
      <c r="B23" s="160" t="s">
        <v>50</v>
      </c>
      <c r="C23" s="161"/>
      <c r="D23" s="161"/>
      <c r="E23" s="161"/>
      <c r="F23" s="9" t="s">
        <v>55</v>
      </c>
      <c r="G23" s="10"/>
      <c r="H23" s="10"/>
    </row>
    <row r="24" spans="1:8" ht="14.25" thickBot="1">
      <c r="A24" s="157"/>
      <c r="B24" s="162" t="s">
        <v>48</v>
      </c>
      <c r="C24" s="163"/>
      <c r="D24" s="163"/>
      <c r="E24" s="163"/>
      <c r="F24" s="9" t="s">
        <v>55</v>
      </c>
      <c r="G24" s="11"/>
      <c r="H24" s="11"/>
    </row>
    <row r="25" spans="1:8" ht="14.25" thickBot="1">
      <c r="A25" s="156">
        <v>3</v>
      </c>
      <c r="B25" s="158" t="s">
        <v>15</v>
      </c>
      <c r="C25" s="159"/>
      <c r="D25" s="159"/>
      <c r="E25" s="159"/>
      <c r="F25" s="12"/>
      <c r="G25" s="12"/>
      <c r="H25" s="12"/>
    </row>
    <row r="26" spans="1:8" ht="14.25" thickBot="1">
      <c r="A26" s="157"/>
      <c r="B26" s="160" t="s">
        <v>18</v>
      </c>
      <c r="C26" s="161"/>
      <c r="D26" s="161"/>
      <c r="E26" s="161"/>
      <c r="F26" s="9" t="s">
        <v>55</v>
      </c>
      <c r="G26" s="10"/>
      <c r="H26" s="10"/>
    </row>
    <row r="27" spans="1:8" ht="14.25" thickBot="1">
      <c r="A27" s="157"/>
      <c r="B27" s="162" t="s">
        <v>16</v>
      </c>
      <c r="C27" s="163"/>
      <c r="D27" s="163"/>
      <c r="E27" s="163"/>
      <c r="F27" s="9" t="s">
        <v>55</v>
      </c>
      <c r="G27" s="11"/>
      <c r="H27" s="11"/>
    </row>
    <row r="28" spans="1:8" ht="14.25" thickBot="1">
      <c r="A28" s="156">
        <v>4</v>
      </c>
      <c r="B28" s="158" t="s">
        <v>17</v>
      </c>
      <c r="C28" s="159"/>
      <c r="D28" s="159"/>
      <c r="E28" s="159"/>
      <c r="F28" s="12"/>
      <c r="G28" s="12"/>
      <c r="H28" s="12"/>
    </row>
    <row r="29" spans="1:8" ht="14.25" thickBot="1">
      <c r="A29" s="157"/>
      <c r="B29" s="166" t="s">
        <v>18</v>
      </c>
      <c r="C29" s="167"/>
      <c r="D29" s="167"/>
      <c r="E29" s="167"/>
      <c r="F29" s="13" t="s">
        <v>55</v>
      </c>
      <c r="G29" s="14"/>
      <c r="H29" s="14"/>
    </row>
    <row r="30" spans="1:8" ht="14.25" thickBot="1">
      <c r="A30" s="165"/>
      <c r="B30" s="168" t="s">
        <v>16</v>
      </c>
      <c r="C30" s="169"/>
      <c r="D30" s="169"/>
      <c r="E30" s="170"/>
      <c r="F30" s="13" t="s">
        <v>55</v>
      </c>
      <c r="G30" s="14"/>
      <c r="H30" s="44"/>
    </row>
    <row r="31" spans="1:8" ht="17.25" thickBot="1">
      <c r="A31" s="5"/>
      <c r="B31" s="17" t="s">
        <v>33</v>
      </c>
      <c r="C31" s="18"/>
      <c r="D31" s="18"/>
      <c r="E31" s="18"/>
      <c r="F31" s="15"/>
      <c r="G31" s="45"/>
      <c r="H31" s="94" t="s">
        <v>58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64" t="s">
        <v>37</v>
      </c>
      <c r="B34" s="164"/>
      <c r="C34" s="164"/>
      <c r="D34" s="164"/>
      <c r="E34" s="164"/>
      <c r="F34" s="164"/>
      <c r="G34" s="164"/>
      <c r="H34" s="164"/>
    </row>
    <row r="35" spans="1:8" s="21" customFormat="1" ht="11.25">
      <c r="A35" s="171" t="s">
        <v>35</v>
      </c>
      <c r="B35" s="171"/>
      <c r="C35" s="171"/>
      <c r="D35" s="171"/>
      <c r="E35" s="171"/>
      <c r="F35" s="171"/>
      <c r="G35" s="171"/>
      <c r="H35" s="171"/>
    </row>
    <row r="36" spans="1:8" s="21" customFormat="1" ht="11.25">
      <c r="A36" s="164" t="s">
        <v>36</v>
      </c>
      <c r="B36" s="164"/>
      <c r="C36" s="164"/>
      <c r="D36" s="164"/>
      <c r="E36" s="164"/>
      <c r="F36" s="164"/>
      <c r="G36" s="164"/>
      <c r="H36" s="164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5:E5"/>
    <mergeCell ref="A6:E6"/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A1:E1"/>
    <mergeCell ref="A2:E2"/>
    <mergeCell ref="A3:E3"/>
    <mergeCell ref="A4:E4"/>
    <mergeCell ref="F8:H8"/>
    <mergeCell ref="A9:A12"/>
    <mergeCell ref="B9:E12"/>
    <mergeCell ref="F9:H9"/>
    <mergeCell ref="F10:H10"/>
    <mergeCell ref="F11:H1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3">
      <selection activeCell="A1" sqref="A1:E6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5.00390625" style="50" bestFit="1" customWidth="1"/>
    <col min="7" max="7" width="14.42187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41" t="s">
        <v>7</v>
      </c>
      <c r="B1" s="141"/>
      <c r="C1" s="141"/>
      <c r="D1" s="141"/>
      <c r="E1" s="141"/>
      <c r="F1" s="91"/>
      <c r="G1" s="91"/>
      <c r="H1" s="91"/>
      <c r="I1" s="90"/>
      <c r="J1" s="9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41" t="s">
        <v>4</v>
      </c>
      <c r="B2" s="141"/>
      <c r="C2" s="141"/>
      <c r="D2" s="141"/>
      <c r="E2" s="141"/>
      <c r="F2" s="91"/>
      <c r="G2" s="91"/>
      <c r="H2" s="91"/>
      <c r="I2" s="90"/>
      <c r="J2" s="9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41" t="s">
        <v>62</v>
      </c>
      <c r="B3" s="141"/>
      <c r="C3" s="141"/>
      <c r="D3" s="141"/>
      <c r="E3" s="141"/>
      <c r="F3" s="91"/>
      <c r="G3" s="91"/>
      <c r="H3" s="91"/>
      <c r="I3" s="90"/>
      <c r="J3" s="90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41" t="s">
        <v>82</v>
      </c>
      <c r="B4" s="141"/>
      <c r="C4" s="141"/>
      <c r="D4" s="141"/>
      <c r="E4" s="141"/>
      <c r="F4" s="91"/>
      <c r="G4" s="91"/>
      <c r="H4" s="91"/>
      <c r="I4" s="90"/>
      <c r="J4" s="9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41" t="s">
        <v>8</v>
      </c>
      <c r="B5" s="141"/>
      <c r="C5" s="141"/>
      <c r="D5" s="141"/>
      <c r="E5" s="141"/>
      <c r="F5" s="91"/>
      <c r="G5" s="91"/>
      <c r="H5" s="91"/>
      <c r="I5" s="90"/>
      <c r="J5" s="9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2" t="s">
        <v>83</v>
      </c>
      <c r="B6" s="122"/>
      <c r="C6" s="122"/>
      <c r="D6" s="122"/>
      <c r="E6" s="122"/>
      <c r="F6" s="113"/>
      <c r="G6" s="113"/>
      <c r="H6" s="113"/>
      <c r="I6" s="91"/>
      <c r="J6" s="91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34" t="s">
        <v>22</v>
      </c>
      <c r="B8" s="235"/>
      <c r="C8" s="235"/>
      <c r="D8" s="235"/>
      <c r="E8" s="236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34" t="s">
        <v>20</v>
      </c>
      <c r="B9" s="235"/>
      <c r="C9" s="235"/>
      <c r="D9" s="236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7" t="s">
        <v>52</v>
      </c>
      <c r="B10" s="238"/>
      <c r="C10" s="238"/>
      <c r="D10" s="238"/>
      <c r="E10" s="53" t="s">
        <v>61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9" t="s">
        <v>65</v>
      </c>
      <c r="B11" s="240"/>
      <c r="C11" s="240"/>
      <c r="D11" s="240"/>
      <c r="E11" s="54" t="s">
        <v>61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9" t="s">
        <v>59</v>
      </c>
      <c r="B12" s="240"/>
      <c r="C12" s="240"/>
      <c r="D12" s="240"/>
      <c r="E12" s="54" t="s">
        <v>61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41" t="s">
        <v>60</v>
      </c>
      <c r="B13" s="242"/>
      <c r="C13" s="242"/>
      <c r="D13" s="242"/>
      <c r="E13" s="55" t="s">
        <v>61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45</v>
      </c>
      <c r="B15" s="56"/>
      <c r="C15" s="56"/>
      <c r="D15" s="57">
        <v>82500000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/>
      <c r="B16" s="56"/>
      <c r="C16" s="56"/>
      <c r="D16" s="57"/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17" t="s">
        <v>5</v>
      </c>
      <c r="B18" s="220" t="s">
        <v>23</v>
      </c>
      <c r="C18" s="221"/>
      <c r="D18" s="222"/>
      <c r="E18" s="228" t="s">
        <v>19</v>
      </c>
      <c r="F18" s="229"/>
      <c r="G18" s="229"/>
      <c r="H18" s="229"/>
      <c r="I18" s="229"/>
      <c r="J18" s="230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18"/>
      <c r="B19" s="223"/>
      <c r="C19" s="224"/>
      <c r="D19" s="225"/>
      <c r="E19" s="58"/>
      <c r="F19" s="59" t="s">
        <v>44</v>
      </c>
      <c r="G19" s="28">
        <v>860536024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18"/>
      <c r="B20" s="223"/>
      <c r="C20" s="224"/>
      <c r="D20" s="225"/>
      <c r="E20" s="231" t="str">
        <f>VLOOKUP(G19,EMPRESAS!B8:C9,2,0)</f>
        <v>LABORATORIOS WACOL</v>
      </c>
      <c r="F20" s="232"/>
      <c r="G20" s="232"/>
      <c r="H20" s="232"/>
      <c r="I20" s="232"/>
      <c r="J20" s="23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18"/>
      <c r="B21" s="223"/>
      <c r="C21" s="224"/>
      <c r="D21" s="225"/>
      <c r="E21" s="228" t="s">
        <v>0</v>
      </c>
      <c r="F21" s="229"/>
      <c r="G21" s="229"/>
      <c r="H21" s="229"/>
      <c r="I21" s="229"/>
      <c r="J21" s="230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19"/>
      <c r="B22" s="226"/>
      <c r="C22" s="227"/>
      <c r="D22" s="227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6" t="s">
        <v>24</v>
      </c>
      <c r="C24" s="216"/>
      <c r="D24" s="216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90">
        <v>1</v>
      </c>
      <c r="B25" s="192" t="s">
        <v>54</v>
      </c>
      <c r="C25" s="193"/>
      <c r="D25" s="194"/>
      <c r="E25" s="66" t="s">
        <v>25</v>
      </c>
      <c r="F25" s="67">
        <f>VLOOKUP(G19,EMPRESAS!B8:G11,3,0)</f>
        <v>2584148259</v>
      </c>
      <c r="G25" s="214">
        <f>F25/F26</f>
        <v>2.7543010393131726</v>
      </c>
      <c r="H25" s="200" t="s">
        <v>55</v>
      </c>
      <c r="I25" s="174"/>
      <c r="J25" s="174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91"/>
      <c r="B26" s="195"/>
      <c r="C26" s="196"/>
      <c r="D26" s="197"/>
      <c r="E26" s="69" t="s">
        <v>26</v>
      </c>
      <c r="F26" s="68">
        <f>VLOOKUP(G19,EMPRESAS!B8:G11,5,0)</f>
        <v>938222882</v>
      </c>
      <c r="G26" s="215"/>
      <c r="H26" s="201"/>
      <c r="I26" s="176"/>
      <c r="J26" s="17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6" t="s">
        <v>27</v>
      </c>
      <c r="C28" s="216"/>
      <c r="D28" s="216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90">
        <v>2</v>
      </c>
      <c r="B29" s="192" t="s">
        <v>66</v>
      </c>
      <c r="C29" s="193"/>
      <c r="D29" s="194"/>
      <c r="E29" s="70" t="s">
        <v>28</v>
      </c>
      <c r="F29" s="67">
        <f>VLOOKUP(G19,EMPRESAS!B8:G11,6,0)</f>
        <v>3732545180</v>
      </c>
      <c r="G29" s="198">
        <f>F29/F30</f>
        <v>0.5865106074960063</v>
      </c>
      <c r="H29" s="200" t="s">
        <v>55</v>
      </c>
      <c r="I29" s="174"/>
      <c r="J29" s="174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91"/>
      <c r="B30" s="195"/>
      <c r="C30" s="196"/>
      <c r="D30" s="197"/>
      <c r="E30" s="71" t="s">
        <v>31</v>
      </c>
      <c r="F30" s="68">
        <f>VLOOKUP(G19,EMPRESAS!B8:E9,4,0)</f>
        <v>6363985804</v>
      </c>
      <c r="G30" s="199"/>
      <c r="H30" s="201"/>
      <c r="I30" s="176"/>
      <c r="J30" s="176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212" t="s">
        <v>29</v>
      </c>
      <c r="C32" s="212"/>
      <c r="D32" s="212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90">
        <v>3</v>
      </c>
      <c r="B33" s="202" t="str">
        <f>+A12</f>
        <v>Capital de Trabajo: &gt;= 70%  del Presupuesto Oficial</v>
      </c>
      <c r="C33" s="203"/>
      <c r="D33" s="204"/>
      <c r="E33" s="66" t="s">
        <v>25</v>
      </c>
      <c r="F33" s="67">
        <f>VLOOKUP(G19,EMPRESAS!B8:G11,3,0)</f>
        <v>2584148259</v>
      </c>
      <c r="G33" s="188">
        <f>F33-F34</f>
        <v>1645925377</v>
      </c>
      <c r="H33" s="200" t="s">
        <v>55</v>
      </c>
      <c r="I33" s="200"/>
      <c r="J33" s="174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213"/>
      <c r="B34" s="205"/>
      <c r="C34" s="206"/>
      <c r="D34" s="207"/>
      <c r="E34" s="69" t="s">
        <v>26</v>
      </c>
      <c r="F34" s="68">
        <f>VLOOKUP(G19,EMPRESAS!B8:F9,5,0)</f>
        <v>938222882</v>
      </c>
      <c r="G34" s="189"/>
      <c r="H34" s="211"/>
      <c r="I34" s="211"/>
      <c r="J34" s="175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91"/>
      <c r="B35" s="208"/>
      <c r="C35" s="209"/>
      <c r="D35" s="210"/>
      <c r="E35" s="16" t="s">
        <v>53</v>
      </c>
      <c r="F35" s="74">
        <f>+D15</f>
        <v>82500000</v>
      </c>
      <c r="G35" s="46">
        <f>+F35*70%</f>
        <v>57750000</v>
      </c>
      <c r="H35" s="201"/>
      <c r="I35" s="201"/>
      <c r="J35" s="17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84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85" t="s">
        <v>30</v>
      </c>
      <c r="C37" s="185"/>
      <c r="D37" s="185"/>
      <c r="E37" s="75"/>
      <c r="F37" s="79"/>
      <c r="G37" s="184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86">
        <v>4</v>
      </c>
      <c r="B38" s="80" t="str">
        <f>+A13</f>
        <v>Patrimonio : &gt;= A  70% del Presupuesto Oficial</v>
      </c>
      <c r="C38" s="81"/>
      <c r="D38" s="82"/>
      <c r="E38" s="83" t="s">
        <v>53</v>
      </c>
      <c r="F38" s="84">
        <f>+D15</f>
        <v>82500000</v>
      </c>
      <c r="G38" s="188">
        <f>+EMPRESAS!L8</f>
        <v>791210326.2599999</v>
      </c>
      <c r="H38" s="172" t="s">
        <v>55</v>
      </c>
      <c r="I38" s="172"/>
      <c r="J38" s="17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87"/>
      <c r="B39" s="85"/>
      <c r="C39" s="86"/>
      <c r="D39" s="87"/>
      <c r="E39" s="83" t="s">
        <v>51</v>
      </c>
      <c r="F39" s="84">
        <f>+F38*70%</f>
        <v>57750000</v>
      </c>
      <c r="G39" s="189"/>
      <c r="H39" s="173"/>
      <c r="I39" s="173"/>
      <c r="J39" s="18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3.5" thickBot="1">
      <c r="A41" s="177" t="s">
        <v>32</v>
      </c>
      <c r="B41" s="178"/>
      <c r="C41" s="178"/>
      <c r="D41" s="178"/>
      <c r="E41" s="178"/>
      <c r="F41" s="178"/>
      <c r="G41" s="178"/>
      <c r="H41" s="178"/>
      <c r="I41" s="178"/>
      <c r="J41" s="92" t="s">
        <v>61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81" t="s">
        <v>38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s="49" customFormat="1" ht="11.25">
      <c r="A46" s="182" t="s">
        <v>35</v>
      </c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s="49" customFormat="1" ht="11.25">
      <c r="A47" s="183" t="s">
        <v>36</v>
      </c>
      <c r="B47" s="183"/>
      <c r="C47" s="183"/>
      <c r="D47" s="183"/>
      <c r="E47" s="183"/>
      <c r="F47" s="183"/>
      <c r="G47" s="183"/>
      <c r="H47" s="183"/>
      <c r="I47" s="183"/>
      <c r="J47" s="183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49">
    <mergeCell ref="A3:E3"/>
    <mergeCell ref="A4:E4"/>
    <mergeCell ref="A5:E5"/>
    <mergeCell ref="A6:E6"/>
    <mergeCell ref="A45:J45"/>
    <mergeCell ref="H29:H30"/>
    <mergeCell ref="I29:I30"/>
    <mergeCell ref="B32:D32"/>
    <mergeCell ref="A33:A35"/>
    <mergeCell ref="A46:J46"/>
    <mergeCell ref="A47:J47"/>
    <mergeCell ref="G36:G37"/>
    <mergeCell ref="B37:D37"/>
    <mergeCell ref="A38:A39"/>
    <mergeCell ref="G38:G39"/>
    <mergeCell ref="H38:H39"/>
    <mergeCell ref="I38:I39"/>
    <mergeCell ref="A41:I41"/>
    <mergeCell ref="J38:J39"/>
    <mergeCell ref="B33:D35"/>
    <mergeCell ref="G33:G34"/>
    <mergeCell ref="H33:H35"/>
    <mergeCell ref="I33:I35"/>
    <mergeCell ref="J33:J35"/>
    <mergeCell ref="A25:A26"/>
    <mergeCell ref="B25:D26"/>
    <mergeCell ref="G25:G26"/>
    <mergeCell ref="H25:H26"/>
    <mergeCell ref="I25:I26"/>
    <mergeCell ref="J29:J30"/>
    <mergeCell ref="B28:D28"/>
    <mergeCell ref="A29:A30"/>
    <mergeCell ref="B29:D30"/>
    <mergeCell ref="G29:G30"/>
    <mergeCell ref="A11:D11"/>
    <mergeCell ref="A12:D12"/>
    <mergeCell ref="A13:D13"/>
    <mergeCell ref="J25:J26"/>
    <mergeCell ref="A18:A22"/>
    <mergeCell ref="A1:E1"/>
    <mergeCell ref="B18:D22"/>
    <mergeCell ref="E18:J18"/>
    <mergeCell ref="E20:J20"/>
    <mergeCell ref="E21:J21"/>
    <mergeCell ref="B24:D24"/>
    <mergeCell ref="A8:E8"/>
    <mergeCell ref="A9:D9"/>
    <mergeCell ref="A10:D10"/>
    <mergeCell ref="A2:E2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8">
      <selection activeCell="A33" sqref="A33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9.140625" style="0" customWidth="1"/>
    <col min="8" max="8" width="12.7109375" style="0" bestFit="1" customWidth="1"/>
  </cols>
  <sheetData>
    <row r="1" spans="1:5" ht="13.5">
      <c r="A1" s="141" t="s">
        <v>7</v>
      </c>
      <c r="B1" s="141"/>
      <c r="C1" s="141"/>
      <c r="D1" s="141"/>
      <c r="E1" s="141"/>
    </row>
    <row r="2" spans="1:5" ht="13.5">
      <c r="A2" s="141" t="s">
        <v>4</v>
      </c>
      <c r="B2" s="141"/>
      <c r="C2" s="141"/>
      <c r="D2" s="141"/>
      <c r="E2" s="141"/>
    </row>
    <row r="3" spans="1:5" ht="13.5">
      <c r="A3" s="141" t="s">
        <v>62</v>
      </c>
      <c r="B3" s="141"/>
      <c r="C3" s="141"/>
      <c r="D3" s="141"/>
      <c r="E3" s="141"/>
    </row>
    <row r="4" spans="1:5" ht="13.5">
      <c r="A4" s="141" t="s">
        <v>82</v>
      </c>
      <c r="B4" s="141"/>
      <c r="C4" s="141"/>
      <c r="D4" s="141"/>
      <c r="E4" s="141"/>
    </row>
    <row r="5" spans="1:5" ht="13.5">
      <c r="A5" s="141" t="s">
        <v>8</v>
      </c>
      <c r="B5" s="141"/>
      <c r="C5" s="141"/>
      <c r="D5" s="141"/>
      <c r="E5" s="141"/>
    </row>
    <row r="6" spans="1:5" ht="13.5">
      <c r="A6" s="122" t="s">
        <v>83</v>
      </c>
      <c r="B6" s="122"/>
      <c r="C6" s="122"/>
      <c r="D6" s="122"/>
      <c r="E6" s="122"/>
    </row>
    <row r="7" spans="1:5" ht="13.5">
      <c r="A7" s="39"/>
      <c r="B7" s="39"/>
      <c r="C7" s="39"/>
      <c r="D7" s="39"/>
      <c r="E7" s="39"/>
    </row>
    <row r="8" spans="1:5" ht="14.25" thickBot="1">
      <c r="A8" s="39"/>
      <c r="B8" s="39"/>
      <c r="C8" s="39"/>
      <c r="D8" s="39"/>
      <c r="E8" s="39"/>
    </row>
    <row r="9" spans="1:8" ht="14.25" customHeight="1" thickBot="1">
      <c r="A9" s="129" t="s">
        <v>5</v>
      </c>
      <c r="B9" s="132" t="s">
        <v>9</v>
      </c>
      <c r="C9" s="133"/>
      <c r="D9" s="133"/>
      <c r="E9" s="134"/>
      <c r="F9" s="126" t="s">
        <v>3</v>
      </c>
      <c r="G9" s="127"/>
      <c r="H9" s="128"/>
    </row>
    <row r="10" spans="1:8" ht="29.25" customHeight="1" thickBot="1">
      <c r="A10" s="130"/>
      <c r="B10" s="135"/>
      <c r="C10" s="136"/>
      <c r="D10" s="136"/>
      <c r="E10" s="137"/>
      <c r="F10" s="123" t="s">
        <v>67</v>
      </c>
      <c r="G10" s="124"/>
      <c r="H10" s="125"/>
    </row>
    <row r="11" spans="1:8" ht="14.25" thickBot="1">
      <c r="A11" s="130"/>
      <c r="B11" s="135"/>
      <c r="C11" s="136"/>
      <c r="D11" s="136"/>
      <c r="E11" s="137"/>
      <c r="F11" s="126" t="s">
        <v>0</v>
      </c>
      <c r="G11" s="127"/>
      <c r="H11" s="128"/>
    </row>
    <row r="12" spans="1:8" ht="14.25" thickBot="1">
      <c r="A12" s="131"/>
      <c r="B12" s="138"/>
      <c r="C12" s="139"/>
      <c r="D12" s="139"/>
      <c r="E12" s="140"/>
      <c r="F12" s="4" t="s">
        <v>2</v>
      </c>
      <c r="G12" s="3" t="s">
        <v>1</v>
      </c>
      <c r="H12" s="3" t="s">
        <v>6</v>
      </c>
    </row>
    <row r="13" spans="1:8" ht="14.25" thickBot="1">
      <c r="A13" s="142">
        <v>1</v>
      </c>
      <c r="B13" s="145" t="s">
        <v>10</v>
      </c>
      <c r="C13" s="146"/>
      <c r="D13" s="146"/>
      <c r="E13" s="147"/>
      <c r="F13" s="6"/>
      <c r="G13" s="6"/>
      <c r="H13" s="6"/>
    </row>
    <row r="14" spans="1:8" ht="13.5">
      <c r="A14" s="143"/>
      <c r="B14" s="148" t="s">
        <v>11</v>
      </c>
      <c r="C14" s="149"/>
      <c r="D14" s="7">
        <v>2009</v>
      </c>
      <c r="E14" s="8">
        <v>2010</v>
      </c>
      <c r="F14" s="9" t="s">
        <v>55</v>
      </c>
      <c r="G14" s="98"/>
      <c r="H14" s="11"/>
    </row>
    <row r="15" spans="1:8" ht="14.25" thickBot="1">
      <c r="A15" s="143"/>
      <c r="B15" s="150"/>
      <c r="C15" s="151"/>
      <c r="D15" s="41"/>
      <c r="E15" s="42"/>
      <c r="F15" s="40"/>
      <c r="G15" s="40"/>
      <c r="H15" s="88"/>
    </row>
    <row r="16" spans="1:8" ht="13.5">
      <c r="A16" s="143"/>
      <c r="B16" s="148" t="s">
        <v>12</v>
      </c>
      <c r="C16" s="149"/>
      <c r="D16" s="7">
        <v>2009</v>
      </c>
      <c r="E16" s="8">
        <v>2010</v>
      </c>
      <c r="F16" s="9" t="s">
        <v>55</v>
      </c>
      <c r="G16" s="98"/>
      <c r="H16" s="11"/>
    </row>
    <row r="17" spans="1:8" ht="14.25" thickBot="1">
      <c r="A17" s="143"/>
      <c r="B17" s="150"/>
      <c r="C17" s="151"/>
      <c r="D17" s="41"/>
      <c r="E17" s="42"/>
      <c r="F17" s="40"/>
      <c r="G17" s="40"/>
      <c r="H17" s="88"/>
    </row>
    <row r="18" spans="1:8" ht="13.5">
      <c r="A18" s="143"/>
      <c r="B18" s="148" t="s">
        <v>13</v>
      </c>
      <c r="C18" s="149"/>
      <c r="D18" s="7">
        <v>2009</v>
      </c>
      <c r="E18" s="8">
        <v>2010</v>
      </c>
      <c r="F18" s="9" t="s">
        <v>55</v>
      </c>
      <c r="G18" s="98"/>
      <c r="H18" s="11"/>
    </row>
    <row r="19" spans="1:8" ht="14.25" thickBot="1">
      <c r="A19" s="143"/>
      <c r="B19" s="150"/>
      <c r="C19" s="151"/>
      <c r="D19" s="41"/>
      <c r="E19" s="42"/>
      <c r="F19" s="40"/>
      <c r="G19" s="40"/>
      <c r="H19" s="88"/>
    </row>
    <row r="20" spans="1:8" ht="14.25" thickBot="1">
      <c r="A20" s="143"/>
      <c r="B20" s="152" t="s">
        <v>14</v>
      </c>
      <c r="C20" s="153"/>
      <c r="D20" s="7">
        <v>2009</v>
      </c>
      <c r="E20" s="8">
        <v>2010</v>
      </c>
      <c r="F20" s="15"/>
      <c r="G20" s="4" t="s">
        <v>55</v>
      </c>
      <c r="H20" s="89" t="s">
        <v>57</v>
      </c>
    </row>
    <row r="21" spans="1:8" ht="14.25" thickBot="1">
      <c r="A21" s="144"/>
      <c r="B21" s="154"/>
      <c r="C21" s="155"/>
      <c r="D21" s="41"/>
      <c r="E21" s="42"/>
      <c r="F21" s="43"/>
      <c r="G21" s="43"/>
      <c r="H21" s="10"/>
    </row>
    <row r="22" spans="1:8" ht="14.25" thickBot="1">
      <c r="A22" s="156">
        <v>2</v>
      </c>
      <c r="B22" s="158" t="s">
        <v>47</v>
      </c>
      <c r="C22" s="159"/>
      <c r="D22" s="159"/>
      <c r="E22" s="159"/>
      <c r="F22" s="12"/>
      <c r="G22" s="4"/>
      <c r="H22" s="12"/>
    </row>
    <row r="23" spans="1:8" ht="14.25" thickBot="1">
      <c r="A23" s="157"/>
      <c r="B23" s="160" t="s">
        <v>50</v>
      </c>
      <c r="C23" s="161"/>
      <c r="D23" s="161"/>
      <c r="E23" s="161"/>
      <c r="F23" s="9" t="s">
        <v>55</v>
      </c>
      <c r="G23" s="43"/>
      <c r="H23" s="10"/>
    </row>
    <row r="24" spans="1:8" ht="14.25" thickBot="1">
      <c r="A24" s="157"/>
      <c r="B24" s="162" t="s">
        <v>48</v>
      </c>
      <c r="C24" s="163"/>
      <c r="D24" s="163"/>
      <c r="E24" s="163"/>
      <c r="F24" s="9" t="s">
        <v>55</v>
      </c>
      <c r="G24" s="98"/>
      <c r="H24" s="11"/>
    </row>
    <row r="25" spans="1:8" ht="14.25" thickBot="1">
      <c r="A25" s="156">
        <v>3</v>
      </c>
      <c r="B25" s="158" t="s">
        <v>15</v>
      </c>
      <c r="C25" s="159"/>
      <c r="D25" s="159"/>
      <c r="E25" s="159"/>
      <c r="F25" s="12"/>
      <c r="G25" s="4"/>
      <c r="H25" s="12"/>
    </row>
    <row r="26" spans="1:8" ht="14.25" thickBot="1">
      <c r="A26" s="157"/>
      <c r="B26" s="160" t="s">
        <v>18</v>
      </c>
      <c r="C26" s="161"/>
      <c r="D26" s="161"/>
      <c r="E26" s="161"/>
      <c r="F26" s="9"/>
      <c r="G26" s="43" t="s">
        <v>55</v>
      </c>
      <c r="H26" s="10" t="s">
        <v>57</v>
      </c>
    </row>
    <row r="27" spans="1:8" ht="14.25" thickBot="1">
      <c r="A27" s="157"/>
      <c r="B27" s="162" t="s">
        <v>16</v>
      </c>
      <c r="C27" s="163"/>
      <c r="D27" s="163"/>
      <c r="E27" s="163"/>
      <c r="F27" s="9" t="s">
        <v>55</v>
      </c>
      <c r="G27" s="98"/>
      <c r="H27" s="11"/>
    </row>
    <row r="28" spans="1:8" ht="14.25" thickBot="1">
      <c r="A28" s="156">
        <v>4</v>
      </c>
      <c r="B28" s="158" t="s">
        <v>17</v>
      </c>
      <c r="C28" s="159"/>
      <c r="D28" s="159"/>
      <c r="E28" s="159"/>
      <c r="F28" s="12"/>
      <c r="G28" s="4"/>
      <c r="H28" s="12"/>
    </row>
    <row r="29" spans="1:8" ht="14.25" thickBot="1">
      <c r="A29" s="157"/>
      <c r="B29" s="166" t="s">
        <v>18</v>
      </c>
      <c r="C29" s="167"/>
      <c r="D29" s="167"/>
      <c r="E29" s="167"/>
      <c r="F29" s="13"/>
      <c r="G29" s="99" t="s">
        <v>55</v>
      </c>
      <c r="H29" s="14" t="s">
        <v>57</v>
      </c>
    </row>
    <row r="30" spans="1:8" ht="14.25" thickBot="1">
      <c r="A30" s="165"/>
      <c r="B30" s="168" t="s">
        <v>16</v>
      </c>
      <c r="C30" s="169"/>
      <c r="D30" s="169"/>
      <c r="E30" s="170"/>
      <c r="F30" s="13" t="s">
        <v>55</v>
      </c>
      <c r="G30" s="99"/>
      <c r="H30" s="44"/>
    </row>
    <row r="31" spans="1:8" ht="17.25" thickBot="1">
      <c r="A31" s="5"/>
      <c r="B31" s="17" t="s">
        <v>33</v>
      </c>
      <c r="C31" s="18"/>
      <c r="D31" s="18"/>
      <c r="E31" s="18"/>
      <c r="F31" s="95"/>
      <c r="G31" s="100"/>
      <c r="H31" s="94" t="s">
        <v>57</v>
      </c>
    </row>
    <row r="32" spans="1:5" ht="13.5">
      <c r="A32" s="5"/>
      <c r="B32" s="5"/>
      <c r="C32" s="5"/>
      <c r="D32" s="5"/>
      <c r="E32" s="5"/>
    </row>
    <row r="33" s="21" customFormat="1" ht="11.25"/>
    <row r="34" spans="1:5" s="21" customFormat="1" ht="11.25">
      <c r="A34" s="164" t="s">
        <v>37</v>
      </c>
      <c r="B34" s="164"/>
      <c r="C34" s="164"/>
      <c r="D34" s="164"/>
      <c r="E34" s="164"/>
    </row>
    <row r="35" spans="1:5" s="21" customFormat="1" ht="11.25">
      <c r="A35" s="171" t="s">
        <v>35</v>
      </c>
      <c r="B35" s="171"/>
      <c r="C35" s="171"/>
      <c r="D35" s="171"/>
      <c r="E35" s="171"/>
    </row>
    <row r="36" spans="1:5" s="21" customFormat="1" ht="11.25">
      <c r="A36" s="164" t="s">
        <v>36</v>
      </c>
      <c r="B36" s="164"/>
      <c r="C36" s="164"/>
      <c r="D36" s="164"/>
      <c r="E36" s="164"/>
    </row>
    <row r="37" s="21" customFormat="1" ht="11.25"/>
    <row r="38" s="21" customFormat="1" ht="11.25"/>
    <row r="39" s="21" customFormat="1" ht="11.25"/>
    <row r="40" s="21" customFormat="1" ht="11.25"/>
    <row r="41" ht="12.75">
      <c r="A41" s="20"/>
    </row>
    <row r="42" ht="12.75">
      <c r="A42" s="19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</sheetData>
  <sheetProtection/>
  <mergeCells count="32">
    <mergeCell ref="A36:E36"/>
    <mergeCell ref="A28:A30"/>
    <mergeCell ref="B28:E28"/>
    <mergeCell ref="B29:E29"/>
    <mergeCell ref="B30:E30"/>
    <mergeCell ref="A34:E34"/>
    <mergeCell ref="A35:E35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1:E1"/>
    <mergeCell ref="A2:E2"/>
    <mergeCell ref="A3:E3"/>
    <mergeCell ref="A4:E4"/>
    <mergeCell ref="A5:E5"/>
    <mergeCell ref="A13:A21"/>
    <mergeCell ref="B13:E13"/>
    <mergeCell ref="B14:C15"/>
    <mergeCell ref="B16:C17"/>
    <mergeCell ref="B18:C19"/>
    <mergeCell ref="A6:E6"/>
    <mergeCell ref="F10:H10"/>
    <mergeCell ref="F11:H11"/>
    <mergeCell ref="A9:A12"/>
    <mergeCell ref="B9:E12"/>
    <mergeCell ref="F9:H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3">
      <selection activeCell="A1" sqref="A1:E6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421875" style="50" bestFit="1" customWidth="1"/>
    <col min="7" max="7" width="14.140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41" t="s">
        <v>7</v>
      </c>
      <c r="B1" s="141"/>
      <c r="C1" s="141"/>
      <c r="D1" s="141"/>
      <c r="E1" s="141"/>
      <c r="F1" s="91"/>
      <c r="G1" s="91"/>
      <c r="H1" s="91"/>
      <c r="I1" s="90"/>
      <c r="J1" s="9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41" t="s">
        <v>4</v>
      </c>
      <c r="B2" s="141"/>
      <c r="C2" s="141"/>
      <c r="D2" s="141"/>
      <c r="E2" s="141"/>
      <c r="F2" s="91"/>
      <c r="G2" s="91"/>
      <c r="H2" s="91"/>
      <c r="I2" s="90"/>
      <c r="J2" s="9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41" t="s">
        <v>62</v>
      </c>
      <c r="B3" s="141"/>
      <c r="C3" s="141"/>
      <c r="D3" s="141"/>
      <c r="E3" s="141"/>
      <c r="F3" s="91"/>
      <c r="G3" s="91"/>
      <c r="H3" s="91"/>
      <c r="I3" s="90"/>
      <c r="J3" s="90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41" t="s">
        <v>82</v>
      </c>
      <c r="B4" s="141"/>
      <c r="C4" s="141"/>
      <c r="D4" s="141"/>
      <c r="E4" s="141"/>
      <c r="F4" s="91"/>
      <c r="G4" s="91"/>
      <c r="H4" s="91"/>
      <c r="I4" s="90"/>
      <c r="J4" s="9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41" t="s">
        <v>8</v>
      </c>
      <c r="B5" s="141"/>
      <c r="C5" s="141"/>
      <c r="D5" s="141"/>
      <c r="E5" s="141"/>
      <c r="F5" s="91"/>
      <c r="G5" s="91"/>
      <c r="H5" s="91"/>
      <c r="I5" s="90"/>
      <c r="J5" s="9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2" t="s">
        <v>83</v>
      </c>
      <c r="B6" s="122"/>
      <c r="C6" s="122"/>
      <c r="D6" s="122"/>
      <c r="E6" s="122"/>
      <c r="F6" s="113"/>
      <c r="G6" s="113"/>
      <c r="H6" s="113"/>
      <c r="I6" s="91"/>
      <c r="J6" s="91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34" t="s">
        <v>22</v>
      </c>
      <c r="B8" s="235"/>
      <c r="C8" s="235"/>
      <c r="D8" s="235"/>
      <c r="E8" s="236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34" t="s">
        <v>20</v>
      </c>
      <c r="B9" s="235"/>
      <c r="C9" s="235"/>
      <c r="D9" s="236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7" t="s">
        <v>52</v>
      </c>
      <c r="B10" s="238"/>
      <c r="C10" s="238"/>
      <c r="D10" s="238"/>
      <c r="E10" s="53" t="s">
        <v>61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9" t="s">
        <v>49</v>
      </c>
      <c r="B11" s="240"/>
      <c r="C11" s="240"/>
      <c r="D11" s="240"/>
      <c r="E11" s="54" t="s">
        <v>61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9" t="s">
        <v>59</v>
      </c>
      <c r="B12" s="240"/>
      <c r="C12" s="240"/>
      <c r="D12" s="240"/>
      <c r="E12" s="54" t="s">
        <v>61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41" t="s">
        <v>60</v>
      </c>
      <c r="B13" s="242"/>
      <c r="C13" s="242"/>
      <c r="D13" s="242"/>
      <c r="E13" s="55" t="s">
        <v>61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45</v>
      </c>
      <c r="B15" s="56"/>
      <c r="C15" s="56"/>
      <c r="D15" s="57">
        <v>82500000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/>
      <c r="B16" s="56"/>
      <c r="C16" s="56"/>
      <c r="D16" s="57"/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17" t="s">
        <v>5</v>
      </c>
      <c r="B18" s="220" t="s">
        <v>23</v>
      </c>
      <c r="C18" s="221"/>
      <c r="D18" s="222"/>
      <c r="E18" s="228" t="s">
        <v>19</v>
      </c>
      <c r="F18" s="229"/>
      <c r="G18" s="229"/>
      <c r="H18" s="229"/>
      <c r="I18" s="229"/>
      <c r="J18" s="230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18"/>
      <c r="B19" s="223"/>
      <c r="C19" s="224"/>
      <c r="D19" s="225"/>
      <c r="E19" s="58"/>
      <c r="F19" s="59" t="s">
        <v>44</v>
      </c>
      <c r="G19" s="28">
        <v>860403097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18"/>
      <c r="B20" s="223"/>
      <c r="C20" s="224"/>
      <c r="D20" s="225"/>
      <c r="E20" s="231" t="str">
        <f>VLOOKUP(G19,EMPRESAS!B8:G10,2,0)</f>
        <v>ELEMENTOS QUIMICOS LTDA</v>
      </c>
      <c r="F20" s="232"/>
      <c r="G20" s="232"/>
      <c r="H20" s="232"/>
      <c r="I20" s="232"/>
      <c r="J20" s="23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18"/>
      <c r="B21" s="223"/>
      <c r="C21" s="224"/>
      <c r="D21" s="225"/>
      <c r="E21" s="228" t="s">
        <v>0</v>
      </c>
      <c r="F21" s="229"/>
      <c r="G21" s="229"/>
      <c r="H21" s="229"/>
      <c r="I21" s="229"/>
      <c r="J21" s="230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19"/>
      <c r="B22" s="226"/>
      <c r="C22" s="227"/>
      <c r="D22" s="227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6" t="s">
        <v>24</v>
      </c>
      <c r="C24" s="216"/>
      <c r="D24" s="216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90">
        <v>1</v>
      </c>
      <c r="B25" s="192" t="str">
        <f>+A10</f>
        <v>Razón Corriente &gt;= A   1,2 Veces</v>
      </c>
      <c r="C25" s="193"/>
      <c r="D25" s="194"/>
      <c r="E25" s="66" t="s">
        <v>25</v>
      </c>
      <c r="F25" s="67">
        <f>VLOOKUP(G19,EMPRESAS!B8:G11,3,0)</f>
        <v>3017340532</v>
      </c>
      <c r="G25" s="214">
        <f>F25/F26</f>
        <v>2.766879967538743</v>
      </c>
      <c r="H25" s="200" t="s">
        <v>55</v>
      </c>
      <c r="I25" s="174"/>
      <c r="J25" s="174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91"/>
      <c r="B26" s="195"/>
      <c r="C26" s="196"/>
      <c r="D26" s="197"/>
      <c r="E26" s="69" t="s">
        <v>26</v>
      </c>
      <c r="F26" s="68">
        <f>VLOOKUP(G19,EMPRESAS!B8:G11,5,0)</f>
        <v>1090520936</v>
      </c>
      <c r="G26" s="215"/>
      <c r="H26" s="201"/>
      <c r="I26" s="176"/>
      <c r="J26" s="17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6" t="s">
        <v>27</v>
      </c>
      <c r="C28" s="216"/>
      <c r="D28" s="216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90">
        <v>2</v>
      </c>
      <c r="B29" s="192" t="str">
        <f>+A11</f>
        <v>Endeudamiento  &lt;= A 60 %</v>
      </c>
      <c r="C29" s="193"/>
      <c r="D29" s="194"/>
      <c r="E29" s="70" t="s">
        <v>28</v>
      </c>
      <c r="F29" s="67">
        <f>VLOOKUP(G19,EMPRESAS!B8:G11,6,0)</f>
        <v>1090520936</v>
      </c>
      <c r="G29" s="198">
        <f>F29/F30</f>
        <v>0.35749844885040294</v>
      </c>
      <c r="H29" s="200" t="s">
        <v>55</v>
      </c>
      <c r="I29" s="174"/>
      <c r="J29" s="174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91"/>
      <c r="B30" s="195"/>
      <c r="C30" s="196"/>
      <c r="D30" s="197"/>
      <c r="E30" s="71" t="s">
        <v>31</v>
      </c>
      <c r="F30" s="68">
        <f>VLOOKUP(G19,EMPRESAS!B8:G11,4,0)</f>
        <v>3050421448</v>
      </c>
      <c r="G30" s="199"/>
      <c r="H30" s="201"/>
      <c r="I30" s="176"/>
      <c r="J30" s="176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212" t="s">
        <v>29</v>
      </c>
      <c r="C32" s="212"/>
      <c r="D32" s="212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90">
        <v>3</v>
      </c>
      <c r="B33" s="202" t="str">
        <f>+A12</f>
        <v>Capital de Trabajo: &gt;= 70%  del Presupuesto Oficial</v>
      </c>
      <c r="C33" s="203"/>
      <c r="D33" s="204"/>
      <c r="E33" s="66" t="s">
        <v>25</v>
      </c>
      <c r="F33" s="67">
        <f>VLOOKUP(G19,EMPRESAS!B8:G11,3,0)</f>
        <v>3017340532</v>
      </c>
      <c r="G33" s="188">
        <f>F33-F34</f>
        <v>1926819596</v>
      </c>
      <c r="H33" s="200" t="s">
        <v>55</v>
      </c>
      <c r="I33" s="200"/>
      <c r="J33" s="174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213"/>
      <c r="B34" s="205"/>
      <c r="C34" s="206"/>
      <c r="D34" s="207"/>
      <c r="E34" s="69" t="s">
        <v>26</v>
      </c>
      <c r="F34" s="68">
        <f>VLOOKUP(G19,EMPRESAS!B8:G11,5,0)</f>
        <v>1090520936</v>
      </c>
      <c r="G34" s="189"/>
      <c r="H34" s="211"/>
      <c r="I34" s="211"/>
      <c r="J34" s="175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91"/>
      <c r="B35" s="208"/>
      <c r="C35" s="209"/>
      <c r="D35" s="210"/>
      <c r="E35" s="16" t="s">
        <v>53</v>
      </c>
      <c r="F35" s="74">
        <f>+D15</f>
        <v>82500000</v>
      </c>
      <c r="G35" s="46">
        <f>+F35*70%</f>
        <v>57750000</v>
      </c>
      <c r="H35" s="201"/>
      <c r="I35" s="201"/>
      <c r="J35" s="17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84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85" t="s">
        <v>30</v>
      </c>
      <c r="C37" s="185"/>
      <c r="D37" s="185"/>
      <c r="E37" s="75"/>
      <c r="F37" s="79"/>
      <c r="G37" s="184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86">
        <v>4</v>
      </c>
      <c r="B38" s="80" t="str">
        <f>+A13</f>
        <v>Patrimonio : &gt;= A  70% del Presupuesto Oficial</v>
      </c>
      <c r="C38" s="81"/>
      <c r="D38" s="82"/>
      <c r="E38" s="83" t="s">
        <v>53</v>
      </c>
      <c r="F38" s="84">
        <f>+D15</f>
        <v>82500000</v>
      </c>
      <c r="G38" s="188">
        <f>+EMPRESAS!L8</f>
        <v>791210326.2599999</v>
      </c>
      <c r="H38" s="172" t="s">
        <v>55</v>
      </c>
      <c r="I38" s="172"/>
      <c r="J38" s="17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87"/>
      <c r="B39" s="85"/>
      <c r="C39" s="86"/>
      <c r="D39" s="87"/>
      <c r="E39" s="83" t="s">
        <v>51</v>
      </c>
      <c r="F39" s="84">
        <f>+F38*70%</f>
        <v>57750000</v>
      </c>
      <c r="G39" s="189"/>
      <c r="H39" s="173"/>
      <c r="I39" s="173"/>
      <c r="J39" s="18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3.5" thickBot="1">
      <c r="A41" s="177" t="s">
        <v>32</v>
      </c>
      <c r="B41" s="178"/>
      <c r="C41" s="178"/>
      <c r="D41" s="178"/>
      <c r="E41" s="178"/>
      <c r="F41" s="178"/>
      <c r="G41" s="178"/>
      <c r="H41" s="178"/>
      <c r="I41" s="178"/>
      <c r="J41" s="92" t="s">
        <v>61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81" t="s">
        <v>38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s="49" customFormat="1" ht="11.25">
      <c r="A46" s="182" t="s">
        <v>35</v>
      </c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s="49" customFormat="1" ht="11.25">
      <c r="A47" s="183" t="s">
        <v>36</v>
      </c>
      <c r="B47" s="183"/>
      <c r="C47" s="183"/>
      <c r="D47" s="183"/>
      <c r="E47" s="183"/>
      <c r="F47" s="183"/>
      <c r="G47" s="183"/>
      <c r="H47" s="183"/>
      <c r="I47" s="183"/>
      <c r="J47" s="183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49">
    <mergeCell ref="A5:E5"/>
    <mergeCell ref="A6:E6"/>
    <mergeCell ref="A1:E1"/>
    <mergeCell ref="A2:E2"/>
    <mergeCell ref="A3:E3"/>
    <mergeCell ref="A4:E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B28:D28"/>
    <mergeCell ref="A29:A30"/>
    <mergeCell ref="B29:D30"/>
    <mergeCell ref="G29:G30"/>
    <mergeCell ref="H29:H30"/>
    <mergeCell ref="I29:I30"/>
    <mergeCell ref="B33:D35"/>
    <mergeCell ref="G33:G34"/>
    <mergeCell ref="H33:H35"/>
    <mergeCell ref="I33:I35"/>
    <mergeCell ref="A46:J46"/>
    <mergeCell ref="A47:J47"/>
    <mergeCell ref="G36:G37"/>
    <mergeCell ref="B37:D37"/>
    <mergeCell ref="A38:A39"/>
    <mergeCell ref="G38:G39"/>
    <mergeCell ref="H38:H39"/>
    <mergeCell ref="I38:I39"/>
    <mergeCell ref="J33:J35"/>
    <mergeCell ref="A41:I41"/>
    <mergeCell ref="J38:J39"/>
    <mergeCell ref="A45:J45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0">
      <selection activeCell="A1" sqref="A1:E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9.140625" style="0" customWidth="1"/>
    <col min="8" max="8" width="12.7109375" style="0" bestFit="1" customWidth="1"/>
  </cols>
  <sheetData>
    <row r="1" spans="1:5" ht="13.5">
      <c r="A1" s="141" t="s">
        <v>7</v>
      </c>
      <c r="B1" s="141"/>
      <c r="C1" s="141"/>
      <c r="D1" s="141"/>
      <c r="E1" s="141"/>
    </row>
    <row r="2" spans="1:5" ht="13.5">
      <c r="A2" s="141" t="s">
        <v>4</v>
      </c>
      <c r="B2" s="141"/>
      <c r="C2" s="141"/>
      <c r="D2" s="141"/>
      <c r="E2" s="141"/>
    </row>
    <row r="3" spans="1:5" ht="13.5">
      <c r="A3" s="141" t="s">
        <v>62</v>
      </c>
      <c r="B3" s="141"/>
      <c r="C3" s="141"/>
      <c r="D3" s="141"/>
      <c r="E3" s="141"/>
    </row>
    <row r="4" spans="1:5" ht="13.5">
      <c r="A4" s="141" t="s">
        <v>82</v>
      </c>
      <c r="B4" s="141"/>
      <c r="C4" s="141"/>
      <c r="D4" s="141"/>
      <c r="E4" s="141"/>
    </row>
    <row r="5" spans="1:5" ht="13.5">
      <c r="A5" s="141" t="s">
        <v>8</v>
      </c>
      <c r="B5" s="141"/>
      <c r="C5" s="141"/>
      <c r="D5" s="141"/>
      <c r="E5" s="141"/>
    </row>
    <row r="6" spans="1:5" ht="13.5">
      <c r="A6" s="122" t="s">
        <v>83</v>
      </c>
      <c r="B6" s="122"/>
      <c r="C6" s="122"/>
      <c r="D6" s="122"/>
      <c r="E6" s="122"/>
    </row>
    <row r="7" spans="1:5" ht="13.5">
      <c r="A7" s="39"/>
      <c r="B7" s="39"/>
      <c r="C7" s="39"/>
      <c r="D7" s="39"/>
      <c r="E7" s="39"/>
    </row>
    <row r="8" spans="1:5" ht="14.25" thickBot="1">
      <c r="A8" s="39"/>
      <c r="B8" s="39"/>
      <c r="C8" s="39"/>
      <c r="D8" s="39"/>
      <c r="E8" s="39"/>
    </row>
    <row r="9" spans="1:8" ht="14.25" customHeight="1" thickBot="1">
      <c r="A9" s="129" t="s">
        <v>5</v>
      </c>
      <c r="B9" s="132" t="s">
        <v>9</v>
      </c>
      <c r="C9" s="133"/>
      <c r="D9" s="133"/>
      <c r="E9" s="134"/>
      <c r="F9" s="126" t="s">
        <v>3</v>
      </c>
      <c r="G9" s="127"/>
      <c r="H9" s="128"/>
    </row>
    <row r="10" spans="1:8" ht="29.25" customHeight="1" thickBot="1">
      <c r="A10" s="130"/>
      <c r="B10" s="135"/>
      <c r="C10" s="136"/>
      <c r="D10" s="136"/>
      <c r="E10" s="137"/>
      <c r="F10" s="123" t="s">
        <v>68</v>
      </c>
      <c r="G10" s="124"/>
      <c r="H10" s="125"/>
    </row>
    <row r="11" spans="1:8" ht="14.25" thickBot="1">
      <c r="A11" s="130"/>
      <c r="B11" s="135"/>
      <c r="C11" s="136"/>
      <c r="D11" s="136"/>
      <c r="E11" s="137"/>
      <c r="F11" s="126" t="s">
        <v>0</v>
      </c>
      <c r="G11" s="127"/>
      <c r="H11" s="128"/>
    </row>
    <row r="12" spans="1:8" ht="14.25" thickBot="1">
      <c r="A12" s="131"/>
      <c r="B12" s="138"/>
      <c r="C12" s="139"/>
      <c r="D12" s="139"/>
      <c r="E12" s="140"/>
      <c r="F12" s="4" t="s">
        <v>2</v>
      </c>
      <c r="G12" s="3" t="s">
        <v>1</v>
      </c>
      <c r="H12" s="3" t="s">
        <v>6</v>
      </c>
    </row>
    <row r="13" spans="1:8" ht="14.25" thickBot="1">
      <c r="A13" s="142">
        <v>1</v>
      </c>
      <c r="B13" s="145" t="s">
        <v>10</v>
      </c>
      <c r="C13" s="146"/>
      <c r="D13" s="146"/>
      <c r="E13" s="147"/>
      <c r="F13" s="6"/>
      <c r="G13" s="6"/>
      <c r="H13" s="6"/>
    </row>
    <row r="14" spans="1:8" ht="13.5">
      <c r="A14" s="143"/>
      <c r="B14" s="148" t="s">
        <v>11</v>
      </c>
      <c r="C14" s="149"/>
      <c r="D14" s="7">
        <v>2009</v>
      </c>
      <c r="E14" s="8">
        <v>2010</v>
      </c>
      <c r="F14" s="9" t="s">
        <v>55</v>
      </c>
      <c r="G14" s="11"/>
      <c r="H14" s="11"/>
    </row>
    <row r="15" spans="1:8" ht="14.25" thickBot="1">
      <c r="A15" s="143"/>
      <c r="B15" s="150"/>
      <c r="C15" s="151"/>
      <c r="D15" s="41"/>
      <c r="E15" s="42"/>
      <c r="F15" s="40"/>
      <c r="G15" s="88"/>
      <c r="H15" s="88"/>
    </row>
    <row r="16" spans="1:8" ht="13.5">
      <c r="A16" s="143"/>
      <c r="B16" s="148" t="s">
        <v>12</v>
      </c>
      <c r="C16" s="149"/>
      <c r="D16" s="7">
        <v>2009</v>
      </c>
      <c r="E16" s="8">
        <v>2010</v>
      </c>
      <c r="F16" s="9" t="s">
        <v>55</v>
      </c>
      <c r="G16" s="11"/>
      <c r="H16" s="11"/>
    </row>
    <row r="17" spans="1:8" ht="14.25" thickBot="1">
      <c r="A17" s="143"/>
      <c r="B17" s="150"/>
      <c r="C17" s="151"/>
      <c r="D17" s="41"/>
      <c r="E17" s="42"/>
      <c r="F17" s="40"/>
      <c r="G17" s="88"/>
      <c r="H17" s="88"/>
    </row>
    <row r="18" spans="1:8" ht="13.5">
      <c r="A18" s="143"/>
      <c r="B18" s="148" t="s">
        <v>13</v>
      </c>
      <c r="C18" s="149"/>
      <c r="D18" s="7">
        <v>2009</v>
      </c>
      <c r="E18" s="8">
        <v>2010</v>
      </c>
      <c r="F18" s="9"/>
      <c r="G18" s="98" t="s">
        <v>55</v>
      </c>
      <c r="H18" s="11" t="s">
        <v>69</v>
      </c>
    </row>
    <row r="19" spans="1:8" ht="14.25" thickBot="1">
      <c r="A19" s="143"/>
      <c r="B19" s="150"/>
      <c r="C19" s="151"/>
      <c r="D19" s="41"/>
      <c r="E19" s="42"/>
      <c r="F19" s="40"/>
      <c r="G19" s="40"/>
      <c r="H19" s="88"/>
    </row>
    <row r="20" spans="1:8" ht="14.25" thickBot="1">
      <c r="A20" s="143"/>
      <c r="B20" s="152" t="s">
        <v>14</v>
      </c>
      <c r="C20" s="153"/>
      <c r="D20" s="7">
        <v>2009</v>
      </c>
      <c r="E20" s="8">
        <v>2010</v>
      </c>
      <c r="F20" s="15"/>
      <c r="G20" s="4" t="s">
        <v>55</v>
      </c>
      <c r="H20" s="89" t="s">
        <v>70</v>
      </c>
    </row>
    <row r="21" spans="1:8" ht="14.25" thickBot="1">
      <c r="A21" s="144"/>
      <c r="B21" s="154"/>
      <c r="C21" s="155"/>
      <c r="D21" s="41"/>
      <c r="E21" s="42"/>
      <c r="F21" s="43"/>
      <c r="G21" s="43"/>
      <c r="H21" s="10"/>
    </row>
    <row r="22" spans="1:8" ht="14.25" thickBot="1">
      <c r="A22" s="156">
        <v>2</v>
      </c>
      <c r="B22" s="158" t="s">
        <v>47</v>
      </c>
      <c r="C22" s="159"/>
      <c r="D22" s="159"/>
      <c r="E22" s="159"/>
      <c r="F22" s="12"/>
      <c r="G22" s="4"/>
      <c r="H22" s="12"/>
    </row>
    <row r="23" spans="1:8" ht="14.25" thickBot="1">
      <c r="A23" s="157"/>
      <c r="B23" s="160" t="s">
        <v>50</v>
      </c>
      <c r="C23" s="161"/>
      <c r="D23" s="161"/>
      <c r="E23" s="161"/>
      <c r="F23" s="9" t="s">
        <v>55</v>
      </c>
      <c r="G23" s="43"/>
      <c r="H23" s="10"/>
    </row>
    <row r="24" spans="1:8" ht="14.25" thickBot="1">
      <c r="A24" s="157"/>
      <c r="B24" s="162" t="s">
        <v>48</v>
      </c>
      <c r="C24" s="163"/>
      <c r="D24" s="163"/>
      <c r="E24" s="163"/>
      <c r="F24" s="9"/>
      <c r="G24" s="98" t="s">
        <v>55</v>
      </c>
      <c r="H24" s="11" t="s">
        <v>57</v>
      </c>
    </row>
    <row r="25" spans="1:8" ht="14.25" thickBot="1">
      <c r="A25" s="156">
        <v>3</v>
      </c>
      <c r="B25" s="158" t="s">
        <v>15</v>
      </c>
      <c r="C25" s="159"/>
      <c r="D25" s="159"/>
      <c r="E25" s="159"/>
      <c r="F25" s="12"/>
      <c r="G25" s="4"/>
      <c r="H25" s="12"/>
    </row>
    <row r="26" spans="1:8" ht="14.25" thickBot="1">
      <c r="A26" s="157"/>
      <c r="B26" s="160" t="s">
        <v>18</v>
      </c>
      <c r="C26" s="161"/>
      <c r="D26" s="161"/>
      <c r="E26" s="161"/>
      <c r="F26" s="9" t="s">
        <v>55</v>
      </c>
      <c r="G26" s="10"/>
      <c r="H26" s="10"/>
    </row>
    <row r="27" spans="1:8" ht="14.25" thickBot="1">
      <c r="A27" s="157"/>
      <c r="B27" s="162" t="s">
        <v>16</v>
      </c>
      <c r="C27" s="163"/>
      <c r="D27" s="163"/>
      <c r="E27" s="163"/>
      <c r="F27" s="9" t="s">
        <v>55</v>
      </c>
      <c r="G27" s="11"/>
      <c r="H27" s="11"/>
    </row>
    <row r="28" spans="1:8" ht="14.25" thickBot="1">
      <c r="A28" s="156">
        <v>4</v>
      </c>
      <c r="B28" s="158" t="s">
        <v>17</v>
      </c>
      <c r="C28" s="159"/>
      <c r="D28" s="159"/>
      <c r="E28" s="159"/>
      <c r="F28" s="12"/>
      <c r="G28" s="12"/>
      <c r="H28" s="12"/>
    </row>
    <row r="29" spans="1:8" ht="14.25" thickBot="1">
      <c r="A29" s="157"/>
      <c r="B29" s="166" t="s">
        <v>18</v>
      </c>
      <c r="C29" s="167"/>
      <c r="D29" s="167"/>
      <c r="E29" s="167"/>
      <c r="F29" s="13" t="s">
        <v>55</v>
      </c>
      <c r="G29" s="14"/>
      <c r="H29" s="14"/>
    </row>
    <row r="30" spans="1:8" ht="14.25" thickBot="1">
      <c r="A30" s="165"/>
      <c r="B30" s="168" t="s">
        <v>16</v>
      </c>
      <c r="C30" s="169"/>
      <c r="D30" s="169"/>
      <c r="E30" s="170"/>
      <c r="F30" s="13" t="s">
        <v>55</v>
      </c>
      <c r="G30" s="14"/>
      <c r="H30" s="44"/>
    </row>
    <row r="31" spans="1:8" ht="17.25" thickBot="1">
      <c r="A31" s="5"/>
      <c r="B31" s="17" t="s">
        <v>33</v>
      </c>
      <c r="C31" s="18"/>
      <c r="D31" s="18"/>
      <c r="E31" s="18"/>
      <c r="F31" s="95"/>
      <c r="G31" s="94"/>
      <c r="H31" s="94" t="s">
        <v>57</v>
      </c>
    </row>
    <row r="32" spans="1:5" ht="13.5">
      <c r="A32" s="5"/>
      <c r="B32" s="5"/>
      <c r="C32" s="5"/>
      <c r="D32" s="5"/>
      <c r="E32" s="5"/>
    </row>
    <row r="33" s="21" customFormat="1" ht="11.25"/>
    <row r="34" spans="1:5" s="21" customFormat="1" ht="11.25">
      <c r="A34" s="164" t="s">
        <v>37</v>
      </c>
      <c r="B34" s="164"/>
      <c r="C34" s="164"/>
      <c r="D34" s="164"/>
      <c r="E34" s="164"/>
    </row>
    <row r="35" spans="1:5" s="21" customFormat="1" ht="11.25">
      <c r="A35" s="171" t="s">
        <v>35</v>
      </c>
      <c r="B35" s="171"/>
      <c r="C35" s="171"/>
      <c r="D35" s="171"/>
      <c r="E35" s="171"/>
    </row>
    <row r="36" spans="1:5" s="21" customFormat="1" ht="11.25">
      <c r="A36" s="164" t="s">
        <v>36</v>
      </c>
      <c r="B36" s="164"/>
      <c r="C36" s="164"/>
      <c r="D36" s="164"/>
      <c r="E36" s="164"/>
    </row>
    <row r="37" s="21" customFormat="1" ht="11.25"/>
    <row r="38" s="21" customFormat="1" ht="11.25"/>
    <row r="39" s="21" customFormat="1" ht="11.25"/>
    <row r="40" s="21" customFormat="1" ht="11.25"/>
    <row r="41" ht="12.75">
      <c r="A41" s="20"/>
    </row>
    <row r="42" ht="12.75">
      <c r="A42" s="19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</sheetData>
  <sheetProtection/>
  <mergeCells count="32">
    <mergeCell ref="A36:E36"/>
    <mergeCell ref="A28:A30"/>
    <mergeCell ref="B28:E28"/>
    <mergeCell ref="B29:E29"/>
    <mergeCell ref="B30:E30"/>
    <mergeCell ref="A34:E34"/>
    <mergeCell ref="A35:E35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1:E1"/>
    <mergeCell ref="A2:E2"/>
    <mergeCell ref="A3:E3"/>
    <mergeCell ref="A4:E4"/>
    <mergeCell ref="A5:E5"/>
    <mergeCell ref="A13:A21"/>
    <mergeCell ref="B13:E13"/>
    <mergeCell ref="B14:C15"/>
    <mergeCell ref="B16:C17"/>
    <mergeCell ref="B18:C19"/>
    <mergeCell ref="A6:E6"/>
    <mergeCell ref="F9:H9"/>
    <mergeCell ref="F10:H10"/>
    <mergeCell ref="F11:H11"/>
    <mergeCell ref="A9:A12"/>
    <mergeCell ref="B9:E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0">
      <selection activeCell="A1" sqref="A1:E6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21.00390625" style="50" customWidth="1"/>
    <col min="7" max="7" width="13.710937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41" t="s">
        <v>7</v>
      </c>
      <c r="B1" s="141"/>
      <c r="C1" s="141"/>
      <c r="D1" s="141"/>
      <c r="E1" s="141"/>
      <c r="F1" s="91"/>
      <c r="G1" s="91"/>
      <c r="H1" s="91"/>
      <c r="I1" s="90"/>
      <c r="J1" s="90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41" t="s">
        <v>4</v>
      </c>
      <c r="B2" s="141"/>
      <c r="C2" s="141"/>
      <c r="D2" s="141"/>
      <c r="E2" s="141"/>
      <c r="F2" s="91"/>
      <c r="G2" s="91"/>
      <c r="H2" s="91"/>
      <c r="I2" s="90"/>
      <c r="J2" s="90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41" t="s">
        <v>62</v>
      </c>
      <c r="B3" s="141"/>
      <c r="C3" s="141"/>
      <c r="D3" s="141"/>
      <c r="E3" s="141"/>
      <c r="F3" s="91"/>
      <c r="G3" s="91"/>
      <c r="H3" s="91"/>
      <c r="I3" s="90"/>
      <c r="J3" s="90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41" t="s">
        <v>82</v>
      </c>
      <c r="B4" s="141"/>
      <c r="C4" s="141"/>
      <c r="D4" s="141"/>
      <c r="E4" s="141"/>
      <c r="F4" s="91"/>
      <c r="G4" s="91"/>
      <c r="H4" s="91"/>
      <c r="I4" s="90"/>
      <c r="J4" s="9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41" t="s">
        <v>8</v>
      </c>
      <c r="B5" s="141"/>
      <c r="C5" s="141"/>
      <c r="D5" s="141"/>
      <c r="E5" s="141"/>
      <c r="F5" s="91"/>
      <c r="G5" s="91"/>
      <c r="H5" s="91"/>
      <c r="I5" s="90"/>
      <c r="J5" s="9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2" t="s">
        <v>83</v>
      </c>
      <c r="B6" s="122"/>
      <c r="C6" s="122"/>
      <c r="D6" s="122"/>
      <c r="E6" s="122"/>
      <c r="F6" s="113"/>
      <c r="G6" s="113"/>
      <c r="H6" s="113"/>
      <c r="I6" s="91"/>
      <c r="J6" s="91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34" t="s">
        <v>22</v>
      </c>
      <c r="B8" s="235"/>
      <c r="C8" s="235"/>
      <c r="D8" s="235"/>
      <c r="E8" s="236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34" t="s">
        <v>20</v>
      </c>
      <c r="B9" s="235"/>
      <c r="C9" s="235"/>
      <c r="D9" s="236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7" t="s">
        <v>52</v>
      </c>
      <c r="B10" s="238"/>
      <c r="C10" s="238"/>
      <c r="D10" s="238"/>
      <c r="E10" s="53" t="s">
        <v>61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9" t="s">
        <v>65</v>
      </c>
      <c r="B11" s="240"/>
      <c r="C11" s="240"/>
      <c r="D11" s="240"/>
      <c r="E11" s="54" t="s">
        <v>61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9" t="s">
        <v>59</v>
      </c>
      <c r="B12" s="240"/>
      <c r="C12" s="240"/>
      <c r="D12" s="240"/>
      <c r="E12" s="54" t="s">
        <v>61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41" t="s">
        <v>60</v>
      </c>
      <c r="B13" s="242"/>
      <c r="C13" s="242"/>
      <c r="D13" s="242"/>
      <c r="E13" s="55" t="s">
        <v>61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45</v>
      </c>
      <c r="B15" s="56"/>
      <c r="C15" s="56"/>
      <c r="D15" s="57">
        <v>82500000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/>
      <c r="B16" s="56"/>
      <c r="C16" s="56"/>
      <c r="D16" s="57"/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17" t="s">
        <v>5</v>
      </c>
      <c r="B18" s="220" t="s">
        <v>23</v>
      </c>
      <c r="C18" s="221"/>
      <c r="D18" s="222"/>
      <c r="E18" s="228" t="s">
        <v>19</v>
      </c>
      <c r="F18" s="229"/>
      <c r="G18" s="229"/>
      <c r="H18" s="229"/>
      <c r="I18" s="229"/>
      <c r="J18" s="230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18"/>
      <c r="B19" s="223"/>
      <c r="C19" s="224"/>
      <c r="D19" s="225"/>
      <c r="E19" s="58"/>
      <c r="F19" s="59" t="s">
        <v>44</v>
      </c>
      <c r="G19" s="28">
        <v>800183169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18"/>
      <c r="B20" s="223"/>
      <c r="C20" s="224"/>
      <c r="D20" s="225"/>
      <c r="E20" s="231" t="str">
        <f>VLOOKUP(G19,EMPRESAS!B8:C11,2,0)</f>
        <v>NORQUIMICOS LTDA</v>
      </c>
      <c r="F20" s="232"/>
      <c r="G20" s="232"/>
      <c r="H20" s="232"/>
      <c r="I20" s="232"/>
      <c r="J20" s="23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18"/>
      <c r="B21" s="223"/>
      <c r="C21" s="224"/>
      <c r="D21" s="225"/>
      <c r="E21" s="228" t="s">
        <v>0</v>
      </c>
      <c r="F21" s="229"/>
      <c r="G21" s="229"/>
      <c r="H21" s="229"/>
      <c r="I21" s="229"/>
      <c r="J21" s="230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19"/>
      <c r="B22" s="226"/>
      <c r="C22" s="227"/>
      <c r="D22" s="227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6" t="s">
        <v>24</v>
      </c>
      <c r="C24" s="216"/>
      <c r="D24" s="216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90">
        <v>1</v>
      </c>
      <c r="B25" s="192" t="str">
        <f>+A10</f>
        <v>Razón Corriente &gt;= A   1,2 Veces</v>
      </c>
      <c r="C25" s="193"/>
      <c r="D25" s="194"/>
      <c r="E25" s="66" t="s">
        <v>25</v>
      </c>
      <c r="F25" s="67">
        <f>VLOOKUP(G19,EMPRESAS!B8:G11,3,0)</f>
        <v>1872355105</v>
      </c>
      <c r="G25" s="214">
        <f>F25/F26</f>
        <v>2.4408301451419487</v>
      </c>
      <c r="H25" s="200" t="s">
        <v>55</v>
      </c>
      <c r="I25" s="174"/>
      <c r="J25" s="174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91"/>
      <c r="B26" s="195"/>
      <c r="C26" s="196"/>
      <c r="D26" s="197"/>
      <c r="E26" s="69" t="s">
        <v>26</v>
      </c>
      <c r="F26" s="68">
        <f>VLOOKUP(G19,EMPRESAS!B8:G11,5,0)</f>
        <v>767097665</v>
      </c>
      <c r="G26" s="215"/>
      <c r="H26" s="201"/>
      <c r="I26" s="176"/>
      <c r="J26" s="176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6" t="s">
        <v>27</v>
      </c>
      <c r="C28" s="216"/>
      <c r="D28" s="216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90">
        <v>2</v>
      </c>
      <c r="B29" s="192" t="str">
        <f>+A11</f>
        <v>Endeudamiento  &lt;= A 65 %</v>
      </c>
      <c r="C29" s="193"/>
      <c r="D29" s="194"/>
      <c r="E29" s="70" t="s">
        <v>28</v>
      </c>
      <c r="F29" s="67">
        <f>VLOOKUP(G19,EMPRESAS!B8:G11,6,0)</f>
        <v>1258811898</v>
      </c>
      <c r="G29" s="198">
        <f>F29/F30</f>
        <v>0.5947377039460828</v>
      </c>
      <c r="H29" s="200" t="s">
        <v>55</v>
      </c>
      <c r="I29" s="174"/>
      <c r="J29" s="174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91"/>
      <c r="B30" s="195"/>
      <c r="C30" s="196"/>
      <c r="D30" s="197"/>
      <c r="E30" s="71" t="s">
        <v>31</v>
      </c>
      <c r="F30" s="68">
        <f>VLOOKUP(G19,EMPRESAS!B8:G11,4,0)</f>
        <v>2116583310</v>
      </c>
      <c r="G30" s="199"/>
      <c r="H30" s="201"/>
      <c r="I30" s="176"/>
      <c r="J30" s="176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212" t="s">
        <v>29</v>
      </c>
      <c r="C32" s="212"/>
      <c r="D32" s="212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90">
        <v>3</v>
      </c>
      <c r="B33" s="202" t="str">
        <f>+A12</f>
        <v>Capital de Trabajo: &gt;= 70%  del Presupuesto Oficial</v>
      </c>
      <c r="C33" s="203"/>
      <c r="D33" s="204"/>
      <c r="E33" s="66" t="s">
        <v>25</v>
      </c>
      <c r="F33" s="67">
        <f>VLOOKUP(G19,EMPRESAS!B8:G11,3,0)</f>
        <v>1872355105</v>
      </c>
      <c r="G33" s="188">
        <f>F33-F34</f>
        <v>1105257440</v>
      </c>
      <c r="H33" s="200" t="s">
        <v>55</v>
      </c>
      <c r="I33" s="200"/>
      <c r="J33" s="174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213"/>
      <c r="B34" s="205"/>
      <c r="C34" s="206"/>
      <c r="D34" s="207"/>
      <c r="E34" s="69" t="s">
        <v>26</v>
      </c>
      <c r="F34" s="68">
        <f>VLOOKUP(G19,EMPRESAS!B8:G11,5,0)</f>
        <v>767097665</v>
      </c>
      <c r="G34" s="189"/>
      <c r="H34" s="211"/>
      <c r="I34" s="211"/>
      <c r="J34" s="175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91"/>
      <c r="B35" s="208"/>
      <c r="C35" s="209"/>
      <c r="D35" s="210"/>
      <c r="E35" s="16" t="s">
        <v>53</v>
      </c>
      <c r="F35" s="74">
        <f>+D15</f>
        <v>82500000</v>
      </c>
      <c r="G35" s="46">
        <f>+F35*70%</f>
        <v>57750000</v>
      </c>
      <c r="H35" s="201"/>
      <c r="I35" s="201"/>
      <c r="J35" s="176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84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85" t="s">
        <v>30</v>
      </c>
      <c r="C37" s="185"/>
      <c r="D37" s="185"/>
      <c r="E37" s="75"/>
      <c r="F37" s="79"/>
      <c r="G37" s="184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86">
        <v>4</v>
      </c>
      <c r="B38" s="80" t="str">
        <f>+A13</f>
        <v>Patrimonio : &gt;= A  70% del Presupuesto Oficial</v>
      </c>
      <c r="C38" s="81"/>
      <c r="D38" s="82"/>
      <c r="E38" s="83" t="s">
        <v>53</v>
      </c>
      <c r="F38" s="84">
        <f>+D15</f>
        <v>82500000</v>
      </c>
      <c r="G38" s="188">
        <f>+EMPRESAS!L8</f>
        <v>791210326.2599999</v>
      </c>
      <c r="H38" s="172" t="s">
        <v>55</v>
      </c>
      <c r="I38" s="172"/>
      <c r="J38" s="17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87"/>
      <c r="B39" s="85"/>
      <c r="C39" s="86"/>
      <c r="D39" s="87"/>
      <c r="E39" s="83" t="s">
        <v>51</v>
      </c>
      <c r="F39" s="84">
        <f>+F38*70%</f>
        <v>57750000</v>
      </c>
      <c r="G39" s="189"/>
      <c r="H39" s="173"/>
      <c r="I39" s="173"/>
      <c r="J39" s="18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3.5" thickBot="1">
      <c r="A41" s="177" t="s">
        <v>32</v>
      </c>
      <c r="B41" s="178"/>
      <c r="C41" s="178"/>
      <c r="D41" s="178"/>
      <c r="E41" s="178"/>
      <c r="F41" s="178"/>
      <c r="G41" s="178"/>
      <c r="H41" s="178"/>
      <c r="I41" s="178"/>
      <c r="J41" s="92" t="s">
        <v>61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81" t="s">
        <v>38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s="49" customFormat="1" ht="11.25">
      <c r="A46" s="182" t="s">
        <v>35</v>
      </c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0" s="49" customFormat="1" ht="11.25">
      <c r="A47" s="183" t="s">
        <v>36</v>
      </c>
      <c r="B47" s="183"/>
      <c r="C47" s="183"/>
      <c r="D47" s="183"/>
      <c r="E47" s="183"/>
      <c r="F47" s="183"/>
      <c r="G47" s="183"/>
      <c r="H47" s="183"/>
      <c r="I47" s="183"/>
      <c r="J47" s="183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49">
    <mergeCell ref="A5:E5"/>
    <mergeCell ref="A6:E6"/>
    <mergeCell ref="A1:E1"/>
    <mergeCell ref="A2:E2"/>
    <mergeCell ref="A3:E3"/>
    <mergeCell ref="A4:E4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B28:D28"/>
    <mergeCell ref="A29:A30"/>
    <mergeCell ref="B29:D30"/>
    <mergeCell ref="G29:G30"/>
    <mergeCell ref="H29:H30"/>
    <mergeCell ref="I29:I30"/>
    <mergeCell ref="B33:D35"/>
    <mergeCell ref="G33:G34"/>
    <mergeCell ref="H33:H35"/>
    <mergeCell ref="I33:I35"/>
    <mergeCell ref="A46:J46"/>
    <mergeCell ref="A47:J47"/>
    <mergeCell ref="G36:G37"/>
    <mergeCell ref="B37:D37"/>
    <mergeCell ref="A38:A39"/>
    <mergeCell ref="G38:G39"/>
    <mergeCell ref="H38:H39"/>
    <mergeCell ref="I38:I39"/>
    <mergeCell ref="J33:J35"/>
    <mergeCell ref="A41:I41"/>
    <mergeCell ref="J38:J39"/>
    <mergeCell ref="A45:J45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2011-11-01T14:42:51Z</cp:lastPrinted>
  <dcterms:created xsi:type="dcterms:W3CDTF">1996-11-27T10:00:04Z</dcterms:created>
  <dcterms:modified xsi:type="dcterms:W3CDTF">2011-11-17T16:04:39Z</dcterms:modified>
  <cp:category/>
  <cp:version/>
  <cp:contentType/>
  <cp:contentStatus/>
</cp:coreProperties>
</file>