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4065" windowWidth="14910" windowHeight="4500" tabRatio="884" activeTab="0"/>
  </bookViews>
  <sheets>
    <sheet name="EMPRESAS" sheetId="1" r:id="rId1"/>
    <sheet name="DOC MERK " sheetId="2" r:id="rId2"/>
    <sheet name="IND MERK" sheetId="3" r:id="rId3"/>
    <sheet name="DOC ICL" sheetId="4" r:id="rId4"/>
    <sheet name="IND ICL" sheetId="5" r:id="rId5"/>
    <sheet name="DOC  ADVANCED" sheetId="6" r:id="rId6"/>
    <sheet name="IND  ADVANCED" sheetId="7" r:id="rId7"/>
    <sheet name="DOC  SUCONEL" sheetId="8" r:id="rId8"/>
    <sheet name="IND  SUCONEL" sheetId="9" r:id="rId9"/>
    <sheet name="DOC  ELECTROEQUIPOS" sheetId="10" r:id="rId10"/>
    <sheet name="IND  ELECTROEQUIPOS" sheetId="11" r:id="rId11"/>
    <sheet name="DOC AM " sheetId="12" r:id="rId12"/>
    <sheet name="IND  AM" sheetId="13" r:id="rId13"/>
    <sheet name="DOC  SISTEMAS E INST" sheetId="14" r:id="rId14"/>
    <sheet name="IND  SISTEMAS E INST" sheetId="15" r:id="rId15"/>
    <sheet name="DOC  MICROSCOPIOS" sheetId="16" r:id="rId16"/>
    <sheet name="IND  MICROSCOPIOS" sheetId="17" r:id="rId17"/>
    <sheet name="DOC  NR" sheetId="18" r:id="rId18"/>
    <sheet name="IND NR" sheetId="19" r:id="rId19"/>
    <sheet name="DOC  SOLTECOS" sheetId="20" r:id="rId20"/>
    <sheet name="IND  SOLTECOS" sheetId="21" r:id="rId21"/>
    <sheet name="DOC  KASAI" sheetId="22" r:id="rId22"/>
    <sheet name="IND  KASAI" sheetId="23" r:id="rId23"/>
    <sheet name="DOC  TECNIPESAJE" sheetId="24" r:id="rId24"/>
    <sheet name="IND  TECNIPESAJE" sheetId="25" r:id="rId25"/>
    <sheet name="DOC  ENTHOS" sheetId="26" r:id="rId26"/>
    <sheet name="IND  ENTHOS" sheetId="27" r:id="rId27"/>
    <sheet name="DOC  ANALYTICA" sheetId="28" r:id="rId28"/>
    <sheet name="IND  ANALYTICA" sheetId="29" r:id="rId29"/>
  </sheets>
  <definedNames/>
  <calcPr fullCalcOnLoad="1"/>
</workbook>
</file>

<file path=xl/sharedStrings.xml><?xml version="1.0" encoding="utf-8"?>
<sst xmlns="http://schemas.openxmlformats.org/spreadsheetml/2006/main" count="1341" uniqueCount="91">
  <si>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</si>
  <si>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</si>
  <si>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</si>
  <si>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</si>
  <si>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</si>
  <si>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</si>
  <si>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</si>
  <si>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</si>
  <si>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</si>
  <si>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</si>
  <si>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</si>
  <si>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</si>
  <si>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</si>
  <si>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</si>
  <si>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</si>
  <si>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</si>
  <si>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</si>
  <si>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</si>
  <si>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</si>
  <si>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</si>
  <si>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</si>
  <si>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</si>
  <si>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</si>
  <si>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</si>
  <si>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</si>
  <si>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</si>
  <si>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</si>
  <si>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</si>
  <si>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</si>
  <si>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</si>
  <si>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</si>
  <si>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</si>
  <si>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</si>
  <si>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</si>
  <si>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</si>
  <si>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</si>
  <si>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</si>
  <si>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</si>
  <si>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</si>
  <si>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</si>
  <si>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</si>
  <si>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</si>
  <si>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</si>
  <si>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</si>
  <si>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</si>
  <si>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</si>
  <si>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 xml:space="preserve"> EVALUACIÓN DE ADMISIBILIDAD</t>
  </si>
  <si>
    <t>DECLARACION DE RENTA</t>
  </si>
  <si>
    <t>Conciliación Tributaria</t>
  </si>
  <si>
    <t>Declaración de Renta 2010</t>
  </si>
  <si>
    <t>VALOR DE LA OFERTA</t>
  </si>
  <si>
    <t>Porcentaje</t>
  </si>
  <si>
    <t>MERK S.A.</t>
  </si>
  <si>
    <t>ICL</t>
  </si>
  <si>
    <t>SUCONEL</t>
  </si>
  <si>
    <t>ELECTROEQUIPOS</t>
  </si>
  <si>
    <t>AM LTDA</t>
  </si>
  <si>
    <t>SISTEMAS E INSTRUMENTACION</t>
  </si>
  <si>
    <t>MICROSCOPIOS Y EQUIPOS ESPECIALES SAS</t>
  </si>
  <si>
    <t>NUEVOS RECURSOS NR LTDA</t>
  </si>
  <si>
    <t>SOLTECOS SAS</t>
  </si>
  <si>
    <t>TECNIPESAJE LTDA</t>
  </si>
  <si>
    <t xml:space="preserve">ENTHOS </t>
  </si>
  <si>
    <t>ANALYTICA</t>
  </si>
  <si>
    <t>CONVOCOTORIA PUBLICA No.015 DE 2011</t>
  </si>
  <si>
    <t>NOVIEMBRE 22 DE 2011</t>
  </si>
  <si>
    <t>Razón Corriente &gt;= A   1,3 Veces</t>
  </si>
  <si>
    <t>Endeudamiento  &lt;= A 65 %</t>
  </si>
  <si>
    <t>Patrimonio : &gt;= A  75% del Valor Total de la Oferta</t>
  </si>
  <si>
    <t>Capital de Trabajo: &gt;= 65%  del Valor Total de la Oferta</t>
  </si>
  <si>
    <t>CONVOCATORIA PUBLICA No.015 DE 2011</t>
  </si>
  <si>
    <t>PRIMERA EVALUACIÓN DE ADMISIBILIDAD</t>
  </si>
  <si>
    <t>EUSEBIO ANTONIO RANGEL ROA</t>
  </si>
  <si>
    <t>Oferta</t>
  </si>
  <si>
    <t>INDICADORES</t>
  </si>
  <si>
    <t>X</t>
  </si>
  <si>
    <t>ADMISIBLE</t>
  </si>
  <si>
    <t>x</t>
  </si>
  <si>
    <t>INADMISIBLE</t>
  </si>
  <si>
    <t>ADMSIIBLE</t>
  </si>
  <si>
    <t>NA</t>
  </si>
  <si>
    <t>SUBSANAR</t>
  </si>
  <si>
    <t>FALTA 2009</t>
  </si>
  <si>
    <t>FALTA 2010</t>
  </si>
  <si>
    <t>NO CORRESPONDE A QUIEN FIRMA LOS EF</t>
  </si>
  <si>
    <t>VENCIDA</t>
  </si>
  <si>
    <t>KASAI LTDA</t>
  </si>
  <si>
    <t>DOCUMENTOS</t>
  </si>
  <si>
    <t>SOLTECO SAS</t>
  </si>
  <si>
    <t>ADVANCED INSTRUMETS LTDA</t>
  </si>
  <si>
    <t>ADVANCED INSTRUMENTS LTDA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</si>
</sst>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</numFmts>
  <fonts count="49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19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217" fontId="9" fillId="34" borderId="18" xfId="0" applyNumberFormat="1" applyFont="1" applyFill="1" applyBorder="1" applyAlignment="1">
      <alignment horizontal="center"/>
    </xf>
    <xf numFmtId="218" fontId="9" fillId="34" borderId="18" xfId="0" applyNumberFormat="1" applyFont="1" applyFill="1" applyBorder="1" applyAlignment="1">
      <alignment/>
    </xf>
    <xf numFmtId="10" fontId="9" fillId="34" borderId="18" xfId="0" applyNumberFormat="1" applyFont="1" applyFill="1" applyBorder="1" applyAlignment="1">
      <alignment horizontal="center"/>
    </xf>
    <xf numFmtId="215" fontId="9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14" fontId="3" fillId="33" borderId="10" xfId="0" applyNumberFormat="1" applyFont="1" applyFill="1" applyBorder="1" applyAlignment="1">
      <alignment horizontal="center" vertical="center"/>
    </xf>
    <xf numFmtId="4" fontId="9" fillId="0" borderId="18" xfId="48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2" fillId="0" borderId="2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2" fillId="0" borderId="0" xfId="53" applyFont="1">
      <alignment/>
      <protection/>
    </xf>
    <xf numFmtId="209" fontId="3" fillId="0" borderId="0" xfId="48" applyFont="1" applyAlignment="1">
      <alignment/>
    </xf>
    <xf numFmtId="0" fontId="2" fillId="33" borderId="16" xfId="53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3" fillId="33" borderId="16" xfId="53" applyFont="1" applyFill="1" applyBorder="1">
      <alignment/>
      <protection/>
    </xf>
    <xf numFmtId="0" fontId="3" fillId="33" borderId="17" xfId="53" applyFont="1" applyFill="1" applyBorder="1">
      <alignment/>
      <protection/>
    </xf>
    <xf numFmtId="9" fontId="2" fillId="33" borderId="10" xfId="53" applyNumberFormat="1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2" fillId="0" borderId="23" xfId="53" applyFont="1" applyBorder="1" applyAlignment="1">
      <alignment horizontal="center" vertical="center"/>
      <protection/>
    </xf>
    <xf numFmtId="0" fontId="3" fillId="33" borderId="12" xfId="53" applyFont="1" applyFill="1" applyBorder="1">
      <alignment/>
      <protection/>
    </xf>
    <xf numFmtId="214" fontId="3" fillId="33" borderId="12" xfId="53" applyNumberFormat="1" applyFont="1" applyFill="1" applyBorder="1" applyAlignment="1">
      <alignment horizontal="center" vertical="center"/>
      <protection/>
    </xf>
    <xf numFmtId="214" fontId="3" fillId="33" borderId="19" xfId="53" applyNumberFormat="1" applyFont="1" applyFill="1" applyBorder="1" applyAlignment="1">
      <alignment horizontal="center" vertical="center"/>
      <protection/>
    </xf>
    <xf numFmtId="0" fontId="3" fillId="33" borderId="19" xfId="53" applyFont="1" applyFill="1" applyBorder="1">
      <alignment/>
      <protection/>
    </xf>
    <xf numFmtId="214" fontId="3" fillId="33" borderId="13" xfId="0" applyNumberFormat="1" applyFont="1" applyFill="1" applyBorder="1" applyAlignment="1">
      <alignment horizontal="left" vertical="center"/>
    </xf>
    <xf numFmtId="214" fontId="3" fillId="33" borderId="20" xfId="0" applyNumberFormat="1" applyFont="1" applyFill="1" applyBorder="1" applyAlignment="1">
      <alignment horizontal="left" vertical="center"/>
    </xf>
    <xf numFmtId="214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>
      <alignment/>
      <protection/>
    </xf>
    <xf numFmtId="214" fontId="3" fillId="33" borderId="11" xfId="0" applyNumberFormat="1" applyFont="1" applyFill="1" applyBorder="1" applyAlignment="1">
      <alignment horizontal="center" vertical="center"/>
    </xf>
    <xf numFmtId="0" fontId="3" fillId="0" borderId="0" xfId="53" applyFont="1" applyFill="1">
      <alignment/>
      <protection/>
    </xf>
    <xf numFmtId="208" fontId="3" fillId="0" borderId="0" xfId="50" applyFont="1" applyFill="1" applyAlignment="1">
      <alignment/>
    </xf>
    <xf numFmtId="0" fontId="4" fillId="0" borderId="0" xfId="53" applyFont="1" applyFill="1">
      <alignment/>
      <protection/>
    </xf>
    <xf numFmtId="0" fontId="0" fillId="0" borderId="0" xfId="53" applyFill="1">
      <alignment/>
      <protection/>
    </xf>
    <xf numFmtId="214" fontId="3" fillId="0" borderId="0" xfId="53" applyNumberFormat="1" applyFont="1" applyFill="1">
      <alignment/>
      <protection/>
    </xf>
    <xf numFmtId="0" fontId="3" fillId="35" borderId="11" xfId="53" applyFont="1" applyFill="1" applyBorder="1">
      <alignment/>
      <protection/>
    </xf>
    <xf numFmtId="214" fontId="3" fillId="33" borderId="11" xfId="53" applyNumberFormat="1" applyFont="1" applyFill="1" applyBorder="1" applyAlignment="1">
      <alignment horizontal="center" vertical="center"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0" borderId="0" xfId="53" applyFont="1" applyAlignment="1">
      <alignment/>
      <protection/>
    </xf>
    <xf numFmtId="0" fontId="2" fillId="0" borderId="0" xfId="0" applyFont="1" applyAlignment="1">
      <alignment/>
    </xf>
    <xf numFmtId="4" fontId="9" fillId="0" borderId="18" xfId="48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>
      <alignment/>
    </xf>
    <xf numFmtId="0" fontId="10" fillId="0" borderId="11" xfId="53" applyFont="1" applyBorder="1" applyAlignment="1">
      <alignment horizontal="center" vertical="center"/>
      <protection/>
    </xf>
    <xf numFmtId="4" fontId="9" fillId="0" borderId="18" xfId="0" applyNumberFormat="1" applyFont="1" applyBorder="1" applyAlignment="1">
      <alignment/>
    </xf>
    <xf numFmtId="4" fontId="9" fillId="0" borderId="18" xfId="0" applyNumberFormat="1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4" fontId="9" fillId="0" borderId="28" xfId="48" applyNumberFormat="1" applyFont="1" applyFill="1" applyBorder="1" applyAlignment="1" applyProtection="1">
      <alignment horizontal="right" vertical="center"/>
      <protection locked="0"/>
    </xf>
    <xf numFmtId="4" fontId="9" fillId="0" borderId="28" xfId="48" applyNumberFormat="1" applyFont="1" applyFill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>
      <alignment/>
    </xf>
    <xf numFmtId="217" fontId="9" fillId="34" borderId="28" xfId="0" applyNumberFormat="1" applyFont="1" applyFill="1" applyBorder="1" applyAlignment="1">
      <alignment horizontal="center"/>
    </xf>
    <xf numFmtId="218" fontId="9" fillId="34" borderId="28" xfId="0" applyNumberFormat="1" applyFont="1" applyFill="1" applyBorder="1" applyAlignment="1">
      <alignment/>
    </xf>
    <xf numFmtId="10" fontId="9" fillId="34" borderId="28" xfId="0" applyNumberFormat="1" applyFont="1" applyFill="1" applyBorder="1" applyAlignment="1">
      <alignment horizontal="center"/>
    </xf>
    <xf numFmtId="215" fontId="9" fillId="34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0" xfId="0" applyFont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214" fontId="3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214" fontId="3" fillId="33" borderId="15" xfId="53" applyNumberFormat="1" applyFont="1" applyFill="1" applyBorder="1" applyAlignment="1">
      <alignment horizontal="center" vertical="center"/>
      <protection/>
    </xf>
    <xf numFmtId="214" fontId="3" fillId="33" borderId="14" xfId="53" applyNumberFormat="1" applyFont="1" applyFill="1" applyBorder="1" applyAlignment="1">
      <alignment horizontal="center" vertical="center"/>
      <protection/>
    </xf>
    <xf numFmtId="0" fontId="2" fillId="33" borderId="15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center" vertical="center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39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left" vertical="center" wrapText="1"/>
      <protection/>
    </xf>
    <xf numFmtId="0" fontId="3" fillId="0" borderId="35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0" fontId="3" fillId="0" borderId="37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43" xfId="53" applyFont="1" applyBorder="1" applyAlignment="1">
      <alignment horizontal="left" vertical="center" wrapText="1"/>
      <protection/>
    </xf>
    <xf numFmtId="0" fontId="3" fillId="0" borderId="41" xfId="53" applyFont="1" applyBorder="1" applyAlignment="1">
      <alignment horizontal="left" vertical="center" wrapText="1"/>
      <protection/>
    </xf>
    <xf numFmtId="0" fontId="3" fillId="0" borderId="23" xfId="53" applyFont="1" applyBorder="1" applyAlignment="1">
      <alignment horizontal="left" vertical="center" wrapText="1"/>
      <protection/>
    </xf>
    <xf numFmtId="0" fontId="3" fillId="0" borderId="42" xfId="53" applyFont="1" applyBorder="1" applyAlignment="1">
      <alignment horizontal="left" vertical="center" wrapText="1"/>
      <protection/>
    </xf>
    <xf numFmtId="0" fontId="2" fillId="33" borderId="15" xfId="53" applyNumberFormat="1" applyFont="1" applyFill="1" applyBorder="1" applyAlignment="1">
      <alignment horizontal="center" vertical="center"/>
      <protection/>
    </xf>
    <xf numFmtId="0" fontId="2" fillId="33" borderId="39" xfId="53" applyNumberFormat="1" applyFont="1" applyFill="1" applyBorder="1" applyAlignment="1">
      <alignment horizontal="center" vertical="center"/>
      <protection/>
    </xf>
    <xf numFmtId="0" fontId="2" fillId="33" borderId="14" xfId="53" applyNumberFormat="1" applyFont="1" applyFill="1" applyBorder="1" applyAlignment="1">
      <alignment horizontal="center" vertical="center"/>
      <protection/>
    </xf>
    <xf numFmtId="0" fontId="3" fillId="33" borderId="15" xfId="53" applyNumberFormat="1" applyFont="1" applyFill="1" applyBorder="1" applyAlignment="1">
      <alignment horizontal="center" vertical="center"/>
      <protection/>
    </xf>
    <xf numFmtId="0" fontId="3" fillId="33" borderId="39" xfId="53" applyNumberFormat="1" applyFont="1" applyFill="1" applyBorder="1" applyAlignment="1">
      <alignment horizontal="center" vertical="center"/>
      <protection/>
    </xf>
    <xf numFmtId="0" fontId="3" fillId="33" borderId="14" xfId="53" applyNumberFormat="1" applyFont="1" applyFill="1" applyBorder="1" applyAlignment="1">
      <alignment horizontal="center" vertical="center"/>
      <protection/>
    </xf>
    <xf numFmtId="0" fontId="3" fillId="0" borderId="34" xfId="53" applyFont="1" applyBorder="1" applyAlignment="1">
      <alignment horizontal="left" vertical="center"/>
      <protection/>
    </xf>
    <xf numFmtId="0" fontId="3" fillId="0" borderId="35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0" fontId="3" fillId="0" borderId="41" xfId="53" applyFont="1" applyBorder="1" applyAlignment="1">
      <alignment horizontal="left" vertical="center"/>
      <protection/>
    </xf>
    <xf numFmtId="0" fontId="3" fillId="0" borderId="23" xfId="53" applyFont="1" applyBorder="1" applyAlignment="1">
      <alignment horizontal="left" vertical="center"/>
      <protection/>
    </xf>
    <xf numFmtId="0" fontId="3" fillId="0" borderId="42" xfId="53" applyFont="1" applyBorder="1" applyAlignment="1">
      <alignment horizontal="left" vertical="center"/>
      <protection/>
    </xf>
    <xf numFmtId="0" fontId="2" fillId="0" borderId="23" xfId="53" applyFont="1" applyBorder="1" applyAlignment="1">
      <alignment horizontal="center" vertical="center"/>
      <protection/>
    </xf>
    <xf numFmtId="10" fontId="3" fillId="33" borderId="21" xfId="53" applyNumberFormat="1" applyFont="1" applyFill="1" applyBorder="1" applyAlignment="1">
      <alignment horizontal="center" vertical="center"/>
      <protection/>
    </xf>
    <xf numFmtId="10" fontId="3" fillId="33" borderId="42" xfId="53" applyNumberFormat="1" applyFont="1" applyFill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 vertical="center" wrapText="1"/>
      <protection/>
    </xf>
    <xf numFmtId="0" fontId="2" fillId="0" borderId="35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37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2" fillId="0" borderId="41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2" fontId="3" fillId="33" borderId="15" xfId="53" applyNumberFormat="1" applyFont="1" applyFill="1" applyBorder="1" applyAlignment="1">
      <alignment horizontal="center" vertical="center"/>
      <protection/>
    </xf>
    <xf numFmtId="2" fontId="3" fillId="33" borderId="14" xfId="53" applyNumberFormat="1" applyFont="1" applyFill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" fillId="0" borderId="15" xfId="53" applyFont="1" applyBorder="1" applyAlignment="1">
      <alignment horizontal="center" vertical="center" wrapText="1" shrinkToFit="1"/>
      <protection/>
    </xf>
    <xf numFmtId="0" fontId="2" fillId="0" borderId="39" xfId="53" applyFont="1" applyBorder="1" applyAlignment="1">
      <alignment horizontal="center" vertical="center" wrapText="1" shrinkToFit="1"/>
      <protection/>
    </xf>
    <xf numFmtId="0" fontId="2" fillId="0" borderId="14" xfId="53" applyFont="1" applyBorder="1" applyAlignment="1">
      <alignment horizontal="center" vertical="center" wrapText="1" shrinkToFit="1"/>
      <protection/>
    </xf>
    <xf numFmtId="10" fontId="3" fillId="36" borderId="21" xfId="53" applyNumberFormat="1" applyFont="1" applyFill="1" applyBorder="1" applyAlignment="1">
      <alignment horizontal="center" vertical="center"/>
      <protection/>
    </xf>
    <xf numFmtId="10" fontId="3" fillId="36" borderId="42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="110" zoomScaleNormal="110" zoomScalePageLayoutView="0" workbookViewId="0" topLeftCell="A10">
      <selection activeCell="C14" sqref="C14"/>
    </sheetView>
  </sheetViews>
  <sheetFormatPr defaultColWidth="11.421875" defaultRowHeight="12.75"/>
  <cols>
    <col min="1" max="1" width="4.57421875" style="0" customWidth="1"/>
    <col min="2" max="2" width="13.7109375" style="22" customWidth="1"/>
    <col min="3" max="3" width="41.8515625" style="22" customWidth="1"/>
    <col min="4" max="5" width="16.7109375" style="0" hidden="1" customWidth="1"/>
    <col min="6" max="6" width="17.28125" style="0" hidden="1" customWidth="1"/>
    <col min="7" max="7" width="15.7109375" style="0" hidden="1" customWidth="1"/>
    <col min="8" max="8" width="1.421875" style="0" hidden="1" customWidth="1"/>
    <col min="9" max="9" width="8.8515625" style="0" hidden="1" customWidth="1"/>
    <col min="10" max="10" width="17.8515625" style="0" hidden="1" customWidth="1"/>
    <col min="11" max="11" width="15.28125" style="0" hidden="1" customWidth="1"/>
    <col min="12" max="12" width="16.7109375" style="0" hidden="1" customWidth="1"/>
    <col min="13" max="13" width="15.28125" style="0" bestFit="1" customWidth="1"/>
    <col min="14" max="14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9" ht="13.5" thickBot="1"/>
    <row r="10" spans="1:14" ht="12.75">
      <c r="A10" s="116" t="s">
        <v>38</v>
      </c>
      <c r="B10" s="117"/>
      <c r="C10" s="118"/>
      <c r="D10" s="113" t="s">
        <v>45</v>
      </c>
      <c r="E10" s="113"/>
      <c r="F10" s="113"/>
      <c r="G10" s="113"/>
      <c r="H10" s="92"/>
      <c r="I10" s="114" t="s">
        <v>39</v>
      </c>
      <c r="J10" s="114"/>
      <c r="K10" s="114"/>
      <c r="L10" s="114"/>
      <c r="M10" s="109" t="s">
        <v>87</v>
      </c>
      <c r="N10" s="111" t="s">
        <v>74</v>
      </c>
    </row>
    <row r="11" spans="1:14" ht="12.75">
      <c r="A11" s="119"/>
      <c r="B11" s="120"/>
      <c r="C11" s="121"/>
      <c r="D11" s="31" t="s">
        <v>25</v>
      </c>
      <c r="E11" s="31" t="s">
        <v>31</v>
      </c>
      <c r="F11" s="31" t="s">
        <v>26</v>
      </c>
      <c r="G11" s="31" t="s">
        <v>28</v>
      </c>
      <c r="H11" s="31"/>
      <c r="I11" s="32" t="s">
        <v>40</v>
      </c>
      <c r="J11" s="32" t="s">
        <v>41</v>
      </c>
      <c r="K11" s="32" t="s">
        <v>42</v>
      </c>
      <c r="L11" s="32" t="s">
        <v>34</v>
      </c>
      <c r="M11" s="110"/>
      <c r="N11" s="112"/>
    </row>
    <row r="12" spans="1:14" ht="12.75">
      <c r="A12" s="33">
        <v>1</v>
      </c>
      <c r="B12" s="28">
        <v>860000580</v>
      </c>
      <c r="C12" s="29" t="s">
        <v>52</v>
      </c>
      <c r="D12" s="89">
        <v>104180575000</v>
      </c>
      <c r="E12" s="89">
        <v>162484930000</v>
      </c>
      <c r="F12" s="47">
        <v>51320218000</v>
      </c>
      <c r="G12" s="47">
        <v>56590760000</v>
      </c>
      <c r="H12" s="29"/>
      <c r="I12" s="34">
        <f>+D12/F12</f>
        <v>2.030010375248211</v>
      </c>
      <c r="J12" s="35">
        <f>+D12-F12</f>
        <v>52860357000</v>
      </c>
      <c r="K12" s="36">
        <f>+G12/E12</f>
        <v>0.3482831300108878</v>
      </c>
      <c r="L12" s="37">
        <f>+E12-G12</f>
        <v>105894170000</v>
      </c>
      <c r="M12" s="30" t="str">
        <f>+'DOC MERK '!H31</f>
        <v>ADMISIBLE</v>
      </c>
      <c r="N12" s="94" t="str">
        <f>+'IND MERK'!J41</f>
        <v>ADMISIBLE</v>
      </c>
    </row>
    <row r="13" spans="1:14" ht="12.75">
      <c r="A13" s="93">
        <v>2</v>
      </c>
      <c r="B13" s="28">
        <v>830007414</v>
      </c>
      <c r="C13" s="29" t="s">
        <v>53</v>
      </c>
      <c r="D13" s="47">
        <v>14787365093.64</v>
      </c>
      <c r="E13" s="47">
        <v>1549725943.52</v>
      </c>
      <c r="F13" s="47">
        <v>581135232.92</v>
      </c>
      <c r="G13" s="47">
        <v>581135232.92</v>
      </c>
      <c r="H13" s="29"/>
      <c r="I13" s="34">
        <f>+D13/F13</f>
        <v>25.4456523300759</v>
      </c>
      <c r="J13" s="35">
        <f>+D13-F13</f>
        <v>14206229860.72</v>
      </c>
      <c r="K13" s="36">
        <f>+G13/E13</f>
        <v>0.3749922593410466</v>
      </c>
      <c r="L13" s="37">
        <f>+E13-G13</f>
        <v>968590710.6</v>
      </c>
      <c r="M13" s="30" t="str">
        <f>+'DOC ICL'!H31</f>
        <v>ADMISIBLE</v>
      </c>
      <c r="N13" s="94" t="str">
        <f>+'IND ICL'!J41</f>
        <v>ADMISIBLE</v>
      </c>
    </row>
    <row r="14" spans="1:14" ht="12.75">
      <c r="A14" s="93">
        <v>3</v>
      </c>
      <c r="B14" s="28">
        <v>830101830</v>
      </c>
      <c r="C14" s="45" t="s">
        <v>90</v>
      </c>
      <c r="D14" s="86">
        <v>607855318</v>
      </c>
      <c r="E14" s="47">
        <v>897610806</v>
      </c>
      <c r="F14" s="47">
        <v>204222899</v>
      </c>
      <c r="G14" s="47">
        <v>249581934</v>
      </c>
      <c r="H14" s="29"/>
      <c r="I14" s="34">
        <f>+D14/F14</f>
        <v>2.976430757649758</v>
      </c>
      <c r="J14" s="35">
        <f>+D14-F14</f>
        <v>403632419</v>
      </c>
      <c r="K14" s="36">
        <f>+G14/E14</f>
        <v>0.2780513919080426</v>
      </c>
      <c r="L14" s="37">
        <f>+E14-G14</f>
        <v>648028872</v>
      </c>
      <c r="M14" s="30" t="str">
        <f>+'DOC  ADVANCED'!H31</f>
        <v>SUBSANAR</v>
      </c>
      <c r="N14" s="94" t="str">
        <f>+'IND  ADVANCED'!J41</f>
        <v>ADMISIBLE</v>
      </c>
    </row>
    <row r="15" spans="1:14" ht="12.75">
      <c r="A15" s="93">
        <v>4</v>
      </c>
      <c r="B15" s="28">
        <v>890943055</v>
      </c>
      <c r="C15" s="29" t="s">
        <v>54</v>
      </c>
      <c r="D15" s="47">
        <v>2725246000</v>
      </c>
      <c r="E15" s="47">
        <v>2997400000</v>
      </c>
      <c r="F15" s="47">
        <v>807198000</v>
      </c>
      <c r="G15" s="47">
        <v>955596000</v>
      </c>
      <c r="H15" s="29"/>
      <c r="I15" s="34">
        <f aca="true" t="shared" si="0" ref="I15:I22">+D15/F15</f>
        <v>3.376180317592462</v>
      </c>
      <c r="J15" s="35">
        <f aca="true" t="shared" si="1" ref="J15:J22">+D15-F15</f>
        <v>1918048000</v>
      </c>
      <c r="K15" s="36">
        <f aca="true" t="shared" si="2" ref="K15:K22">+G15/E15</f>
        <v>0.3188083005271235</v>
      </c>
      <c r="L15" s="37">
        <f aca="true" t="shared" si="3" ref="L15:L22">+E15-G15</f>
        <v>2041804000</v>
      </c>
      <c r="M15" s="30" t="str">
        <f>+'DOC  SUCONEL'!H31</f>
        <v>SUBSANAR</v>
      </c>
      <c r="N15" s="94" t="str">
        <f>+'IND  SUCONEL'!J41</f>
        <v>ADMISIBLE</v>
      </c>
    </row>
    <row r="16" spans="1:14" s="22" customFormat="1" ht="12.75">
      <c r="A16" s="93">
        <v>5</v>
      </c>
      <c r="B16" s="28">
        <v>830065750</v>
      </c>
      <c r="C16" s="45" t="s">
        <v>55</v>
      </c>
      <c r="D16" s="86">
        <v>3154246811</v>
      </c>
      <c r="E16" s="47">
        <v>3759911735</v>
      </c>
      <c r="F16" s="47">
        <v>576242154</v>
      </c>
      <c r="G16" s="47">
        <v>2024330794</v>
      </c>
      <c r="H16" s="29"/>
      <c r="I16" s="34">
        <f t="shared" si="0"/>
        <v>5.47382170690692</v>
      </c>
      <c r="J16" s="35">
        <f t="shared" si="1"/>
        <v>2578004657</v>
      </c>
      <c r="K16" s="36">
        <f t="shared" si="2"/>
        <v>0.5383984882294052</v>
      </c>
      <c r="L16" s="37">
        <f t="shared" si="3"/>
        <v>1735580941</v>
      </c>
      <c r="M16" s="27" t="str">
        <f>+'DOC  ELECTROEQUIPOS'!H31</f>
        <v>ADMISIBLE</v>
      </c>
      <c r="N16" s="95" t="str">
        <f>+'IND  ELECTROEQUIPOS'!J41</f>
        <v>ADMISIBLE</v>
      </c>
    </row>
    <row r="17" spans="1:14" s="22" customFormat="1" ht="12.75">
      <c r="A17" s="93">
        <v>6</v>
      </c>
      <c r="B17" s="28">
        <v>830034233</v>
      </c>
      <c r="C17" s="29" t="s">
        <v>56</v>
      </c>
      <c r="D17" s="47">
        <v>1580453960</v>
      </c>
      <c r="E17" s="47">
        <v>2040127309</v>
      </c>
      <c r="F17" s="47">
        <v>424435045</v>
      </c>
      <c r="G17" s="47">
        <v>561657045</v>
      </c>
      <c r="H17" s="29"/>
      <c r="I17" s="34">
        <f t="shared" si="0"/>
        <v>3.723665089907927</v>
      </c>
      <c r="J17" s="35">
        <f t="shared" si="1"/>
        <v>1156018915</v>
      </c>
      <c r="K17" s="36">
        <f t="shared" si="2"/>
        <v>0.2753049001021926</v>
      </c>
      <c r="L17" s="37">
        <f t="shared" si="3"/>
        <v>1478470264</v>
      </c>
      <c r="M17" s="27" t="str">
        <f>+'DOC AM '!H31</f>
        <v>SUBSANAR</v>
      </c>
      <c r="N17" s="95" t="str">
        <f>+'IND  AM'!J41</f>
        <v>ADMISIBLE</v>
      </c>
    </row>
    <row r="18" spans="1:14" s="22" customFormat="1" ht="12.75">
      <c r="A18" s="93">
        <v>7</v>
      </c>
      <c r="B18" s="28">
        <v>860090404</v>
      </c>
      <c r="C18" s="45" t="s">
        <v>57</v>
      </c>
      <c r="D18" s="90">
        <v>8162038827.13</v>
      </c>
      <c r="E18" s="90">
        <v>8858856477.92</v>
      </c>
      <c r="F18" s="90">
        <v>3514076090.01</v>
      </c>
      <c r="G18" s="90">
        <v>3916844090.01</v>
      </c>
      <c r="H18" s="29"/>
      <c r="I18" s="34">
        <f t="shared" si="0"/>
        <v>2.322669918939283</v>
      </c>
      <c r="J18" s="35">
        <f t="shared" si="1"/>
        <v>4647962737.12</v>
      </c>
      <c r="K18" s="36">
        <f t="shared" si="2"/>
        <v>0.4421387906861822</v>
      </c>
      <c r="L18" s="37">
        <f t="shared" si="3"/>
        <v>4942012387.91</v>
      </c>
      <c r="M18" s="27" t="str">
        <f>+'DOC  SISTEMAS E INST'!H31</f>
        <v>ADMISIBLE</v>
      </c>
      <c r="N18" s="95" t="str">
        <f>+'IND  SISTEMAS E INST'!J41</f>
        <v>ADMISIBLE</v>
      </c>
    </row>
    <row r="19" spans="1:14" s="22" customFormat="1" ht="12.75">
      <c r="A19" s="93">
        <v>8</v>
      </c>
      <c r="B19" s="28">
        <v>830023974</v>
      </c>
      <c r="C19" s="29" t="s">
        <v>58</v>
      </c>
      <c r="D19" s="47">
        <v>1117058259</v>
      </c>
      <c r="E19" s="47">
        <v>1319982026</v>
      </c>
      <c r="F19" s="47">
        <v>434914480</v>
      </c>
      <c r="G19" s="47">
        <v>546588185</v>
      </c>
      <c r="H19" s="29"/>
      <c r="I19" s="34">
        <f t="shared" si="0"/>
        <v>2.568454973032859</v>
      </c>
      <c r="J19" s="35">
        <f t="shared" si="1"/>
        <v>682143779</v>
      </c>
      <c r="K19" s="36">
        <f t="shared" si="2"/>
        <v>0.4140875968261101</v>
      </c>
      <c r="L19" s="37">
        <f t="shared" si="3"/>
        <v>773393841</v>
      </c>
      <c r="M19" s="27" t="str">
        <f>+'DOC  MICROSCOPIOS'!H31</f>
        <v>SUBSANAR</v>
      </c>
      <c r="N19" s="95" t="str">
        <f>+'IND  MICROSCOPIOS'!J41</f>
        <v>ADMISIBLE</v>
      </c>
    </row>
    <row r="20" spans="1:14" s="22" customFormat="1" ht="12.75">
      <c r="A20" s="93">
        <v>9</v>
      </c>
      <c r="B20" s="28">
        <v>830014721</v>
      </c>
      <c r="C20" s="45" t="s">
        <v>59</v>
      </c>
      <c r="D20" s="86">
        <v>2560874779</v>
      </c>
      <c r="E20" s="47">
        <v>3907479165</v>
      </c>
      <c r="F20" s="47">
        <v>1244533850</v>
      </c>
      <c r="G20" s="47">
        <v>1901635537</v>
      </c>
      <c r="H20" s="29"/>
      <c r="I20" s="34">
        <f t="shared" si="0"/>
        <v>2.0576979718149087</v>
      </c>
      <c r="J20" s="35">
        <f t="shared" si="1"/>
        <v>1316340929</v>
      </c>
      <c r="K20" s="36">
        <f t="shared" si="2"/>
        <v>0.4866655602500186</v>
      </c>
      <c r="L20" s="37">
        <f t="shared" si="3"/>
        <v>2005843628</v>
      </c>
      <c r="M20" s="27" t="str">
        <f>+'DOC  NR'!H31</f>
        <v>SUBSANAR</v>
      </c>
      <c r="N20" s="95" t="str">
        <f>+'IND NR'!J41</f>
        <v>ADMISIBLE</v>
      </c>
    </row>
    <row r="21" spans="1:14" s="22" customFormat="1" ht="12.75">
      <c r="A21" s="93">
        <v>10</v>
      </c>
      <c r="B21" s="28">
        <v>830502923</v>
      </c>
      <c r="C21" s="29" t="s">
        <v>88</v>
      </c>
      <c r="D21" s="47">
        <v>1711380000</v>
      </c>
      <c r="E21" s="47">
        <v>1724723000</v>
      </c>
      <c r="F21" s="47">
        <v>1307523000</v>
      </c>
      <c r="G21" s="47">
        <v>1341663000</v>
      </c>
      <c r="H21" s="29"/>
      <c r="I21" s="34">
        <f t="shared" si="0"/>
        <v>1.3088718133447748</v>
      </c>
      <c r="J21" s="35">
        <f t="shared" si="1"/>
        <v>403857000</v>
      </c>
      <c r="K21" s="36">
        <f t="shared" si="2"/>
        <v>0.777900567221519</v>
      </c>
      <c r="L21" s="37">
        <f t="shared" si="3"/>
        <v>383060000</v>
      </c>
      <c r="M21" s="27" t="str">
        <f>+'DOC  SOLTECOS'!H31</f>
        <v>SUBSANAR</v>
      </c>
      <c r="N21" s="95" t="str">
        <f>+'IND  SOLTECOS'!J41</f>
        <v>INADMISIBLE</v>
      </c>
    </row>
    <row r="22" spans="1:14" ht="12.75">
      <c r="A22" s="93">
        <v>11</v>
      </c>
      <c r="B22" s="28">
        <v>800078000</v>
      </c>
      <c r="C22" s="45" t="s">
        <v>86</v>
      </c>
      <c r="D22" s="86">
        <v>729648124.34</v>
      </c>
      <c r="E22" s="47">
        <v>871487724.34</v>
      </c>
      <c r="F22" s="47">
        <v>511318835.91</v>
      </c>
      <c r="G22" s="47">
        <v>536318835.91</v>
      </c>
      <c r="H22" s="29"/>
      <c r="I22" s="34">
        <f t="shared" si="0"/>
        <v>1.426992461643696</v>
      </c>
      <c r="J22" s="35">
        <f t="shared" si="1"/>
        <v>218329288.43</v>
      </c>
      <c r="K22" s="36">
        <f t="shared" si="2"/>
        <v>0.6154060704827117</v>
      </c>
      <c r="L22" s="37">
        <f t="shared" si="3"/>
        <v>335168888.43</v>
      </c>
      <c r="M22" s="30" t="str">
        <f>+'DOC  KASAI'!H31</f>
        <v>ADMISIBLE</v>
      </c>
      <c r="N22" s="94" t="str">
        <f>+'IND  KASAI'!J41</f>
        <v>ADMSIIBLE</v>
      </c>
    </row>
    <row r="23" spans="1:14" ht="12.75">
      <c r="A23" s="93">
        <v>12</v>
      </c>
      <c r="B23" s="28">
        <v>830048037</v>
      </c>
      <c r="C23" s="45" t="s">
        <v>61</v>
      </c>
      <c r="D23" s="86">
        <v>830426866</v>
      </c>
      <c r="E23" s="47">
        <v>929786125</v>
      </c>
      <c r="F23" s="47">
        <v>284702874</v>
      </c>
      <c r="G23" s="47">
        <v>284702874</v>
      </c>
      <c r="H23" s="29"/>
      <c r="I23" s="34">
        <f>+D23/F23</f>
        <v>2.9168193995821765</v>
      </c>
      <c r="J23" s="35">
        <f>+D23-F23</f>
        <v>545723992</v>
      </c>
      <c r="K23" s="36">
        <f>+G23/E23</f>
        <v>0.30620254093380883</v>
      </c>
      <c r="L23" s="37">
        <f>+E23-G23</f>
        <v>645083251</v>
      </c>
      <c r="M23" s="30" t="str">
        <f>+'DOC  TECNIPESAJE'!H31</f>
        <v>SUBSANAR</v>
      </c>
      <c r="N23" s="94" t="str">
        <f>+'IND  TECNIPESAJE'!J41</f>
        <v>ADMSIIBLE</v>
      </c>
    </row>
    <row r="24" spans="1:14" ht="12.75" customHeight="1">
      <c r="A24" s="93">
        <v>13</v>
      </c>
      <c r="B24" s="28">
        <v>900086559</v>
      </c>
      <c r="C24" s="45" t="s">
        <v>62</v>
      </c>
      <c r="D24" s="86">
        <v>103820897</v>
      </c>
      <c r="E24" s="47">
        <v>131075173</v>
      </c>
      <c r="F24" s="47">
        <v>47069547</v>
      </c>
      <c r="G24" s="47">
        <v>47069547</v>
      </c>
      <c r="H24" s="29"/>
      <c r="I24" s="34">
        <f>+D24/F24</f>
        <v>2.2056914420697527</v>
      </c>
      <c r="J24" s="35">
        <f>+D24-F24</f>
        <v>56751350</v>
      </c>
      <c r="K24" s="36">
        <f>+G24/E24</f>
        <v>0.3591034512691431</v>
      </c>
      <c r="L24" s="37">
        <f>+E24-G24</f>
        <v>84005626</v>
      </c>
      <c r="M24" s="30" t="str">
        <f>+'DOC  ENTHOS'!H31</f>
        <v>SUBSANAR</v>
      </c>
      <c r="N24" s="94" t="str">
        <f>+'IND  ENTHOS'!J41</f>
        <v>ADMISIBLE</v>
      </c>
    </row>
    <row r="25" spans="1:14" ht="13.5" thickBot="1">
      <c r="A25" s="96">
        <v>14</v>
      </c>
      <c r="B25" s="97">
        <v>890935513</v>
      </c>
      <c r="C25" s="98" t="s">
        <v>63</v>
      </c>
      <c r="D25" s="99">
        <v>7009061376</v>
      </c>
      <c r="E25" s="100">
        <v>11526385005</v>
      </c>
      <c r="F25" s="100">
        <v>3273751605</v>
      </c>
      <c r="G25" s="100">
        <v>5517193065</v>
      </c>
      <c r="H25" s="101"/>
      <c r="I25" s="102">
        <f>+D25/F25</f>
        <v>2.1409875340862947</v>
      </c>
      <c r="J25" s="103">
        <f>+D25-F25</f>
        <v>3735309771</v>
      </c>
      <c r="K25" s="104">
        <f>+G25/E25</f>
        <v>0.4786577112083894</v>
      </c>
      <c r="L25" s="105">
        <f>+E25-G25</f>
        <v>6009191940</v>
      </c>
      <c r="M25" s="106" t="str">
        <f>+'DOC  ANALYTICA'!H31</f>
        <v>ADMISIBLE</v>
      </c>
      <c r="N25" s="107" t="str">
        <f>+'IND  ANALYTICA'!J41</f>
        <v>ADMISIBLE</v>
      </c>
    </row>
    <row r="26" spans="2:3" ht="12.75">
      <c r="B26"/>
      <c r="C26"/>
    </row>
    <row r="27" spans="2:3" ht="13.5" customHeight="1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9" ht="12.75">
      <c r="B31" s="115" t="s">
        <v>72</v>
      </c>
      <c r="C31" s="115"/>
      <c r="D31" s="115"/>
      <c r="E31" s="115"/>
      <c r="F31" s="115"/>
      <c r="G31" s="115"/>
      <c r="H31" s="115"/>
      <c r="I31" s="115"/>
    </row>
    <row r="32" spans="1:9" ht="12.75">
      <c r="A32" s="23"/>
      <c r="B32" s="108" t="s">
        <v>35</v>
      </c>
      <c r="C32" s="108"/>
      <c r="D32" s="108"/>
      <c r="E32" s="108"/>
      <c r="F32" s="108"/>
      <c r="G32" s="108"/>
      <c r="H32" s="108"/>
      <c r="I32" s="108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3.5" customHeight="1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 s="25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1:3" ht="48" customHeight="1">
      <c r="A69" s="26"/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1:3" ht="12.75">
      <c r="A75" s="24"/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30.75" customHeight="1">
      <c r="B83"/>
      <c r="C83"/>
    </row>
    <row r="84" spans="2:3" ht="12.75">
      <c r="B84"/>
      <c r="C84"/>
    </row>
    <row r="85" spans="2:3" ht="48.75" customHeight="1">
      <c r="B85"/>
      <c r="C85"/>
    </row>
    <row r="86" spans="2:3" ht="21" customHeight="1">
      <c r="B86"/>
      <c r="C86"/>
    </row>
    <row r="87" spans="2:3" ht="32.25" customHeight="1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</sheetData>
  <sheetProtection/>
  <mergeCells count="13">
    <mergeCell ref="A1:H1"/>
    <mergeCell ref="A2:H2"/>
    <mergeCell ref="A3:H3"/>
    <mergeCell ref="A4:H4"/>
    <mergeCell ref="A5:H5"/>
    <mergeCell ref="A6:H6"/>
    <mergeCell ref="B32:I32"/>
    <mergeCell ref="M10:M11"/>
    <mergeCell ref="N10:N11"/>
    <mergeCell ref="D10:G10"/>
    <mergeCell ref="I10:L10"/>
    <mergeCell ref="B31:I31"/>
    <mergeCell ref="A10:C11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0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55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 t="s">
        <v>75</v>
      </c>
      <c r="G20" s="44"/>
      <c r="H20" s="83"/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76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0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8515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293901660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830065750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ELECTROEQUIPOS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3154246811</v>
      </c>
      <c r="G25" s="227">
        <f>F25/F26</f>
        <v>5.47382170690692</v>
      </c>
      <c r="H25" s="198" t="s">
        <v>77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576242154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2024330794</v>
      </c>
      <c r="G29" s="211">
        <f>F29/F30</f>
        <v>0.5383984882294052</v>
      </c>
      <c r="H29" s="198" t="s">
        <v>77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3759911735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3154246811</v>
      </c>
      <c r="G33" s="179">
        <f>F33-F34</f>
        <v>2578004657</v>
      </c>
      <c r="H33" s="198" t="s">
        <v>77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576242154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293901660</v>
      </c>
      <c r="G35" s="46">
        <f>+F35*65%</f>
        <v>191036079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293901660</v>
      </c>
      <c r="G38" s="179">
        <f>VLOOKUP(G19,EMPRESAS!B12:L25,11,0)</f>
        <v>1735580941</v>
      </c>
      <c r="H38" s="181" t="s">
        <v>77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220426245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9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56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/>
      <c r="G20" s="44" t="s">
        <v>75</v>
      </c>
      <c r="H20" s="83" t="s">
        <v>82</v>
      </c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28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140625" style="50" bestFit="1" customWidth="1"/>
    <col min="7" max="7" width="21.140625" style="50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41996176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830034233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AM LTDA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1580453960</v>
      </c>
      <c r="G25" s="227">
        <f>F25/F26</f>
        <v>3.723665089907927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424435045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561657045</v>
      </c>
      <c r="G29" s="211">
        <f>F29/F30</f>
        <v>0.2753049001021926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2040127309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1580453960</v>
      </c>
      <c r="G33" s="179">
        <f>F33-F34</f>
        <v>1156018915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424435045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41996176</v>
      </c>
      <c r="G35" s="46">
        <f>+F35*65%</f>
        <v>27297514.400000002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41996176</v>
      </c>
      <c r="G38" s="179">
        <f>VLOOKUP(G19,EMPRESAS!B12:L25,11,0)</f>
        <v>1478470264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31497132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4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57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 t="s">
        <v>75</v>
      </c>
      <c r="G20" s="44"/>
      <c r="H20" s="83"/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76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0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8515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126463964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860090404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SISTEMAS E INSTRUMENTACION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8162038827.13</v>
      </c>
      <c r="G25" s="227">
        <f>F25/F26</f>
        <v>2.322669918939283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3514076090.01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3916844090.01</v>
      </c>
      <c r="G29" s="211">
        <f>F29/F30</f>
        <v>0.4421387906861822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8858856477.92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8162038827.13</v>
      </c>
      <c r="G33" s="179">
        <f>F33-F34</f>
        <v>4647962737.12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3514076090.01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126463964</v>
      </c>
      <c r="G35" s="46">
        <f>+F35*65%</f>
        <v>82201576.60000001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126463964</v>
      </c>
      <c r="G38" s="179">
        <f>VLOOKUP(G19,EMPRESAS!B12:L25,11,0)</f>
        <v>4942012387.91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94847973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7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58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/>
      <c r="G20" s="44" t="s">
        <v>75</v>
      </c>
      <c r="H20" s="83" t="s">
        <v>82</v>
      </c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/>
      <c r="G27" s="11" t="s">
        <v>75</v>
      </c>
      <c r="H27" s="11" t="s">
        <v>85</v>
      </c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/>
      <c r="G30" s="14" t="s">
        <v>75</v>
      </c>
      <c r="H30" s="43" t="s">
        <v>85</v>
      </c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0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140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203502280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830023974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MICROSCOPIOS Y EQUIPOS ESPECIALES SAS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1117058259</v>
      </c>
      <c r="G25" s="227">
        <f>F25/F26</f>
        <v>2.568454973032859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434914480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546588185</v>
      </c>
      <c r="G29" s="211">
        <f>F29/F30</f>
        <v>0.4140875968261101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1319982026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1117058259</v>
      </c>
      <c r="G33" s="179">
        <f>F33-F34</f>
        <v>682143779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434914480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203502280</v>
      </c>
      <c r="G35" s="46">
        <f>+F35*65%</f>
        <v>132276482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203502280</v>
      </c>
      <c r="G38" s="179">
        <f>VLOOKUP(G19,EMPRESAS!B12:L25,11,0)</f>
        <v>773393841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152626710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59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/>
      <c r="G18" s="11" t="s">
        <v>75</v>
      </c>
      <c r="H18" s="11" t="s">
        <v>82</v>
      </c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/>
      <c r="G20" s="44" t="s">
        <v>75</v>
      </c>
      <c r="H20" s="83" t="s">
        <v>82</v>
      </c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7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8515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281033559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830014721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NUEVOS RECURSOS NR LTDA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2560874779</v>
      </c>
      <c r="G25" s="227">
        <f>F25/F26</f>
        <v>2.0576979718149087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1244533850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1901635537</v>
      </c>
      <c r="G29" s="211">
        <f>F29/F30</f>
        <v>0.4866655602500186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3907479165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2560874779</v>
      </c>
      <c r="G33" s="179">
        <f>F33-F34</f>
        <v>1316340929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1244533850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281033559</v>
      </c>
      <c r="G35" s="46">
        <f>+F35*65%</f>
        <v>182671813.35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281033559</v>
      </c>
      <c r="G38" s="179">
        <f>VLOOKUP(G19,EMPRESAS!B12:L25,11,0)</f>
        <v>2005843628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210775169.25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0">
      <selection activeCell="J16" sqref="J16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46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52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customHeight="1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 t="s">
        <v>75</v>
      </c>
      <c r="G20" s="44"/>
      <c r="H20" s="83"/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76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2.75" customHeight="1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1:H1"/>
    <mergeCell ref="A2:H2"/>
    <mergeCell ref="A3:H3"/>
    <mergeCell ref="A4:H4"/>
    <mergeCell ref="A5:H5"/>
    <mergeCell ref="A6:H6"/>
    <mergeCell ref="F8:H8"/>
    <mergeCell ref="A9:A12"/>
    <mergeCell ref="B9:E12"/>
    <mergeCell ref="F9:H9"/>
    <mergeCell ref="F10:H10"/>
    <mergeCell ref="F11:H11"/>
    <mergeCell ref="A13:A21"/>
    <mergeCell ref="B13:E13"/>
    <mergeCell ref="B14:C15"/>
    <mergeCell ref="B16:C17"/>
    <mergeCell ref="B18:C19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36:H36"/>
    <mergeCell ref="A28:A30"/>
    <mergeCell ref="B28:E28"/>
    <mergeCell ref="B29:E29"/>
    <mergeCell ref="B30:E30"/>
    <mergeCell ref="A34:H34"/>
    <mergeCell ref="A35:H35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B29" sqref="B29:E29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60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/>
      <c r="G18" s="11" t="s">
        <v>75</v>
      </c>
      <c r="H18" s="11" t="s">
        <v>82</v>
      </c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/>
      <c r="G20" s="44" t="s">
        <v>75</v>
      </c>
      <c r="H20" s="83" t="s">
        <v>83</v>
      </c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/>
      <c r="G24" s="11" t="s">
        <v>75</v>
      </c>
      <c r="H24" s="11" t="s">
        <v>81</v>
      </c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80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80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4">
      <selection activeCell="E12" sqref="E12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42187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78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208800000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830502923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SOLTECO SAS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1711380000</v>
      </c>
      <c r="G25" s="227">
        <f>F25/F26</f>
        <v>1.3088718133447748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1307523000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1341663000</v>
      </c>
      <c r="G29" s="241">
        <f>F29/F30</f>
        <v>0.777900567221519</v>
      </c>
      <c r="H29" s="198"/>
      <c r="I29" s="201" t="s">
        <v>75</v>
      </c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1724723000</v>
      </c>
      <c r="G30" s="24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1711380000</v>
      </c>
      <c r="G33" s="179">
        <f>F33-F34</f>
        <v>403857000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1307523000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208800000</v>
      </c>
      <c r="G35" s="46">
        <f>+F35*65%</f>
        <v>135720000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208800000</v>
      </c>
      <c r="G38" s="179">
        <f>VLOOKUP(G19,EMPRESAS!B12:L25,11,0)</f>
        <v>383060000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156600000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78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86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 t="s">
        <v>75</v>
      </c>
      <c r="G20" s="44"/>
      <c r="H20" s="83"/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76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0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140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123400800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800078000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KASAI LTDA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729648124.34</v>
      </c>
      <c r="G25" s="227">
        <f>F25/F26</f>
        <v>1.426992461643696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511318835.91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536318835.91</v>
      </c>
      <c r="G29" s="211">
        <f>F29/F30</f>
        <v>0.6154060704827117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871487724.34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729648124.34</v>
      </c>
      <c r="G33" s="179">
        <f>F33-F34</f>
        <v>218329288.43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511318835.91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123400800</v>
      </c>
      <c r="G35" s="46">
        <f>+F35*65%</f>
        <v>80210520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123400800</v>
      </c>
      <c r="G38" s="179">
        <f>VLOOKUP(G19,EMPRESAS!B12:L25,11,0)</f>
        <v>335168888.43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92550600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79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61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 t="s">
        <v>75</v>
      </c>
      <c r="G20" s="44"/>
      <c r="H20" s="83"/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/>
      <c r="G24" s="91" t="s">
        <v>75</v>
      </c>
      <c r="H24" s="11" t="s">
        <v>81</v>
      </c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80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80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6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140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6496000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830048037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TECNIPESAJE LTDA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830426866</v>
      </c>
      <c r="G25" s="227">
        <f>F25/F26</f>
        <v>2.9168193995821765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284702874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284702874</v>
      </c>
      <c r="G29" s="211">
        <f>F29/F30</f>
        <v>0.30620254093380883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929786125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830426866</v>
      </c>
      <c r="G33" s="179">
        <f>F33-F34</f>
        <v>545723992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284702874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6496000</v>
      </c>
      <c r="G35" s="46">
        <f>+F35*65%</f>
        <v>4222400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6496000</v>
      </c>
      <c r="G38" s="179">
        <f>VLOOKUP(G19,EMPRESAS!B12:L25,11,0)</f>
        <v>645083251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4872000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79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62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/>
      <c r="G20" s="44" t="s">
        <v>75</v>
      </c>
      <c r="H20" s="83" t="s">
        <v>82</v>
      </c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/>
      <c r="G24" s="11" t="s">
        <v>75</v>
      </c>
      <c r="H24" s="11" t="s">
        <v>81</v>
      </c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80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80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9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140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24186000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900086559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ENTHOS 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103820897</v>
      </c>
      <c r="G25" s="227">
        <f>F25/F26</f>
        <v>2.2056914420697527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47069547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47069547</v>
      </c>
      <c r="G29" s="211">
        <f>F29/F30</f>
        <v>0.3591034512691431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131075173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103820897</v>
      </c>
      <c r="G33" s="179">
        <f>F33-F34</f>
        <v>56751350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47069547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24186000</v>
      </c>
      <c r="G35" s="46">
        <f>+F35*65%</f>
        <v>15720900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24186000</v>
      </c>
      <c r="G38" s="179">
        <f>VLOOKUP(G19,EMPRESAS!B12:L25,11,0)</f>
        <v>84005626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18139500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63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 t="s">
        <v>75</v>
      </c>
      <c r="G20" s="44"/>
      <c r="H20" s="83"/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76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">
      <selection activeCell="J10" sqref="J10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8515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1037012160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890935513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ANALYTICA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7009061376</v>
      </c>
      <c r="G25" s="227">
        <f>F25/F26</f>
        <v>2.1409875340862947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3273751605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5517193065</v>
      </c>
      <c r="G29" s="211">
        <f>F29/F30</f>
        <v>0.4786577112083894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11526385005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7009061376</v>
      </c>
      <c r="G33" s="179">
        <f>F33-F34</f>
        <v>3735309771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VLOOKUP(G19,EMPRESAS!B12:G25,5,0)</f>
        <v>3273751605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1037012160</v>
      </c>
      <c r="G35" s="46">
        <f>+F35*65%</f>
        <v>674057904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1037012160</v>
      </c>
      <c r="G38" s="179">
        <f>VLOOKUP(G19,EMPRESAS!B12:L25,11,0)</f>
        <v>6009191940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777759120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B1">
      <selection activeCell="A4" sqref="A4:H4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6.281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132470649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860000580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MERK S.A.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104180575000</v>
      </c>
      <c r="G25" s="227">
        <f>F25/F26</f>
        <v>2.030010375248211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51320218000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56590760000</v>
      </c>
      <c r="G29" s="211">
        <f>F29/F30</f>
        <v>0.3482831300108878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162484930000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104180575000</v>
      </c>
      <c r="G33" s="179">
        <f>F33-F34</f>
        <v>52860357000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VLOOKUP(G19,EMPRESAS!B12:G14,5,0)</f>
        <v>51320218000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132470649</v>
      </c>
      <c r="G35" s="46">
        <f>+F35*65%</f>
        <v>86105921.85000001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132470649</v>
      </c>
      <c r="G38" s="179">
        <f>VLOOKUP(G19,EMPRESAS!B12:L25,11,0)</f>
        <v>105894170000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99352986.75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A1:H1"/>
    <mergeCell ref="A2:H2"/>
    <mergeCell ref="A3:H3"/>
    <mergeCell ref="A4:H4"/>
    <mergeCell ref="A5:H5"/>
    <mergeCell ref="A6:H6"/>
    <mergeCell ref="A25:A26"/>
    <mergeCell ref="B25:D26"/>
    <mergeCell ref="G25:G2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H25:H26"/>
    <mergeCell ref="I25:I26"/>
    <mergeCell ref="J25:J26"/>
    <mergeCell ref="J29:J30"/>
    <mergeCell ref="B28:D28"/>
    <mergeCell ref="A29:A30"/>
    <mergeCell ref="B29:D30"/>
    <mergeCell ref="G29:G30"/>
    <mergeCell ref="H29:H30"/>
    <mergeCell ref="I29:I30"/>
    <mergeCell ref="J38:J39"/>
    <mergeCell ref="B32:D32"/>
    <mergeCell ref="A33:A35"/>
    <mergeCell ref="B33:D35"/>
    <mergeCell ref="G33:G34"/>
    <mergeCell ref="H33:H35"/>
    <mergeCell ref="I33:I35"/>
    <mergeCell ref="J33:J35"/>
    <mergeCell ref="B38:D39"/>
    <mergeCell ref="A41:I41"/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0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53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 t="s">
        <v>75</v>
      </c>
      <c r="G20" s="44"/>
      <c r="H20" s="83"/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 t="s">
        <v>75</v>
      </c>
      <c r="G30" s="14"/>
      <c r="H30" s="43"/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76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" header="0" footer="0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25">
      <selection activeCell="F15" sqref="F15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5.281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575453085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830007414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ICL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14787365093.64</v>
      </c>
      <c r="G25" s="227">
        <f>F25/F26</f>
        <v>25.4456523300759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581135232.92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581135232.92</v>
      </c>
      <c r="G29" s="211">
        <f>F29/F30</f>
        <v>0.3749922593410466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1549725943.52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14787365093.64</v>
      </c>
      <c r="G33" s="179">
        <f>F33-F34</f>
        <v>14206229860.72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VLOOKUP(G19,EMPRESAS!B12:G14,5,0)</f>
        <v>581135232.92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575453085</v>
      </c>
      <c r="G35" s="46">
        <f>+F35*65%</f>
        <v>374044505.25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575453085</v>
      </c>
      <c r="G38" s="179">
        <f>VLOOKUP(G19,EMPRESAS!B12:L25,11,0)</f>
        <v>968590710.6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431589813.75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7">
      <selection activeCell="F10" sqref="F10:H10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7.7109375" style="0" customWidth="1"/>
    <col min="8" max="8" width="14.14062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89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/>
      <c r="G20" s="44" t="s">
        <v>75</v>
      </c>
      <c r="H20" s="83" t="s">
        <v>82</v>
      </c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/>
      <c r="G27" s="11" t="s">
        <v>75</v>
      </c>
      <c r="H27" s="11" t="s">
        <v>85</v>
      </c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 t="s">
        <v>75</v>
      </c>
      <c r="G29" s="14"/>
      <c r="H29" s="14"/>
    </row>
    <row r="30" spans="1:8" ht="14.25" thickBot="1">
      <c r="A30" s="126"/>
      <c r="B30" s="131" t="s">
        <v>16</v>
      </c>
      <c r="C30" s="132"/>
      <c r="D30" s="132"/>
      <c r="E30" s="133"/>
      <c r="F30" s="13"/>
      <c r="G30" s="14" t="s">
        <v>75</v>
      </c>
      <c r="H30" s="43" t="s">
        <v>85</v>
      </c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" header="0" footer="0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0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140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275588160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830101830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ADVANCED INSTRUMENTS LTDA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607855318</v>
      </c>
      <c r="G25" s="227">
        <f>F25/F26</f>
        <v>2.976430757649758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204222899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249581934</v>
      </c>
      <c r="G29" s="211">
        <f>F29/F30</f>
        <v>0.2780513919080426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897610806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607855318</v>
      </c>
      <c r="G33" s="179">
        <f>F33-F34</f>
        <v>403632419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VLOOKUP(G19,EMPRESAS!B12:G14,5,0)</f>
        <v>204222899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275588160</v>
      </c>
      <c r="G35" s="46">
        <f>+F35*65%</f>
        <v>179132304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275588160</v>
      </c>
      <c r="G38" s="179">
        <f>VLOOKUP(G19,EMPRESAS!B12:L25,11,0)</f>
        <v>648028872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206691120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0">
      <selection activeCell="A4" sqref="A4:H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36.57421875" style="0" customWidth="1"/>
  </cols>
  <sheetData>
    <row r="1" spans="1:8" ht="13.5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ht="13.5">
      <c r="A2" s="122" t="s">
        <v>4</v>
      </c>
      <c r="B2" s="122"/>
      <c r="C2" s="122"/>
      <c r="D2" s="122"/>
      <c r="E2" s="122"/>
      <c r="F2" s="122"/>
      <c r="G2" s="122"/>
      <c r="H2" s="122"/>
    </row>
    <row r="3" spans="1:8" ht="13.5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ht="13.5">
      <c r="A4" s="122" t="s">
        <v>71</v>
      </c>
      <c r="B4" s="122"/>
      <c r="C4" s="122"/>
      <c r="D4" s="122"/>
      <c r="E4" s="122"/>
      <c r="F4" s="122"/>
      <c r="G4" s="122"/>
      <c r="H4" s="122"/>
    </row>
    <row r="5" spans="1:8" ht="13.5">
      <c r="A5" s="122" t="s">
        <v>8</v>
      </c>
      <c r="B5" s="122"/>
      <c r="C5" s="122"/>
      <c r="D5" s="122"/>
      <c r="E5" s="122"/>
      <c r="F5" s="122"/>
      <c r="G5" s="122"/>
      <c r="H5" s="122"/>
    </row>
    <row r="6" spans="1:8" ht="13.5">
      <c r="A6" s="123" t="s">
        <v>65</v>
      </c>
      <c r="B6" s="123"/>
      <c r="C6" s="123"/>
      <c r="D6" s="123"/>
      <c r="E6" s="123"/>
      <c r="F6" s="123"/>
      <c r="G6" s="123"/>
      <c r="H6" s="123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4.25" thickBot="1">
      <c r="A8" s="38"/>
      <c r="B8" s="38"/>
      <c r="C8" s="38"/>
      <c r="D8" s="38"/>
      <c r="E8" s="38"/>
      <c r="F8" s="123"/>
      <c r="G8" s="123"/>
      <c r="H8" s="123"/>
    </row>
    <row r="9" spans="1:8" ht="14.25" customHeight="1" thickBot="1">
      <c r="A9" s="152" t="s">
        <v>5</v>
      </c>
      <c r="B9" s="155" t="s">
        <v>9</v>
      </c>
      <c r="C9" s="156"/>
      <c r="D9" s="156"/>
      <c r="E9" s="157"/>
      <c r="F9" s="164" t="s">
        <v>3</v>
      </c>
      <c r="G9" s="165"/>
      <c r="H9" s="166"/>
    </row>
    <row r="10" spans="1:8" ht="29.25" customHeight="1" thickBot="1">
      <c r="A10" s="153"/>
      <c r="B10" s="158"/>
      <c r="C10" s="159"/>
      <c r="D10" s="159"/>
      <c r="E10" s="160"/>
      <c r="F10" s="167" t="s">
        <v>54</v>
      </c>
      <c r="G10" s="168"/>
      <c r="H10" s="169"/>
    </row>
    <row r="11" spans="1:8" ht="14.25" thickBot="1">
      <c r="A11" s="153"/>
      <c r="B11" s="158"/>
      <c r="C11" s="159"/>
      <c r="D11" s="159"/>
      <c r="E11" s="160"/>
      <c r="F11" s="164" t="s">
        <v>0</v>
      </c>
      <c r="G11" s="165"/>
      <c r="H11" s="166"/>
    </row>
    <row r="12" spans="1:8" ht="14.25" thickBot="1">
      <c r="A12" s="154"/>
      <c r="B12" s="161"/>
      <c r="C12" s="162"/>
      <c r="D12" s="162"/>
      <c r="E12" s="163"/>
      <c r="F12" s="4" t="s">
        <v>2</v>
      </c>
      <c r="G12" s="3" t="s">
        <v>1</v>
      </c>
      <c r="H12" s="3" t="s">
        <v>6</v>
      </c>
    </row>
    <row r="13" spans="1:8" ht="14.25" thickBot="1">
      <c r="A13" s="138">
        <v>1</v>
      </c>
      <c r="B13" s="141" t="s">
        <v>10</v>
      </c>
      <c r="C13" s="142"/>
      <c r="D13" s="142"/>
      <c r="E13" s="143"/>
      <c r="F13" s="6"/>
      <c r="G13" s="6"/>
      <c r="H13" s="6"/>
    </row>
    <row r="14" spans="1:8" ht="13.5">
      <c r="A14" s="139"/>
      <c r="B14" s="144" t="s">
        <v>11</v>
      </c>
      <c r="C14" s="145"/>
      <c r="D14" s="7">
        <v>2009</v>
      </c>
      <c r="E14" s="8">
        <v>2010</v>
      </c>
      <c r="F14" s="9" t="s">
        <v>75</v>
      </c>
      <c r="G14" s="11"/>
      <c r="H14" s="11"/>
    </row>
    <row r="15" spans="1:8" ht="14.25" thickBot="1">
      <c r="A15" s="139"/>
      <c r="B15" s="146"/>
      <c r="C15" s="147"/>
      <c r="D15" s="40"/>
      <c r="E15" s="41"/>
      <c r="F15" s="39"/>
      <c r="G15" s="82"/>
      <c r="H15" s="82"/>
    </row>
    <row r="16" spans="1:8" ht="13.5">
      <c r="A16" s="139"/>
      <c r="B16" s="144" t="s">
        <v>12</v>
      </c>
      <c r="C16" s="145"/>
      <c r="D16" s="7">
        <v>2009</v>
      </c>
      <c r="E16" s="8">
        <v>2010</v>
      </c>
      <c r="F16" s="9" t="s">
        <v>75</v>
      </c>
      <c r="G16" s="11"/>
      <c r="H16" s="11"/>
    </row>
    <row r="17" spans="1:8" ht="14.25" thickBot="1">
      <c r="A17" s="139"/>
      <c r="B17" s="146"/>
      <c r="C17" s="147"/>
      <c r="D17" s="40"/>
      <c r="E17" s="41"/>
      <c r="F17" s="39"/>
      <c r="G17" s="82"/>
      <c r="H17" s="82"/>
    </row>
    <row r="18" spans="1:8" ht="13.5">
      <c r="A18" s="139"/>
      <c r="B18" s="144" t="s">
        <v>13</v>
      </c>
      <c r="C18" s="145"/>
      <c r="D18" s="7">
        <v>2009</v>
      </c>
      <c r="E18" s="8">
        <v>2010</v>
      </c>
      <c r="F18" s="9" t="s">
        <v>75</v>
      </c>
      <c r="G18" s="11"/>
      <c r="H18" s="11"/>
    </row>
    <row r="19" spans="1:8" ht="14.25" thickBot="1">
      <c r="A19" s="139"/>
      <c r="B19" s="146"/>
      <c r="C19" s="147"/>
      <c r="D19" s="40"/>
      <c r="E19" s="41"/>
      <c r="F19" s="39"/>
      <c r="G19" s="82"/>
      <c r="H19" s="82"/>
    </row>
    <row r="20" spans="1:8" ht="14.25" thickBot="1">
      <c r="A20" s="139"/>
      <c r="B20" s="148" t="s">
        <v>14</v>
      </c>
      <c r="C20" s="149"/>
      <c r="D20" s="7">
        <v>2009</v>
      </c>
      <c r="E20" s="8">
        <v>2010</v>
      </c>
      <c r="F20" s="15"/>
      <c r="G20" s="44" t="s">
        <v>75</v>
      </c>
      <c r="H20" s="83" t="s">
        <v>82</v>
      </c>
    </row>
    <row r="21" spans="1:8" ht="14.25" thickBot="1">
      <c r="A21" s="140"/>
      <c r="B21" s="150"/>
      <c r="C21" s="151"/>
      <c r="D21" s="40"/>
      <c r="E21" s="41"/>
      <c r="F21" s="42"/>
      <c r="G21" s="10"/>
      <c r="H21" s="10"/>
    </row>
    <row r="22" spans="1:8" ht="14.25" thickBot="1">
      <c r="A22" s="124">
        <v>2</v>
      </c>
      <c r="B22" s="127" t="s">
        <v>47</v>
      </c>
      <c r="C22" s="128"/>
      <c r="D22" s="128"/>
      <c r="E22" s="128"/>
      <c r="F22" s="12"/>
      <c r="G22" s="12"/>
      <c r="H22" s="12"/>
    </row>
    <row r="23" spans="1:8" ht="14.25" thickBot="1">
      <c r="A23" s="125"/>
      <c r="B23" s="134" t="s">
        <v>49</v>
      </c>
      <c r="C23" s="135"/>
      <c r="D23" s="135"/>
      <c r="E23" s="135"/>
      <c r="F23" s="9" t="s">
        <v>75</v>
      </c>
      <c r="G23" s="10"/>
      <c r="H23" s="10"/>
    </row>
    <row r="24" spans="1:8" ht="14.25" thickBot="1">
      <c r="A24" s="125"/>
      <c r="B24" s="136" t="s">
        <v>48</v>
      </c>
      <c r="C24" s="137"/>
      <c r="D24" s="137"/>
      <c r="E24" s="137"/>
      <c r="F24" s="9" t="s">
        <v>75</v>
      </c>
      <c r="G24" s="11"/>
      <c r="H24" s="11"/>
    </row>
    <row r="25" spans="1:8" ht="14.25" thickBot="1">
      <c r="A25" s="124">
        <v>3</v>
      </c>
      <c r="B25" s="127" t="s">
        <v>15</v>
      </c>
      <c r="C25" s="128"/>
      <c r="D25" s="128"/>
      <c r="E25" s="128"/>
      <c r="F25" s="12"/>
      <c r="G25" s="12"/>
      <c r="H25" s="12"/>
    </row>
    <row r="26" spans="1:8" ht="14.25" thickBot="1">
      <c r="A26" s="125"/>
      <c r="B26" s="134" t="s">
        <v>18</v>
      </c>
      <c r="C26" s="135"/>
      <c r="D26" s="135"/>
      <c r="E26" s="135"/>
      <c r="F26" s="9" t="s">
        <v>75</v>
      </c>
      <c r="G26" s="10"/>
      <c r="H26" s="10"/>
    </row>
    <row r="27" spans="1:8" ht="14.25" thickBot="1">
      <c r="A27" s="125"/>
      <c r="B27" s="136" t="s">
        <v>16</v>
      </c>
      <c r="C27" s="137"/>
      <c r="D27" s="137"/>
      <c r="E27" s="137"/>
      <c r="F27" s="9" t="s">
        <v>75</v>
      </c>
      <c r="G27" s="11"/>
      <c r="H27" s="11"/>
    </row>
    <row r="28" spans="1:8" ht="14.25" thickBot="1">
      <c r="A28" s="124">
        <v>4</v>
      </c>
      <c r="B28" s="127" t="s">
        <v>17</v>
      </c>
      <c r="C28" s="128"/>
      <c r="D28" s="128"/>
      <c r="E28" s="128"/>
      <c r="F28" s="12"/>
      <c r="G28" s="12"/>
      <c r="H28" s="12"/>
    </row>
    <row r="29" spans="1:8" ht="14.25" thickBot="1">
      <c r="A29" s="125"/>
      <c r="B29" s="129" t="s">
        <v>18</v>
      </c>
      <c r="C29" s="130"/>
      <c r="D29" s="130"/>
      <c r="E29" s="130"/>
      <c r="F29" s="13"/>
      <c r="G29" s="14" t="s">
        <v>75</v>
      </c>
      <c r="H29" s="14" t="s">
        <v>84</v>
      </c>
    </row>
    <row r="30" spans="1:8" ht="14.25" thickBot="1">
      <c r="A30" s="126"/>
      <c r="B30" s="131" t="s">
        <v>16</v>
      </c>
      <c r="C30" s="132"/>
      <c r="D30" s="132"/>
      <c r="E30" s="133"/>
      <c r="F30" s="13"/>
      <c r="G30" s="14" t="s">
        <v>75</v>
      </c>
      <c r="H30" s="14" t="s">
        <v>84</v>
      </c>
    </row>
    <row r="31" spans="1:8" ht="17.25" thickBot="1">
      <c r="A31" s="5"/>
      <c r="B31" s="17" t="s">
        <v>33</v>
      </c>
      <c r="C31" s="18"/>
      <c r="D31" s="18"/>
      <c r="E31" s="18"/>
      <c r="F31" s="15"/>
      <c r="G31" s="44"/>
      <c r="H31" s="87" t="s">
        <v>81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08" t="s">
        <v>36</v>
      </c>
      <c r="B34" s="108"/>
      <c r="C34" s="108"/>
      <c r="D34" s="108"/>
      <c r="E34" s="108"/>
      <c r="F34" s="108"/>
      <c r="G34" s="108"/>
      <c r="H34" s="108"/>
    </row>
    <row r="35" spans="1:8" s="21" customFormat="1" ht="11.25">
      <c r="A35" s="115" t="s">
        <v>72</v>
      </c>
      <c r="B35" s="115"/>
      <c r="C35" s="115"/>
      <c r="D35" s="115"/>
      <c r="E35" s="115"/>
      <c r="F35" s="115"/>
      <c r="G35" s="115"/>
      <c r="H35" s="115"/>
    </row>
    <row r="36" spans="1:8" s="21" customFormat="1" ht="11.25">
      <c r="A36" s="108" t="s">
        <v>35</v>
      </c>
      <c r="B36" s="108"/>
      <c r="C36" s="108"/>
      <c r="D36" s="108"/>
      <c r="E36" s="108"/>
      <c r="F36" s="108"/>
      <c r="G36" s="108"/>
      <c r="H36" s="108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055118110236221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10">
      <selection activeCell="E10" sqref="E10:E13"/>
    </sheetView>
  </sheetViews>
  <sheetFormatPr defaultColWidth="11.421875" defaultRowHeight="12.75"/>
  <cols>
    <col min="1" max="3" width="11.421875" style="50" customWidth="1"/>
    <col min="4" max="4" width="27.00390625" style="50" customWidth="1"/>
    <col min="5" max="5" width="14.00390625" style="50" customWidth="1"/>
    <col min="6" max="6" width="14.8515625" style="50" bestFit="1" customWidth="1"/>
    <col min="7" max="7" width="15.8515625" style="50" bestFit="1" customWidth="1"/>
    <col min="8" max="8" width="3.421875" style="50" bestFit="1" customWidth="1"/>
    <col min="9" max="9" width="4.421875" style="50" bestFit="1" customWidth="1"/>
    <col min="10" max="10" width="18.57421875" style="50" bestFit="1" customWidth="1"/>
    <col min="11" max="16384" width="11.421875" style="50" customWidth="1"/>
  </cols>
  <sheetData>
    <row r="1" spans="1:21" ht="13.5">
      <c r="A1" s="122" t="s">
        <v>7</v>
      </c>
      <c r="B1" s="122"/>
      <c r="C1" s="122"/>
      <c r="D1" s="122"/>
      <c r="E1" s="122"/>
      <c r="F1" s="122"/>
      <c r="G1" s="122"/>
      <c r="H1" s="122"/>
      <c r="I1" s="84"/>
      <c r="J1" s="84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3.5">
      <c r="A2" s="122" t="s">
        <v>4</v>
      </c>
      <c r="B2" s="122"/>
      <c r="C2" s="122"/>
      <c r="D2" s="122"/>
      <c r="E2" s="122"/>
      <c r="F2" s="122"/>
      <c r="G2" s="122"/>
      <c r="H2" s="122"/>
      <c r="I2" s="84"/>
      <c r="J2" s="84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>
      <c r="A3" s="122" t="s">
        <v>70</v>
      </c>
      <c r="B3" s="122"/>
      <c r="C3" s="122"/>
      <c r="D3" s="122"/>
      <c r="E3" s="122"/>
      <c r="F3" s="122"/>
      <c r="G3" s="122"/>
      <c r="H3" s="122"/>
      <c r="I3" s="84"/>
      <c r="J3" s="8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3.5">
      <c r="A4" s="122" t="s">
        <v>71</v>
      </c>
      <c r="B4" s="122"/>
      <c r="C4" s="122"/>
      <c r="D4" s="122"/>
      <c r="E4" s="122"/>
      <c r="F4" s="122"/>
      <c r="G4" s="122"/>
      <c r="H4" s="122"/>
      <c r="I4" s="84"/>
      <c r="J4" s="84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3.5">
      <c r="A5" s="122" t="s">
        <v>8</v>
      </c>
      <c r="B5" s="122"/>
      <c r="C5" s="122"/>
      <c r="D5" s="122"/>
      <c r="E5" s="122"/>
      <c r="F5" s="122"/>
      <c r="G5" s="122"/>
      <c r="H5" s="122"/>
      <c r="I5" s="84"/>
      <c r="J5" s="84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ht="13.5">
      <c r="A6" s="123" t="s">
        <v>65</v>
      </c>
      <c r="B6" s="123"/>
      <c r="C6" s="123"/>
      <c r="D6" s="123"/>
      <c r="E6" s="123"/>
      <c r="F6" s="123"/>
      <c r="G6" s="123"/>
      <c r="H6" s="123"/>
      <c r="I6" s="85"/>
      <c r="J6" s="85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4.25" thickBot="1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14.25" thickBot="1">
      <c r="A8" s="229" t="s">
        <v>22</v>
      </c>
      <c r="B8" s="230"/>
      <c r="C8" s="230"/>
      <c r="D8" s="230"/>
      <c r="E8" s="231"/>
      <c r="F8" s="51"/>
      <c r="G8" s="51"/>
      <c r="H8" s="51"/>
      <c r="I8" s="51"/>
      <c r="J8" s="51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4.25" thickBot="1">
      <c r="A9" s="229" t="s">
        <v>20</v>
      </c>
      <c r="B9" s="230"/>
      <c r="C9" s="230"/>
      <c r="D9" s="231"/>
      <c r="E9" s="52" t="s">
        <v>21</v>
      </c>
      <c r="F9" s="51"/>
      <c r="G9" s="51"/>
      <c r="H9" s="51"/>
      <c r="I9" s="51"/>
      <c r="J9" s="51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>
      <c r="A10" s="232" t="s">
        <v>66</v>
      </c>
      <c r="B10" s="233"/>
      <c r="C10" s="233"/>
      <c r="D10" s="233"/>
      <c r="E10" s="53" t="s">
        <v>76</v>
      </c>
      <c r="F10" s="51"/>
      <c r="G10" s="51"/>
      <c r="H10" s="51"/>
      <c r="I10" s="51"/>
      <c r="J10" s="5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>
      <c r="A11" s="234" t="s">
        <v>67</v>
      </c>
      <c r="B11" s="235"/>
      <c r="C11" s="235"/>
      <c r="D11" s="235"/>
      <c r="E11" s="54" t="s">
        <v>76</v>
      </c>
      <c r="F11" s="51"/>
      <c r="G11" s="51"/>
      <c r="H11" s="51"/>
      <c r="I11" s="51"/>
      <c r="J11" s="51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>
      <c r="A12" s="234" t="s">
        <v>69</v>
      </c>
      <c r="B12" s="235"/>
      <c r="C12" s="235"/>
      <c r="D12" s="235"/>
      <c r="E12" s="54" t="s">
        <v>76</v>
      </c>
      <c r="F12" s="51"/>
      <c r="G12" s="51"/>
      <c r="H12" s="51"/>
      <c r="I12" s="51"/>
      <c r="J12" s="51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4.25" thickBot="1">
      <c r="A13" s="236" t="s">
        <v>68</v>
      </c>
      <c r="B13" s="237"/>
      <c r="C13" s="237"/>
      <c r="D13" s="237"/>
      <c r="E13" s="55" t="s">
        <v>76</v>
      </c>
      <c r="F13" s="51"/>
      <c r="G13" s="51"/>
      <c r="H13" s="51"/>
      <c r="I13" s="51"/>
      <c r="J13" s="51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3.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3.5">
      <c r="A15" s="56" t="s">
        <v>44</v>
      </c>
      <c r="B15" s="56"/>
      <c r="C15" s="56"/>
      <c r="D15" s="57">
        <v>1750000000</v>
      </c>
      <c r="E15" s="51"/>
      <c r="F15" s="51"/>
      <c r="G15" s="51"/>
      <c r="H15" s="51"/>
      <c r="I15" s="51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3.5">
      <c r="A16" s="56" t="s">
        <v>50</v>
      </c>
      <c r="B16" s="56"/>
      <c r="C16" s="56"/>
      <c r="D16" s="57">
        <v>40531560</v>
      </c>
      <c r="E16" s="51"/>
      <c r="F16" s="51"/>
      <c r="G16" s="51"/>
      <c r="H16" s="51"/>
      <c r="I16" s="51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thickBo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thickBot="1">
      <c r="A18" s="238" t="s">
        <v>5</v>
      </c>
      <c r="B18" s="213" t="s">
        <v>23</v>
      </c>
      <c r="C18" s="214"/>
      <c r="D18" s="215"/>
      <c r="E18" s="221" t="s">
        <v>19</v>
      </c>
      <c r="F18" s="222"/>
      <c r="G18" s="222"/>
      <c r="H18" s="222"/>
      <c r="I18" s="222"/>
      <c r="J18" s="223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 thickBot="1">
      <c r="A19" s="239"/>
      <c r="B19" s="216"/>
      <c r="C19" s="217"/>
      <c r="D19" s="218"/>
      <c r="E19" s="58"/>
      <c r="F19" s="59" t="s">
        <v>43</v>
      </c>
      <c r="G19" s="28">
        <v>890943055</v>
      </c>
      <c r="H19" s="59"/>
      <c r="I19" s="59"/>
      <c r="J19" s="6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13.5" customHeight="1" thickBot="1">
      <c r="A20" s="239"/>
      <c r="B20" s="216"/>
      <c r="C20" s="217"/>
      <c r="D20" s="218"/>
      <c r="E20" s="224" t="str">
        <f>VLOOKUP(G19,EMPRESAS!B12:C25,2,0)</f>
        <v>SUCONEL</v>
      </c>
      <c r="F20" s="225"/>
      <c r="G20" s="225"/>
      <c r="H20" s="225"/>
      <c r="I20" s="225"/>
      <c r="J20" s="226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 thickBot="1">
      <c r="A21" s="239"/>
      <c r="B21" s="216"/>
      <c r="C21" s="217"/>
      <c r="D21" s="218"/>
      <c r="E21" s="221" t="s">
        <v>0</v>
      </c>
      <c r="F21" s="222"/>
      <c r="G21" s="222"/>
      <c r="H21" s="222"/>
      <c r="I21" s="222"/>
      <c r="J21" s="22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 thickBot="1">
      <c r="A22" s="240"/>
      <c r="B22" s="219"/>
      <c r="C22" s="220"/>
      <c r="D22" s="220"/>
      <c r="E22" s="61"/>
      <c r="F22" s="62"/>
      <c r="G22" s="63"/>
      <c r="H22" s="64" t="s">
        <v>2</v>
      </c>
      <c r="I22" s="60" t="s">
        <v>1</v>
      </c>
      <c r="J22" s="60" t="s">
        <v>6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4.25" thickBot="1">
      <c r="A24" s="51"/>
      <c r="B24" s="210" t="s">
        <v>24</v>
      </c>
      <c r="C24" s="210"/>
      <c r="D24" s="210"/>
      <c r="E24" s="65"/>
      <c r="F24" s="65"/>
      <c r="G24" s="65"/>
      <c r="H24" s="51"/>
      <c r="I24" s="51"/>
      <c r="J24" s="51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3.5">
      <c r="A25" s="186">
        <v>1</v>
      </c>
      <c r="B25" s="204" t="str">
        <f>+A10</f>
        <v>Razón Corriente &gt;= A   1,3 Veces</v>
      </c>
      <c r="C25" s="205"/>
      <c r="D25" s="206"/>
      <c r="E25" s="66" t="s">
        <v>25</v>
      </c>
      <c r="F25" s="67">
        <f>VLOOKUP(G19,EMPRESAS!B12:D25,3,0)</f>
        <v>2725246000</v>
      </c>
      <c r="G25" s="227">
        <f>F25/F26</f>
        <v>3.376180317592462</v>
      </c>
      <c r="H25" s="198" t="s">
        <v>75</v>
      </c>
      <c r="I25" s="201"/>
      <c r="J25" s="201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14.25" thickBot="1">
      <c r="A26" s="188"/>
      <c r="B26" s="207"/>
      <c r="C26" s="208"/>
      <c r="D26" s="209"/>
      <c r="E26" s="69" t="s">
        <v>26</v>
      </c>
      <c r="F26" s="68">
        <f>VLOOKUP(G19,EMPRESAS!B12:F25,5,0)</f>
        <v>807198000</v>
      </c>
      <c r="G26" s="228"/>
      <c r="H26" s="200"/>
      <c r="I26" s="203"/>
      <c r="J26" s="203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4.25" thickBot="1">
      <c r="A28" s="51"/>
      <c r="B28" s="210" t="s">
        <v>27</v>
      </c>
      <c r="C28" s="210"/>
      <c r="D28" s="210"/>
      <c r="E28" s="51"/>
      <c r="F28" s="51"/>
      <c r="G28" s="51"/>
      <c r="H28" s="51"/>
      <c r="I28" s="51"/>
      <c r="J28" s="51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ht="12.75">
      <c r="A29" s="186">
        <v>2</v>
      </c>
      <c r="B29" s="204" t="str">
        <f>+A11</f>
        <v>Endeudamiento  &lt;= A 65 %</v>
      </c>
      <c r="C29" s="205"/>
      <c r="D29" s="206"/>
      <c r="E29" s="70" t="s">
        <v>28</v>
      </c>
      <c r="F29" s="67">
        <f>VLOOKUP(G19,EMPRESAS!B12:G25,6,0)</f>
        <v>955596000</v>
      </c>
      <c r="G29" s="211">
        <f>F29/F30</f>
        <v>0.3188083005271235</v>
      </c>
      <c r="H29" s="198" t="s">
        <v>75</v>
      </c>
      <c r="I29" s="201"/>
      <c r="J29" s="201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3.5" thickBot="1">
      <c r="A30" s="188"/>
      <c r="B30" s="207"/>
      <c r="C30" s="208"/>
      <c r="D30" s="209"/>
      <c r="E30" s="71" t="s">
        <v>31</v>
      </c>
      <c r="F30" s="68">
        <f>VLOOKUP(G19,EMPRESAS!B12:G25,4,0)</f>
        <v>2997400000</v>
      </c>
      <c r="G30" s="212"/>
      <c r="H30" s="200"/>
      <c r="I30" s="203"/>
      <c r="J30" s="203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4.25" thickBot="1">
      <c r="A32" s="51"/>
      <c r="B32" s="185" t="s">
        <v>29</v>
      </c>
      <c r="C32" s="185"/>
      <c r="D32" s="185"/>
      <c r="E32" s="51"/>
      <c r="G32" s="72"/>
      <c r="H32" s="73"/>
      <c r="I32" s="73"/>
      <c r="J32" s="7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13.5">
      <c r="A33" s="186">
        <v>3</v>
      </c>
      <c r="B33" s="189" t="str">
        <f>+A12</f>
        <v>Capital de Trabajo: &gt;= 65%  del Valor Total de la Oferta</v>
      </c>
      <c r="C33" s="190"/>
      <c r="D33" s="191"/>
      <c r="E33" s="66" t="s">
        <v>25</v>
      </c>
      <c r="F33" s="67">
        <f>VLOOKUP(G19,EMPRESAS!B12:G25,3,0)</f>
        <v>2725246000</v>
      </c>
      <c r="G33" s="179">
        <f>F33-F34</f>
        <v>1918048000</v>
      </c>
      <c r="H33" s="198" t="s">
        <v>75</v>
      </c>
      <c r="I33" s="198"/>
      <c r="J33" s="201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4.25" thickBot="1">
      <c r="A34" s="187"/>
      <c r="B34" s="192"/>
      <c r="C34" s="193"/>
      <c r="D34" s="194"/>
      <c r="E34" s="69" t="s">
        <v>26</v>
      </c>
      <c r="F34" s="68">
        <f>VLOOKUP(G19,EMPRESAS!B12:F25,5,0)</f>
        <v>807198000</v>
      </c>
      <c r="G34" s="180"/>
      <c r="H34" s="199"/>
      <c r="I34" s="199"/>
      <c r="J34" s="202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ht="14.25" thickBot="1">
      <c r="A35" s="188"/>
      <c r="B35" s="195"/>
      <c r="C35" s="196"/>
      <c r="D35" s="197"/>
      <c r="E35" s="16" t="s">
        <v>73</v>
      </c>
      <c r="F35" s="74">
        <f>+D16</f>
        <v>40531560</v>
      </c>
      <c r="G35" s="46">
        <f>+F35*65%</f>
        <v>26345514</v>
      </c>
      <c r="H35" s="200"/>
      <c r="I35" s="200"/>
      <c r="J35" s="203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s="78" customFormat="1" ht="13.5">
      <c r="A36" s="75"/>
      <c r="B36" s="75"/>
      <c r="C36" s="75"/>
      <c r="D36" s="76"/>
      <c r="E36" s="75"/>
      <c r="F36" s="75"/>
      <c r="G36" s="175"/>
      <c r="H36" s="75"/>
      <c r="I36" s="75"/>
      <c r="J36" s="75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8" customFormat="1" ht="14.25" thickBot="1">
      <c r="A37" s="75"/>
      <c r="B37" s="176" t="s">
        <v>30</v>
      </c>
      <c r="C37" s="176"/>
      <c r="D37" s="176"/>
      <c r="E37" s="75"/>
      <c r="F37" s="79"/>
      <c r="G37" s="175"/>
      <c r="H37" s="75"/>
      <c r="I37" s="75"/>
      <c r="J37" s="75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14.25" thickBot="1">
      <c r="A38" s="177">
        <v>4</v>
      </c>
      <c r="B38" s="204" t="str">
        <f>+A13</f>
        <v>Patrimonio : &gt;= A  75% del Valor Total de la Oferta</v>
      </c>
      <c r="C38" s="205"/>
      <c r="D38" s="206"/>
      <c r="E38" s="80" t="s">
        <v>73</v>
      </c>
      <c r="F38" s="81">
        <f>+D16</f>
        <v>40531560</v>
      </c>
      <c r="G38" s="179">
        <f>VLOOKUP(G19,EMPRESAS!B12:L25,11,0)</f>
        <v>2041804000</v>
      </c>
      <c r="H38" s="181" t="s">
        <v>75</v>
      </c>
      <c r="I38" s="181"/>
      <c r="J38" s="183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thickBot="1">
      <c r="A39" s="178"/>
      <c r="B39" s="207"/>
      <c r="C39" s="208"/>
      <c r="D39" s="209"/>
      <c r="E39" s="80" t="s">
        <v>51</v>
      </c>
      <c r="F39" s="81">
        <f>+F38*75%</f>
        <v>30398670</v>
      </c>
      <c r="G39" s="180"/>
      <c r="H39" s="182"/>
      <c r="I39" s="182"/>
      <c r="J39" s="184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7.25" thickBot="1">
      <c r="A41" s="170" t="s">
        <v>32</v>
      </c>
      <c r="B41" s="171"/>
      <c r="C41" s="171"/>
      <c r="D41" s="171"/>
      <c r="E41" s="171"/>
      <c r="F41" s="171"/>
      <c r="G41" s="171"/>
      <c r="H41" s="171"/>
      <c r="I41" s="171"/>
      <c r="J41" s="88" t="s">
        <v>76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3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 ht="13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8:9" s="49" customFormat="1" ht="12.75">
      <c r="H44" s="51"/>
      <c r="I44" s="51"/>
    </row>
    <row r="45" spans="1:10" s="49" customFormat="1" ht="12.75">
      <c r="A45" s="172" t="s">
        <v>37</v>
      </c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10" s="49" customFormat="1" ht="11.25">
      <c r="A46" s="173" t="s">
        <v>72</v>
      </c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s="49" customFormat="1" ht="11.25">
      <c r="A47" s="174" t="s">
        <v>35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8:9" s="49" customFormat="1" ht="12.75">
      <c r="H48" s="51"/>
      <c r="I48" s="51"/>
    </row>
    <row r="49" spans="1:21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21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1:21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1:21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1:21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1:21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1:21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1:21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1:21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1:21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1:21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1:21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1:21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1:21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1:21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1:21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1:21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1:21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1:21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1:21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1:21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1:21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1:21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1:21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1:2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1:2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1:2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1:2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2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21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1:21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1:21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1:21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1:21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1:21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1:21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1:21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1:21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1:21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1:21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1:21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1:21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1:21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1:21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  <row r="139" spans="1:21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</row>
    <row r="140" spans="1:21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</row>
    <row r="141" spans="1:21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</row>
    <row r="142" spans="1:21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</row>
    <row r="143" spans="1:21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</row>
    <row r="144" spans="1:21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</row>
    <row r="145" spans="1:21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</row>
    <row r="146" spans="1:21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</sheetData>
  <sheetProtection/>
  <mergeCells count="50">
    <mergeCell ref="I38:I39"/>
    <mergeCell ref="J38:J39"/>
    <mergeCell ref="A41:I41"/>
    <mergeCell ref="A45:J45"/>
    <mergeCell ref="A46:J46"/>
    <mergeCell ref="A47:J47"/>
    <mergeCell ref="G36:G37"/>
    <mergeCell ref="B37:D37"/>
    <mergeCell ref="A38:A39"/>
    <mergeCell ref="B38:D39"/>
    <mergeCell ref="G38:G39"/>
    <mergeCell ref="H38:H39"/>
    <mergeCell ref="J29:J30"/>
    <mergeCell ref="B32:D32"/>
    <mergeCell ref="A33:A35"/>
    <mergeCell ref="B33:D35"/>
    <mergeCell ref="G33:G34"/>
    <mergeCell ref="H33:H35"/>
    <mergeCell ref="I33:I35"/>
    <mergeCell ref="J33:J35"/>
    <mergeCell ref="B28:D28"/>
    <mergeCell ref="A29:A30"/>
    <mergeCell ref="B29:D30"/>
    <mergeCell ref="G29:G30"/>
    <mergeCell ref="H29:H30"/>
    <mergeCell ref="I29:I30"/>
    <mergeCell ref="A25:A26"/>
    <mergeCell ref="B25:D26"/>
    <mergeCell ref="G25:G26"/>
    <mergeCell ref="H25:H26"/>
    <mergeCell ref="I25:I26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2011-11-22T21:07:33Z</cp:lastPrinted>
  <dcterms:created xsi:type="dcterms:W3CDTF">1996-11-27T10:00:04Z</dcterms:created>
  <dcterms:modified xsi:type="dcterms:W3CDTF">2011-11-24T21:04:57Z</dcterms:modified>
  <cp:category/>
  <cp:version/>
  <cp:contentType/>
  <cp:contentStatus/>
</cp:coreProperties>
</file>