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39" activeTab="0"/>
  </bookViews>
  <sheets>
    <sheet name="RESUMEN DOC" sheetId="1" r:id="rId1"/>
    <sheet name="DOC. FINANCIEROS" sheetId="2" r:id="rId2"/>
    <sheet name="IND. FINANCIEROS GUARDIANES" sheetId="3" r:id="rId3"/>
    <sheet name="IND. FINANCIEROS COBASEC" sheetId="4" r:id="rId4"/>
    <sheet name="IND.FINAN. UT VISE-COSERVICREA" sheetId="5" r:id="rId5"/>
    <sheet name="IND.FINANCIEROS UT ES 004-2012" sheetId="6" r:id="rId6"/>
    <sheet name="IND. FINANCIEROS UT VSS" sheetId="7" r:id="rId7"/>
  </sheets>
  <definedNames>
    <definedName name="_xlnm.Print_Area" localSheetId="1">'DOC. FINANCIEROS'!$A$1:$AF$32</definedName>
    <definedName name="_xlnm.Print_Titles" localSheetId="1">'DOC. FINANCIEROS'!$A:$E,'DOC. FINANCIEROS'!$1:$6</definedName>
    <definedName name="_xlnm.Print_Titles" localSheetId="6">'IND. FINANCIEROS UT VSS'!$1:$15</definedName>
  </definedNames>
  <calcPr fullCalcOnLoad="1"/>
</workbook>
</file>

<file path=xl/sharedStrings.xml><?xml version="1.0" encoding="utf-8"?>
<sst xmlns="http://schemas.openxmlformats.org/spreadsheetml/2006/main" count="498" uniqueCount="86">
  <si>
    <t>PRIMERA EVALUACIÓN DE ADMISIBILIDAD</t>
  </si>
  <si>
    <t>VICERRECTORÍA ADMINISTRATIVA Y FINANCIERA</t>
  </si>
  <si>
    <t>UNIVERSIDAD DISTRITAL FRANCISCO JOSÉ DE CALDAS</t>
  </si>
  <si>
    <t>INDICADORES FINANCIEROS</t>
  </si>
  <si>
    <t>Patrimonio</t>
  </si>
  <si>
    <t>PRESUPUESTO OFICIAL</t>
  </si>
  <si>
    <t>DOCUMENTOS FINANCIEROS</t>
  </si>
  <si>
    <t>ÍTEM</t>
  </si>
  <si>
    <t>DOCUMENTOS FINANCIEROS SOLICITADOS</t>
  </si>
  <si>
    <t>EMPRESA PROPONENTE</t>
  </si>
  <si>
    <t>CUMPLIMIENTO</t>
  </si>
  <si>
    <t>SI</t>
  </si>
  <si>
    <t>NO</t>
  </si>
  <si>
    <t>OBSERVACIONES</t>
  </si>
  <si>
    <t>DECLARACION DE RENTA</t>
  </si>
  <si>
    <t>Persona jurídica</t>
  </si>
  <si>
    <t xml:space="preserve">Persona Natural </t>
  </si>
  <si>
    <t>CONCILIACION TRIBUTARIA</t>
  </si>
  <si>
    <t>ADMISIBILIDAD POR  CONSORCIO O UNION TEMPORAL</t>
  </si>
  <si>
    <t>EUSEBIO ANTONIO RANGEL ROA</t>
  </si>
  <si>
    <t xml:space="preserve">Jefe División de Recursos Financieros </t>
  </si>
  <si>
    <t xml:space="preserve">                                           VICERRECTORÍA ADMINISTRATIVA Y FINANCIERA</t>
  </si>
  <si>
    <t xml:space="preserve">                                          UNIVERSIDAD DISTRITAL FRANCISCO JOSÉ DE CALDAS</t>
  </si>
  <si>
    <t xml:space="preserve">                                          PRIMERA EVALUACIÓN DE ADMISIBILIDAD</t>
  </si>
  <si>
    <t xml:space="preserve">                                           DOCUMENTOS FINANCIEROS</t>
  </si>
  <si>
    <t>CONVOCATORIA PUBLICA  No.004 DE 2012</t>
  </si>
  <si>
    <t xml:space="preserve">UNION TEMPORL VSS </t>
  </si>
  <si>
    <t>Servisión de Colombia y Cia Ltda</t>
  </si>
  <si>
    <t>Sersecol Ltda</t>
  </si>
  <si>
    <t>UNION TEMPORAL VISE LTDA - COSERVICREA LTDA</t>
  </si>
  <si>
    <t>Vise Ltda</t>
  </si>
  <si>
    <t>Coservicrea Ltda</t>
  </si>
  <si>
    <t>UNION TEMPORAL ES 004-2012</t>
  </si>
  <si>
    <t>Expertos Seguridad</t>
  </si>
  <si>
    <t>Cooperativa de Vigilantes Starcoop CTA</t>
  </si>
  <si>
    <t xml:space="preserve">                                          CONVOCATORIA PUBLICA  No.004 DE 2012</t>
  </si>
  <si>
    <t>GUARDIANES COMPAÑÍA LIDER DE SEGURIDAD</t>
  </si>
  <si>
    <t>UNION TEMPORAL VSS</t>
  </si>
  <si>
    <t>UNION TEMPORAL ES-004-2012</t>
  </si>
  <si>
    <t>CONDICIONES ESTABLECIDAS EN LOS TÉRMINOS DE REFERENCIA</t>
  </si>
  <si>
    <t>INDICADORES FINANCIEROS CALCULADOS</t>
  </si>
  <si>
    <t xml:space="preserve">EMPRESA PROPONENTE </t>
  </si>
  <si>
    <t>NIT</t>
  </si>
  <si>
    <t>PORCENTAJE</t>
  </si>
  <si>
    <t>RAZÓN CORRIENTE</t>
  </si>
  <si>
    <t>Activo Corriente</t>
  </si>
  <si>
    <t>Pasivo Corriente</t>
  </si>
  <si>
    <t>ENDEUDAMIENTO</t>
  </si>
  <si>
    <t>Pasivo Total</t>
  </si>
  <si>
    <t>Activo Total</t>
  </si>
  <si>
    <t>CAPITAL DE TRABAJO</t>
  </si>
  <si>
    <t>PATRIMONIO</t>
  </si>
  <si>
    <t>Ppto oficial</t>
  </si>
  <si>
    <t>ADMISION EN CUMPLIMIENTO DE INDICADORES FINANCIEROS</t>
  </si>
  <si>
    <t>_______________________________________</t>
  </si>
  <si>
    <t>Jefe División de Recursos Financieros</t>
  </si>
  <si>
    <t>CONVOCATORIA PUBLICA No 004 DE 2012</t>
  </si>
  <si>
    <t>Endeudamiento  &lt;= A 60 %</t>
  </si>
  <si>
    <t>Patrimonio : &gt;= A 100% del Presupuesto Oficial</t>
  </si>
  <si>
    <t>INDICADOR ( Adendo No.2)</t>
  </si>
  <si>
    <t>Res.038</t>
  </si>
  <si>
    <t>ADMISIBILIDAD POR EMPRESA</t>
  </si>
  <si>
    <t>UNION TEMPORAL VISE - COSERVICREA</t>
  </si>
  <si>
    <t>Porcentaje</t>
  </si>
  <si>
    <t>UNION TEMPORAL V S S</t>
  </si>
  <si>
    <t>REGISTRO UNICO DE PROPONENTES 2011</t>
  </si>
  <si>
    <t>Razón Corriente 1,5 Veces</t>
  </si>
  <si>
    <t>RAZON SOCIAL</t>
  </si>
  <si>
    <t>DATOS RUP - DIC 31 DE 2011</t>
  </si>
  <si>
    <t>Años
Experiencia
Probable
 (7 Años Mínimo)</t>
  </si>
  <si>
    <t>Capital de Trabajo: 1.660.000.000</t>
  </si>
  <si>
    <t>x</t>
  </si>
  <si>
    <t>COBASEC LTDA</t>
  </si>
  <si>
    <t>15 folios declaracion de renta  conciliacion</t>
  </si>
  <si>
    <t>Vigias de Colombia SSRL Ltda</t>
  </si>
  <si>
    <t>X</t>
  </si>
  <si>
    <t>NO PRESENTO</t>
  </si>
  <si>
    <t>ADMISIBLE</t>
  </si>
  <si>
    <t>CUMPLE</t>
  </si>
  <si>
    <t>CMPLE</t>
  </si>
  <si>
    <t>SUBSANAR</t>
  </si>
  <si>
    <t>OBS.</t>
  </si>
  <si>
    <t>NOTA: LAS EMPRESAS QUE DEBAN SUBSANAR O ACLARAR ALGUN DOCUMENTO DEBERAN HACERLO A MAS TARDAR HASTA EL DÍA 21 DE AGOSTO  DE 2012 HASTA LAS 3:00PM. POR FAVOR RADICAR LA INFORMACIÓN EN LA VICERRECTORÍA ADMINISTRATIVA Y FINANCIERA DE LA UNIVERSIDAD UBICADA EN LA CRA. 7 N° 40-53 PISO 8. DE LA CIUDAD DE BOGOTÁ D.C.</t>
  </si>
  <si>
    <t>JULIO 30 DE  2012</t>
  </si>
  <si>
    <t xml:space="preserve">                                          JULIO 30 DE 2012</t>
  </si>
  <si>
    <t>JULIO 30 DE 2012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</si>
</sst>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_-* #,##0\ _P_t_s_-;\-* #,##0\ _P_t_s_-;_-* &quot;-&quot;??\ _P_t_s_-;_-@_-"/>
    <numFmt numFmtId="167" formatCode="&quot;$&quot;\ #,##0.00;[Red]&quot;$&quot;\ #,##0.00"/>
    <numFmt numFmtId="168" formatCode="0.000"/>
    <numFmt numFmtId="169" formatCode="#,##0.000"/>
    <numFmt numFmtId="170" formatCode="_-* #,##0.000\ _P_t_s_-;\-* #,##0.000\ _P_t_s_-;_-* &quot;-&quot;??\ _P_t_s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0" fillId="0" borderId="0" xfId="55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/>
      <protection/>
    </xf>
    <xf numFmtId="0" fontId="3" fillId="33" borderId="15" xfId="55" applyFont="1" applyFill="1" applyBorder="1">
      <alignment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left" vertical="center" wrapText="1"/>
      <protection/>
    </xf>
    <xf numFmtId="0" fontId="3" fillId="0" borderId="16" xfId="55" applyFont="1" applyBorder="1" applyAlignment="1">
      <alignment horizontal="left" vertical="center"/>
      <protection/>
    </xf>
    <xf numFmtId="0" fontId="4" fillId="0" borderId="17" xfId="55" applyFont="1" applyBorder="1" applyAlignment="1">
      <alignment horizontal="left" vertical="center"/>
      <protection/>
    </xf>
    <xf numFmtId="0" fontId="4" fillId="0" borderId="18" xfId="55" applyFont="1" applyBorder="1" applyAlignment="1">
      <alignment horizontal="left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0" fillId="0" borderId="0" xfId="55" applyFill="1" applyBorder="1">
      <alignment/>
      <protection/>
    </xf>
    <xf numFmtId="0" fontId="4" fillId="0" borderId="0" xfId="55" applyFont="1">
      <alignment/>
      <protection/>
    </xf>
    <xf numFmtId="0" fontId="3" fillId="0" borderId="10" xfId="55" applyFont="1" applyBorder="1">
      <alignment/>
      <protection/>
    </xf>
    <xf numFmtId="0" fontId="4" fillId="0" borderId="11" xfId="55" applyFont="1" applyBorder="1">
      <alignment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Border="1">
      <alignment/>
      <protection/>
    </xf>
    <xf numFmtId="0" fontId="2" fillId="0" borderId="0" xfId="55" applyFont="1">
      <alignment/>
      <protection/>
    </xf>
    <xf numFmtId="0" fontId="11" fillId="0" borderId="0" xfId="55" applyFont="1">
      <alignment/>
      <protection/>
    </xf>
    <xf numFmtId="0" fontId="0" fillId="0" borderId="0" xfId="55" applyFont="1">
      <alignment/>
      <protection/>
    </xf>
    <xf numFmtId="9" fontId="10" fillId="33" borderId="11" xfId="55" applyNumberFormat="1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left" indent="1"/>
      <protection/>
    </xf>
    <xf numFmtId="0" fontId="3" fillId="33" borderId="13" xfId="55" applyFont="1" applyFill="1" applyBorder="1" applyAlignment="1">
      <alignment horizontal="left" indent="1"/>
      <protection/>
    </xf>
    <xf numFmtId="0" fontId="3" fillId="0" borderId="0" xfId="55" applyFont="1" applyBorder="1" applyAlignment="1">
      <alignment horizontal="center"/>
      <protection/>
    </xf>
    <xf numFmtId="0" fontId="9" fillId="0" borderId="0" xfId="55" applyFont="1" applyAlignment="1">
      <alignment/>
      <protection/>
    </xf>
    <xf numFmtId="0" fontId="3" fillId="0" borderId="20" xfId="55" applyFont="1" applyBorder="1" applyAlignment="1">
      <alignment/>
      <protection/>
    </xf>
    <xf numFmtId="0" fontId="3" fillId="33" borderId="12" xfId="55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0" borderId="21" xfId="56" applyFont="1" applyFill="1" applyBorder="1">
      <alignment/>
      <protection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167" fontId="4" fillId="33" borderId="22" xfId="0" applyNumberFormat="1" applyFont="1" applyFill="1" applyBorder="1" applyAlignment="1">
      <alignment horizontal="center" vertical="center"/>
    </xf>
    <xf numFmtId="167" fontId="4" fillId="33" borderId="2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167" fontId="4" fillId="33" borderId="14" xfId="0" applyNumberFormat="1" applyFont="1" applyFill="1" applyBorder="1" applyAlignment="1">
      <alignment horizontal="center" vertical="center"/>
    </xf>
    <xf numFmtId="167" fontId="4" fillId="33" borderId="15" xfId="0" applyNumberFormat="1" applyFont="1" applyFill="1" applyBorder="1" applyAlignment="1">
      <alignment horizontal="center" vertical="center"/>
    </xf>
    <xf numFmtId="165" fontId="4" fillId="0" borderId="0" xfId="53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164" fontId="3" fillId="0" borderId="0" xfId="49" applyNumberFormat="1" applyFont="1" applyAlignment="1">
      <alignment horizontal="right"/>
    </xf>
    <xf numFmtId="1" fontId="4" fillId="33" borderId="11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Fill="1" applyBorder="1" applyAlignment="1">
      <alignment vertical="center"/>
    </xf>
    <xf numFmtId="167" fontId="4" fillId="33" borderId="13" xfId="0" applyNumberFormat="1" applyFont="1" applyFill="1" applyBorder="1" applyAlignment="1">
      <alignment horizontal="center" vertical="center"/>
    </xf>
    <xf numFmtId="167" fontId="4" fillId="33" borderId="24" xfId="0" applyNumberFormat="1" applyFont="1" applyFill="1" applyBorder="1" applyAlignment="1">
      <alignment horizontal="center" vertical="center"/>
    </xf>
    <xf numFmtId="0" fontId="3" fillId="33" borderId="13" xfId="55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4" fillId="0" borderId="21" xfId="56" applyFont="1" applyFill="1" applyBorder="1" applyAlignment="1">
      <alignment horizontal="center"/>
      <protection/>
    </xf>
    <xf numFmtId="167" fontId="4" fillId="0" borderId="0" xfId="0" applyNumberFormat="1" applyFont="1" applyFill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4" fillId="33" borderId="13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166" fontId="4" fillId="33" borderId="11" xfId="46" applyNumberFormat="1" applyFont="1" applyFill="1" applyBorder="1" applyAlignment="1">
      <alignment/>
    </xf>
    <xf numFmtId="9" fontId="3" fillId="33" borderId="12" xfId="0" applyNumberFormat="1" applyFont="1" applyFill="1" applyBorder="1" applyAlignment="1">
      <alignment horizontal="center"/>
    </xf>
    <xf numFmtId="0" fontId="13" fillId="0" borderId="21" xfId="56" applyFont="1" applyFill="1" applyBorder="1">
      <alignment/>
      <protection/>
    </xf>
    <xf numFmtId="0" fontId="4" fillId="34" borderId="1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67" fontId="4" fillId="33" borderId="27" xfId="0" applyNumberFormat="1" applyFont="1" applyFill="1" applyBorder="1" applyAlignment="1">
      <alignment horizontal="left" vertical="center"/>
    </xf>
    <xf numFmtId="167" fontId="4" fillId="33" borderId="28" xfId="0" applyNumberFormat="1" applyFont="1" applyFill="1" applyBorder="1" applyAlignment="1">
      <alignment horizontal="left" vertical="center"/>
    </xf>
    <xf numFmtId="166" fontId="6" fillId="0" borderId="21" xfId="46" applyNumberFormat="1" applyFont="1" applyBorder="1" applyAlignment="1">
      <alignment/>
    </xf>
    <xf numFmtId="166" fontId="6" fillId="35" borderId="21" xfId="46" applyNumberFormat="1" applyFont="1" applyFill="1" applyBorder="1" applyAlignment="1">
      <alignment/>
    </xf>
    <xf numFmtId="0" fontId="3" fillId="33" borderId="12" xfId="55" applyFont="1" applyFill="1" applyBorder="1" applyAlignment="1">
      <alignment horizontal="center" vertical="center"/>
      <protection/>
    </xf>
    <xf numFmtId="168" fontId="3" fillId="0" borderId="20" xfId="0" applyNumberFormat="1" applyFont="1" applyBorder="1" applyAlignment="1">
      <alignment horizontal="center" vertical="center"/>
    </xf>
    <xf numFmtId="10" fontId="4" fillId="0" borderId="0" xfId="58" applyNumberFormat="1" applyFont="1" applyAlignment="1">
      <alignment/>
    </xf>
    <xf numFmtId="167" fontId="4" fillId="33" borderId="14" xfId="0" applyNumberFormat="1" applyFont="1" applyFill="1" applyBorder="1" applyAlignment="1">
      <alignment horizontal="center" vertical="center"/>
    </xf>
    <xf numFmtId="167" fontId="4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167" fontId="4" fillId="33" borderId="27" xfId="0" applyNumberFormat="1" applyFont="1" applyFill="1" applyBorder="1" applyAlignment="1">
      <alignment horizontal="center" vertical="center"/>
    </xf>
    <xf numFmtId="167" fontId="4" fillId="33" borderId="2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67" fontId="2" fillId="0" borderId="0" xfId="0" applyNumberFormat="1" applyFont="1" applyAlignment="1">
      <alignment/>
    </xf>
    <xf numFmtId="16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Fill="1" applyAlignment="1">
      <alignment/>
    </xf>
    <xf numFmtId="0" fontId="53" fillId="0" borderId="0" xfId="55" applyFont="1">
      <alignment/>
      <protection/>
    </xf>
    <xf numFmtId="0" fontId="4" fillId="0" borderId="0" xfId="55" applyFont="1" applyBorder="1">
      <alignment/>
      <protection/>
    </xf>
    <xf numFmtId="0" fontId="3" fillId="0" borderId="0" xfId="55" applyFont="1" applyAlignment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55" applyFont="1" applyBorder="1" applyAlignment="1">
      <alignment/>
      <protection/>
    </xf>
    <xf numFmtId="166" fontId="6" fillId="35" borderId="29" xfId="46" applyNumberFormat="1" applyFont="1" applyFill="1" applyBorder="1" applyAlignment="1">
      <alignment/>
    </xf>
    <xf numFmtId="0" fontId="6" fillId="35" borderId="10" xfId="55" applyFont="1" applyFill="1" applyBorder="1" applyAlignment="1">
      <alignment horizontal="center" vertical="center"/>
      <protection/>
    </xf>
    <xf numFmtId="0" fontId="7" fillId="35" borderId="12" xfId="55" applyFont="1" applyFill="1" applyBorder="1">
      <alignment/>
      <protection/>
    </xf>
    <xf numFmtId="166" fontId="6" fillId="0" borderId="29" xfId="46" applyNumberFormat="1" applyFont="1" applyBorder="1" applyAlignment="1">
      <alignment/>
    </xf>
    <xf numFmtId="0" fontId="6" fillId="0" borderId="30" xfId="55" applyFont="1" applyFill="1" applyBorder="1">
      <alignment/>
      <protection/>
    </xf>
    <xf numFmtId="0" fontId="6" fillId="0" borderId="24" xfId="55" applyFont="1" applyFill="1" applyBorder="1">
      <alignment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22" xfId="55" applyFont="1" applyFill="1" applyBorder="1">
      <alignment/>
      <protection/>
    </xf>
    <xf numFmtId="0" fontId="6" fillId="0" borderId="31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6" fillId="35" borderId="13" xfId="55" applyFont="1" applyFill="1" applyBorder="1" applyAlignment="1">
      <alignment horizontal="center"/>
      <protection/>
    </xf>
    <xf numFmtId="166" fontId="6" fillId="0" borderId="32" xfId="46" applyNumberFormat="1" applyFont="1" applyBorder="1" applyAlignment="1">
      <alignment/>
    </xf>
    <xf numFmtId="166" fontId="6" fillId="35" borderId="32" xfId="46" applyNumberFormat="1" applyFont="1" applyFill="1" applyBorder="1" applyAlignment="1">
      <alignment/>
    </xf>
    <xf numFmtId="0" fontId="6" fillId="35" borderId="12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5" borderId="31" xfId="55" applyFont="1" applyFill="1" applyBorder="1" applyAlignment="1">
      <alignment horizontal="center"/>
      <protection/>
    </xf>
    <xf numFmtId="0" fontId="6" fillId="35" borderId="23" xfId="55" applyFont="1" applyFill="1" applyBorder="1" applyAlignment="1">
      <alignment horizontal="center"/>
      <protection/>
    </xf>
    <xf numFmtId="0" fontId="6" fillId="36" borderId="13" xfId="55" applyFont="1" applyFill="1" applyBorder="1" applyAlignment="1">
      <alignment horizontal="center"/>
      <protection/>
    </xf>
    <xf numFmtId="0" fontId="6" fillId="36" borderId="22" xfId="55" applyFont="1" applyFill="1" applyBorder="1" applyAlignment="1">
      <alignment horizontal="center"/>
      <protection/>
    </xf>
    <xf numFmtId="0" fontId="6" fillId="36" borderId="23" xfId="55" applyFont="1" applyFill="1" applyBorder="1" applyAlignment="1">
      <alignment horizontal="center"/>
      <protection/>
    </xf>
    <xf numFmtId="0" fontId="6" fillId="36" borderId="12" xfId="55" applyFont="1" applyFill="1" applyBorder="1" applyAlignment="1">
      <alignment horizontal="center"/>
      <protection/>
    </xf>
    <xf numFmtId="0" fontId="6" fillId="36" borderId="30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6" fillId="37" borderId="13" xfId="5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 horizontal="right"/>
    </xf>
    <xf numFmtId="0" fontId="6" fillId="37" borderId="23" xfId="55" applyFont="1" applyFill="1" applyBorder="1">
      <alignment/>
      <protection/>
    </xf>
    <xf numFmtId="167" fontId="4" fillId="33" borderId="22" xfId="0" applyNumberFormat="1" applyFont="1" applyFill="1" applyBorder="1" applyAlignment="1">
      <alignment horizontal="left" vertical="center"/>
    </xf>
    <xf numFmtId="167" fontId="4" fillId="33" borderId="23" xfId="0" applyNumberFormat="1" applyFont="1" applyFill="1" applyBorder="1" applyAlignment="1">
      <alignment horizontal="left" vertical="center"/>
    </xf>
    <xf numFmtId="0" fontId="3" fillId="37" borderId="13" xfId="55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4" fillId="9" borderId="10" xfId="0" applyFont="1" applyFill="1" applyBorder="1" applyAlignment="1">
      <alignment horizontal="center" vertical="center" wrapText="1"/>
    </xf>
    <xf numFmtId="0" fontId="54" fillId="9" borderId="11" xfId="0" applyFont="1" applyFill="1" applyBorder="1" applyAlignment="1">
      <alignment horizontal="center" vertical="center" wrapText="1"/>
    </xf>
    <xf numFmtId="0" fontId="54" fillId="9" borderId="12" xfId="0" applyFont="1" applyFill="1" applyBorder="1" applyAlignment="1">
      <alignment horizontal="center" vertical="center" wrapText="1"/>
    </xf>
    <xf numFmtId="0" fontId="5" fillId="0" borderId="29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7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2" xfId="55" applyFont="1" applyBorder="1" applyAlignment="1">
      <alignment horizontal="left" vertical="center"/>
      <protection/>
    </xf>
    <xf numFmtId="0" fontId="3" fillId="37" borderId="10" xfId="55" applyFont="1" applyFill="1" applyBorder="1" applyAlignment="1">
      <alignment horizontal="center" vertical="center"/>
      <protection/>
    </xf>
    <xf numFmtId="0" fontId="3" fillId="37" borderId="11" xfId="55" applyFont="1" applyFill="1" applyBorder="1" applyAlignment="1">
      <alignment horizontal="center" vertical="center"/>
      <protection/>
    </xf>
    <xf numFmtId="0" fontId="3" fillId="37" borderId="12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left"/>
      <protection/>
    </xf>
    <xf numFmtId="0" fontId="3" fillId="0" borderId="11" xfId="55" applyFont="1" applyBorder="1" applyAlignment="1">
      <alignment horizontal="left"/>
      <protection/>
    </xf>
    <xf numFmtId="0" fontId="3" fillId="0" borderId="12" xfId="55" applyFont="1" applyBorder="1" applyAlignment="1">
      <alignment horizontal="left"/>
      <protection/>
    </xf>
    <xf numFmtId="0" fontId="5" fillId="37" borderId="10" xfId="55" applyFont="1" applyFill="1" applyBorder="1" applyAlignment="1">
      <alignment horizontal="center"/>
      <protection/>
    </xf>
    <xf numFmtId="0" fontId="5" fillId="37" borderId="11" xfId="55" applyFont="1" applyFill="1" applyBorder="1" applyAlignment="1">
      <alignment horizontal="center"/>
      <protection/>
    </xf>
    <xf numFmtId="0" fontId="5" fillId="37" borderId="12" xfId="55" applyFont="1" applyFill="1" applyBorder="1" applyAlignment="1">
      <alignment horizont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/>
      <protection/>
    </xf>
    <xf numFmtId="0" fontId="4" fillId="0" borderId="33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36" xfId="55" applyFont="1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 wrapText="1" shrinkToFit="1"/>
      <protection/>
    </xf>
    <xf numFmtId="0" fontId="3" fillId="0" borderId="39" xfId="55" applyFont="1" applyBorder="1" applyAlignment="1">
      <alignment horizontal="center" vertical="center" wrapText="1" shrinkToFit="1"/>
      <protection/>
    </xf>
    <xf numFmtId="0" fontId="3" fillId="0" borderId="15" xfId="55" applyFont="1" applyBorder="1" applyAlignment="1">
      <alignment horizontal="center" vertical="center" wrapText="1" shrinkToFit="1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33" xfId="55" applyFont="1" applyBorder="1" applyAlignment="1">
      <alignment horizontal="center" vertical="center"/>
      <protection/>
    </xf>
    <xf numFmtId="0" fontId="0" fillId="0" borderId="11" xfId="55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54" fillId="9" borderId="16" xfId="0" applyFont="1" applyFill="1" applyBorder="1" applyAlignment="1">
      <alignment horizontal="center" vertical="center" wrapText="1"/>
    </xf>
    <xf numFmtId="0" fontId="54" fillId="9" borderId="17" xfId="0" applyFont="1" applyFill="1" applyBorder="1" applyAlignment="1">
      <alignment horizontal="center" vertical="center" wrapText="1"/>
    </xf>
    <xf numFmtId="0" fontId="54" fillId="9" borderId="18" xfId="0" applyFont="1" applyFill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54" fillId="9" borderId="20" xfId="0" applyFont="1" applyFill="1" applyBorder="1" applyAlignment="1">
      <alignment horizontal="center" vertical="center" wrapText="1"/>
    </xf>
    <xf numFmtId="0" fontId="54" fillId="9" borderId="33" xfId="0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5" fillId="9" borderId="10" xfId="55" applyFont="1" applyFill="1" applyBorder="1" applyAlignment="1">
      <alignment horizontal="center"/>
      <protection/>
    </xf>
    <xf numFmtId="0" fontId="5" fillId="9" borderId="11" xfId="55" applyFont="1" applyFill="1" applyBorder="1" applyAlignment="1">
      <alignment horizontal="center"/>
      <protection/>
    </xf>
    <xf numFmtId="0" fontId="5" fillId="9" borderId="12" xfId="55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68" fontId="3" fillId="33" borderId="14" xfId="0" applyNumberFormat="1" applyFont="1" applyFill="1" applyBorder="1" applyAlignment="1">
      <alignment horizontal="center" vertical="center"/>
    </xf>
    <xf numFmtId="168" fontId="3" fillId="33" borderId="1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167" fontId="3" fillId="33" borderId="14" xfId="0" applyNumberFormat="1" applyFont="1" applyFill="1" applyBorder="1" applyAlignment="1">
      <alignment horizontal="center" vertical="center"/>
    </xf>
    <xf numFmtId="167" fontId="3" fillId="33" borderId="15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center" vertical="center"/>
    </xf>
    <xf numFmtId="10" fontId="3" fillId="33" borderId="15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7" fontId="4" fillId="33" borderId="14" xfId="0" applyNumberFormat="1" applyFont="1" applyFill="1" applyBorder="1" applyAlignment="1">
      <alignment horizontal="center" vertical="center"/>
    </xf>
    <xf numFmtId="167" fontId="4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 wrapText="1"/>
    </xf>
    <xf numFmtId="0" fontId="55" fillId="9" borderId="17" xfId="0" applyFont="1" applyFill="1" applyBorder="1" applyAlignment="1">
      <alignment horizontal="center" vertical="center" wrapText="1"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9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170" fontId="4" fillId="33" borderId="14" xfId="46" applyNumberFormat="1" applyFont="1" applyFill="1" applyBorder="1" applyAlignment="1">
      <alignment horizontal="center" vertical="center"/>
    </xf>
    <xf numFmtId="170" fontId="4" fillId="33" borderId="15" xfId="46" applyNumberFormat="1" applyFont="1" applyFill="1" applyBorder="1" applyAlignment="1">
      <alignment horizontal="center" vertical="center"/>
    </xf>
    <xf numFmtId="168" fontId="4" fillId="33" borderId="14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 horizontal="center" vertical="center"/>
    </xf>
    <xf numFmtId="10" fontId="4" fillId="33" borderId="15" xfId="0" applyNumberFormat="1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10" fontId="3" fillId="34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6" fillId="9" borderId="16" xfId="0" applyFont="1" applyFill="1" applyBorder="1" applyAlignment="1">
      <alignment horizontal="center" vertical="center" wrapText="1"/>
    </xf>
    <xf numFmtId="0" fontId="56" fillId="9" borderId="17" xfId="0" applyFont="1" applyFill="1" applyBorder="1" applyAlignment="1">
      <alignment horizontal="center" vertical="center" wrapText="1"/>
    </xf>
    <xf numFmtId="0" fontId="56" fillId="9" borderId="18" xfId="0" applyFont="1" applyFill="1" applyBorder="1" applyAlignment="1">
      <alignment horizontal="center" vertical="center" wrapText="1"/>
    </xf>
    <xf numFmtId="0" fontId="56" fillId="9" borderId="19" xfId="0" applyFont="1" applyFill="1" applyBorder="1" applyAlignment="1">
      <alignment horizontal="center" vertical="center" wrapText="1"/>
    </xf>
    <xf numFmtId="0" fontId="56" fillId="9" borderId="20" xfId="0" applyFont="1" applyFill="1" applyBorder="1" applyAlignment="1">
      <alignment horizontal="center" vertical="center" wrapText="1"/>
    </xf>
    <xf numFmtId="0" fontId="56" fillId="9" borderId="3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167" fontId="4" fillId="34" borderId="14" xfId="0" applyNumberFormat="1" applyFont="1" applyFill="1" applyBorder="1" applyAlignment="1">
      <alignment horizontal="center" vertical="center"/>
    </xf>
    <xf numFmtId="167" fontId="4" fillId="34" borderId="15" xfId="0" applyNumberFormat="1" applyFont="1" applyFill="1" applyBorder="1" applyAlignment="1">
      <alignment horizontal="center" vertical="center"/>
    </xf>
    <xf numFmtId="167" fontId="4" fillId="39" borderId="14" xfId="0" applyNumberFormat="1" applyFont="1" applyFill="1" applyBorder="1" applyAlignment="1">
      <alignment horizontal="center" vertical="center"/>
    </xf>
    <xf numFmtId="167" fontId="4" fillId="39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4</xdr:row>
      <xdr:rowOff>76200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2</xdr:col>
      <xdr:colOff>771525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723900" y="209550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4</xdr:row>
      <xdr:rowOff>85725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4</xdr:row>
      <xdr:rowOff>85725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66675</xdr:rowOff>
    </xdr:from>
    <xdr:to>
      <xdr:col>3</xdr:col>
      <xdr:colOff>57150</xdr:colOff>
      <xdr:row>4</xdr:row>
      <xdr:rowOff>152400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657225" y="6667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19050</xdr:rowOff>
    </xdr:from>
    <xdr:to>
      <xdr:col>3</xdr:col>
      <xdr:colOff>161925</xdr:colOff>
      <xdr:row>4</xdr:row>
      <xdr:rowOff>142875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685800" y="190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342900</xdr:colOff>
      <xdr:row>4</xdr:row>
      <xdr:rowOff>190500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190625" y="14287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4">
      <selection activeCell="M16" sqref="M16"/>
    </sheetView>
  </sheetViews>
  <sheetFormatPr defaultColWidth="11.421875" defaultRowHeight="12.75"/>
  <cols>
    <col min="1" max="1" width="15.8515625" style="44" customWidth="1"/>
    <col min="2" max="2" width="53.7109375" style="44" customWidth="1"/>
    <col min="3" max="3" width="17.57421875" style="43" hidden="1" customWidth="1"/>
    <col min="4" max="4" width="18.57421875" style="43" hidden="1" customWidth="1"/>
    <col min="5" max="5" width="17.7109375" style="43" hidden="1" customWidth="1"/>
    <col min="6" max="7" width="17.57421875" style="43" hidden="1" customWidth="1"/>
    <col min="8" max="8" width="17.00390625" style="43" customWidth="1"/>
    <col min="9" max="9" width="26.421875" style="43" customWidth="1"/>
    <col min="10" max="10" width="25.7109375" style="43" customWidth="1"/>
    <col min="11" max="244" width="11.421875" style="43" customWidth="1"/>
    <col min="245" max="245" width="16.00390625" style="43" customWidth="1"/>
    <col min="246" max="246" width="42.421875" style="43" customWidth="1"/>
    <col min="247" max="255" width="0" style="43" hidden="1" customWidth="1"/>
    <col min="256" max="16384" width="15.28125" style="43" bestFit="1" customWidth="1"/>
  </cols>
  <sheetData>
    <row r="1" spans="1:10" ht="16.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6.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6.5">
      <c r="A3" s="167" t="s">
        <v>25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6.5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6.5">
      <c r="A5" s="167" t="s">
        <v>6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6.5">
      <c r="A6" s="164" t="s">
        <v>83</v>
      </c>
      <c r="B6" s="164"/>
      <c r="C6" s="164"/>
      <c r="D6" s="164"/>
      <c r="E6" s="164"/>
      <c r="F6" s="164"/>
      <c r="G6" s="164"/>
      <c r="H6" s="164"/>
      <c r="I6" s="164"/>
      <c r="J6" s="164"/>
    </row>
    <row r="7" ht="12.75" thickBot="1"/>
    <row r="8" spans="1:10" ht="12.75" customHeight="1">
      <c r="A8" s="162" t="s">
        <v>42</v>
      </c>
      <c r="B8" s="162" t="s">
        <v>67</v>
      </c>
      <c r="C8" s="159" t="s">
        <v>68</v>
      </c>
      <c r="D8" s="160"/>
      <c r="E8" s="160"/>
      <c r="F8" s="160"/>
      <c r="G8" s="161"/>
      <c r="H8" s="165" t="s">
        <v>69</v>
      </c>
      <c r="I8" s="165" t="s">
        <v>6</v>
      </c>
      <c r="J8" s="165" t="s">
        <v>3</v>
      </c>
    </row>
    <row r="9" spans="1:10" ht="27" customHeight="1" thickBot="1">
      <c r="A9" s="163"/>
      <c r="B9" s="163"/>
      <c r="C9" s="159"/>
      <c r="D9" s="160"/>
      <c r="E9" s="160"/>
      <c r="F9" s="160"/>
      <c r="G9" s="161"/>
      <c r="H9" s="166"/>
      <c r="I9" s="166"/>
      <c r="J9" s="166"/>
    </row>
    <row r="10" spans="1:10" ht="12.75" thickBot="1">
      <c r="A10" s="133">
        <v>860520097</v>
      </c>
      <c r="B10" s="123" t="s">
        <v>36</v>
      </c>
      <c r="C10" s="124">
        <v>13971339301</v>
      </c>
      <c r="D10" s="91">
        <v>22136509214</v>
      </c>
      <c r="E10" s="91">
        <v>6363427114</v>
      </c>
      <c r="F10" s="91">
        <v>11052150095</v>
      </c>
      <c r="G10" s="134">
        <f>+D10-F10</f>
        <v>11084359119</v>
      </c>
      <c r="H10" s="133">
        <v>26.89863</v>
      </c>
      <c r="I10" s="133" t="s">
        <v>78</v>
      </c>
      <c r="J10" s="136" t="s">
        <v>77</v>
      </c>
    </row>
    <row r="11" spans="1:10" ht="12.75" thickBot="1">
      <c r="A11" s="133">
        <v>891801317</v>
      </c>
      <c r="B11" s="123" t="s">
        <v>72</v>
      </c>
      <c r="C11" s="124">
        <v>12003365292</v>
      </c>
      <c r="D11" s="91">
        <v>17639500971</v>
      </c>
      <c r="E11" s="91">
        <v>6013721221</v>
      </c>
      <c r="F11" s="91">
        <v>8772591471</v>
      </c>
      <c r="G11" s="134">
        <f>+D11-F11</f>
        <v>8866909500</v>
      </c>
      <c r="H11" s="133">
        <v>33.27222</v>
      </c>
      <c r="I11" s="133" t="s">
        <v>78</v>
      </c>
      <c r="J11" s="136" t="s">
        <v>77</v>
      </c>
    </row>
    <row r="12" spans="1:10" s="44" customFormat="1" ht="12.75" thickBot="1">
      <c r="A12" s="122"/>
      <c r="B12" s="123" t="s">
        <v>29</v>
      </c>
      <c r="C12" s="121">
        <f>+C13+C14</f>
        <v>39663624764</v>
      </c>
      <c r="D12" s="92">
        <f>+D13+D14</f>
        <v>112236419900</v>
      </c>
      <c r="E12" s="92">
        <f>+E13+E14</f>
        <v>20997431748</v>
      </c>
      <c r="F12" s="92">
        <f>+F13+F14</f>
        <v>61786278748</v>
      </c>
      <c r="G12" s="135">
        <f>+G13+G14</f>
        <v>50450141152</v>
      </c>
      <c r="H12" s="133">
        <f>SUM(H13:H14)</f>
        <v>61.75</v>
      </c>
      <c r="I12" s="133" t="s">
        <v>78</v>
      </c>
      <c r="J12" s="136" t="s">
        <v>77</v>
      </c>
    </row>
    <row r="13" spans="1:10" s="44" customFormat="1" ht="12.75" thickBot="1">
      <c r="A13" s="127">
        <v>860507033</v>
      </c>
      <c r="B13" s="125" t="s">
        <v>30</v>
      </c>
      <c r="C13" s="124">
        <v>32419722000</v>
      </c>
      <c r="D13" s="91">
        <v>101494220000</v>
      </c>
      <c r="E13" s="91">
        <v>20209907000</v>
      </c>
      <c r="F13" s="91">
        <v>56498754000</v>
      </c>
      <c r="G13" s="134">
        <f>+D13-F13</f>
        <v>44995466000</v>
      </c>
      <c r="H13" s="140">
        <v>30.13611</v>
      </c>
      <c r="I13" s="140"/>
      <c r="J13" s="143"/>
    </row>
    <row r="14" spans="1:10" s="44" customFormat="1" ht="12.75" thickBot="1">
      <c r="A14" s="128">
        <v>860062112</v>
      </c>
      <c r="B14" s="126" t="s">
        <v>31</v>
      </c>
      <c r="C14" s="124">
        <v>7243902764</v>
      </c>
      <c r="D14" s="91">
        <v>10742199900</v>
      </c>
      <c r="E14" s="91">
        <v>787524748</v>
      </c>
      <c r="F14" s="91">
        <v>5287524748</v>
      </c>
      <c r="G14" s="134">
        <f>+D14-F14</f>
        <v>5454675152</v>
      </c>
      <c r="H14" s="140">
        <v>31.61389</v>
      </c>
      <c r="I14" s="140"/>
      <c r="J14" s="143"/>
    </row>
    <row r="15" spans="1:10" s="44" customFormat="1" ht="12.75" thickBot="1">
      <c r="A15" s="122"/>
      <c r="B15" s="123" t="s">
        <v>32</v>
      </c>
      <c r="C15" s="121">
        <f>+C16+C17</f>
        <v>25556230634</v>
      </c>
      <c r="D15" s="92">
        <f>+D16+D17</f>
        <v>30884077657</v>
      </c>
      <c r="E15" s="92">
        <f>+E16+E17</f>
        <v>9852533338</v>
      </c>
      <c r="F15" s="92">
        <f>+F16+F17</f>
        <v>13215214537</v>
      </c>
      <c r="G15" s="135">
        <f>+G16+G17</f>
        <v>17668863120</v>
      </c>
      <c r="H15" s="133">
        <f>SUM(H16:H17)</f>
        <v>32.79444</v>
      </c>
      <c r="I15" s="133" t="s">
        <v>78</v>
      </c>
      <c r="J15" s="136" t="s">
        <v>77</v>
      </c>
    </row>
    <row r="16" spans="1:10" s="44" customFormat="1" ht="12">
      <c r="A16" s="127">
        <v>800010866</v>
      </c>
      <c r="B16" s="130" t="s">
        <v>33</v>
      </c>
      <c r="C16" s="124">
        <v>9295884000</v>
      </c>
      <c r="D16" s="91">
        <v>12123645000</v>
      </c>
      <c r="E16" s="91">
        <v>2899456000</v>
      </c>
      <c r="F16" s="91">
        <v>5655481000</v>
      </c>
      <c r="G16" s="134">
        <f>+D16-F16</f>
        <v>6468164000</v>
      </c>
      <c r="H16" s="141">
        <v>24</v>
      </c>
      <c r="I16" s="141"/>
      <c r="J16" s="144"/>
    </row>
    <row r="17" spans="1:10" s="44" customFormat="1" ht="12.75" thickBot="1">
      <c r="A17" s="128" t="s">
        <v>60</v>
      </c>
      <c r="B17" s="132" t="s">
        <v>34</v>
      </c>
      <c r="C17" s="124">
        <v>16260346634</v>
      </c>
      <c r="D17" s="91">
        <v>18760432657</v>
      </c>
      <c r="E17" s="91">
        <v>6953077338</v>
      </c>
      <c r="F17" s="91">
        <v>7559733537</v>
      </c>
      <c r="G17" s="134">
        <f>+D17-F17</f>
        <v>11200699120</v>
      </c>
      <c r="H17" s="142">
        <v>8.79444</v>
      </c>
      <c r="I17" s="142"/>
      <c r="J17" s="145"/>
    </row>
    <row r="18" spans="1:10" ht="12.75" thickBot="1">
      <c r="A18" s="122"/>
      <c r="B18" s="123" t="s">
        <v>26</v>
      </c>
      <c r="C18" s="121">
        <f>+C19+C20+C21</f>
        <v>13134221898</v>
      </c>
      <c r="D18" s="92">
        <f>+D19+D20+D21</f>
        <v>17009078413</v>
      </c>
      <c r="E18" s="92">
        <f>+E19+E20+E21</f>
        <v>6027448984</v>
      </c>
      <c r="F18" s="92">
        <f>+F19+F20+F21</f>
        <v>8502738647</v>
      </c>
      <c r="G18" s="135">
        <f>+G19+G20+G21</f>
        <v>8506339766</v>
      </c>
      <c r="H18" s="133">
        <f>SUM(H19:H21)</f>
        <v>80.34167</v>
      </c>
      <c r="I18" s="146" t="s">
        <v>80</v>
      </c>
      <c r="J18" s="136" t="s">
        <v>77</v>
      </c>
    </row>
    <row r="19" spans="1:8" ht="12">
      <c r="A19" s="127">
        <v>860050247</v>
      </c>
      <c r="B19" s="130" t="s">
        <v>74</v>
      </c>
      <c r="C19" s="124">
        <v>4629844177</v>
      </c>
      <c r="D19" s="91">
        <v>6475484042</v>
      </c>
      <c r="E19" s="91">
        <v>3009030918</v>
      </c>
      <c r="F19" s="91">
        <v>3009030918</v>
      </c>
      <c r="G19" s="134">
        <f>+D19-F19</f>
        <v>3466453124</v>
      </c>
      <c r="H19" s="137">
        <v>35.89444</v>
      </c>
    </row>
    <row r="20" spans="1:8" s="44" customFormat="1" ht="12">
      <c r="A20" s="129">
        <v>860450780</v>
      </c>
      <c r="B20" s="131" t="s">
        <v>27</v>
      </c>
      <c r="C20" s="124">
        <v>6665132597</v>
      </c>
      <c r="D20" s="91">
        <v>8352207653</v>
      </c>
      <c r="E20" s="91">
        <v>2133147108</v>
      </c>
      <c r="F20" s="91">
        <v>4608436771</v>
      </c>
      <c r="G20" s="134">
        <f>+D20-F20</f>
        <v>3743770882</v>
      </c>
      <c r="H20" s="138">
        <v>26.66667</v>
      </c>
    </row>
    <row r="21" spans="1:8" s="44" customFormat="1" ht="12.75" thickBot="1">
      <c r="A21" s="128">
        <v>800217949</v>
      </c>
      <c r="B21" s="150" t="s">
        <v>28</v>
      </c>
      <c r="C21" s="124">
        <v>1839245124</v>
      </c>
      <c r="D21" s="91">
        <v>2181386718</v>
      </c>
      <c r="E21" s="91">
        <v>885270958</v>
      </c>
      <c r="F21" s="91">
        <v>885270958</v>
      </c>
      <c r="G21" s="134">
        <f>+D21-F21</f>
        <v>1296115760</v>
      </c>
      <c r="H21" s="139">
        <v>17.78056</v>
      </c>
    </row>
    <row r="22" spans="1:2" s="44" customFormat="1" ht="12">
      <c r="A22" s="2"/>
      <c r="B22" s="3"/>
    </row>
    <row r="23" spans="1:10" ht="1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2">
      <c r="A24" s="154" t="s">
        <v>19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2">
      <c r="A25" s="155" t="s">
        <v>20</v>
      </c>
      <c r="B25" s="155"/>
      <c r="C25" s="155"/>
      <c r="D25" s="155"/>
      <c r="E25" s="155"/>
      <c r="F25" s="155"/>
      <c r="G25" s="155"/>
      <c r="H25" s="155"/>
      <c r="I25" s="155"/>
      <c r="J25" s="155"/>
    </row>
    <row r="26" spans="1:2" ht="12">
      <c r="A26" s="43"/>
      <c r="B26" s="43"/>
    </row>
    <row r="27" spans="1:2" ht="12.75" thickBot="1">
      <c r="A27" s="43"/>
      <c r="B27" s="43"/>
    </row>
    <row r="28" spans="1:10" ht="51" customHeight="1" thickBot="1">
      <c r="A28" s="156" t="s">
        <v>82</v>
      </c>
      <c r="B28" s="157"/>
      <c r="C28" s="157"/>
      <c r="D28" s="157"/>
      <c r="E28" s="157"/>
      <c r="F28" s="157"/>
      <c r="G28" s="157"/>
      <c r="H28" s="157"/>
      <c r="I28" s="157"/>
      <c r="J28" s="158"/>
    </row>
    <row r="29" spans="1:2" ht="12">
      <c r="A29" s="43"/>
      <c r="B29" s="43"/>
    </row>
    <row r="30" spans="1:2" ht="12">
      <c r="A30" s="43"/>
      <c r="B30" s="43"/>
    </row>
    <row r="31" spans="1:2" ht="12">
      <c r="A31" s="43"/>
      <c r="B31" s="43"/>
    </row>
    <row r="32" spans="1:2" ht="12">
      <c r="A32" s="43"/>
      <c r="B32" s="43"/>
    </row>
    <row r="33" spans="1:2" ht="12">
      <c r="A33" s="43"/>
      <c r="B33" s="43"/>
    </row>
    <row r="34" spans="1:2" ht="48" customHeight="1">
      <c r="A34" s="43"/>
      <c r="B34" s="43"/>
    </row>
    <row r="35" spans="1:2" ht="12">
      <c r="A35" s="43"/>
      <c r="B35" s="43"/>
    </row>
    <row r="36" spans="1:2" ht="12">
      <c r="A36" s="43"/>
      <c r="B36" s="43"/>
    </row>
    <row r="37" spans="1:2" ht="12">
      <c r="A37" s="43"/>
      <c r="B37" s="43"/>
    </row>
    <row r="38" spans="1:2" ht="12">
      <c r="A38" s="43"/>
      <c r="B38" s="43"/>
    </row>
    <row r="39" spans="1:2" ht="12">
      <c r="A39" s="43"/>
      <c r="B39" s="43"/>
    </row>
    <row r="40" spans="1:2" ht="12">
      <c r="A40" s="43"/>
      <c r="B40" s="43"/>
    </row>
    <row r="41" spans="1:2" ht="12">
      <c r="A41" s="43"/>
      <c r="B41" s="43"/>
    </row>
    <row r="42" spans="1:2" ht="12">
      <c r="A42" s="43"/>
      <c r="B42" s="43"/>
    </row>
    <row r="43" spans="1:2" ht="12">
      <c r="A43" s="43"/>
      <c r="B43" s="43"/>
    </row>
    <row r="44" spans="1:2" ht="12">
      <c r="A44" s="43"/>
      <c r="B44" s="43"/>
    </row>
    <row r="45" spans="1:2" ht="12">
      <c r="A45" s="43"/>
      <c r="B45" s="43"/>
    </row>
    <row r="46" spans="1:2" ht="12">
      <c r="A46" s="43"/>
      <c r="B46" s="43"/>
    </row>
    <row r="47" spans="1:2" ht="12">
      <c r="A47" s="43"/>
      <c r="B47" s="43"/>
    </row>
    <row r="48" spans="1:2" ht="30.75" customHeight="1">
      <c r="A48" s="43"/>
      <c r="B48" s="43"/>
    </row>
    <row r="49" spans="1:2" ht="12">
      <c r="A49" s="43"/>
      <c r="B49" s="43"/>
    </row>
    <row r="50" spans="1:2" ht="48.75" customHeight="1">
      <c r="A50" s="43"/>
      <c r="B50" s="43"/>
    </row>
    <row r="51" spans="1:2" ht="21" customHeight="1">
      <c r="A51" s="43"/>
      <c r="B51" s="43"/>
    </row>
    <row r="52" spans="1:2" ht="32.25" customHeight="1">
      <c r="A52" s="43"/>
      <c r="B52" s="43"/>
    </row>
    <row r="53" spans="1:2" ht="12">
      <c r="A53" s="43"/>
      <c r="B53" s="43"/>
    </row>
    <row r="54" spans="1:2" ht="12">
      <c r="A54" s="43"/>
      <c r="B54" s="43"/>
    </row>
    <row r="55" spans="1:2" ht="12">
      <c r="A55" s="43"/>
      <c r="B55" s="43"/>
    </row>
    <row r="56" spans="1:2" ht="12">
      <c r="A56" s="43"/>
      <c r="B56" s="43"/>
    </row>
    <row r="57" spans="1:2" ht="12">
      <c r="A57" s="43"/>
      <c r="B57" s="43"/>
    </row>
    <row r="58" spans="1:2" ht="12">
      <c r="A58" s="43"/>
      <c r="B58" s="43"/>
    </row>
    <row r="59" spans="1:2" ht="12">
      <c r="A59" s="43"/>
      <c r="B59" s="43"/>
    </row>
    <row r="60" spans="1:2" ht="12">
      <c r="A60" s="43"/>
      <c r="B60" s="43"/>
    </row>
    <row r="61" spans="1:2" ht="12">
      <c r="A61" s="43"/>
      <c r="B61" s="43"/>
    </row>
    <row r="62" spans="1:2" ht="12">
      <c r="A62" s="43"/>
      <c r="B62" s="43"/>
    </row>
    <row r="63" spans="1:2" ht="12">
      <c r="A63" s="43"/>
      <c r="B63" s="43"/>
    </row>
    <row r="64" spans="1:2" ht="12">
      <c r="A64" s="43"/>
      <c r="B64" s="43"/>
    </row>
    <row r="65" spans="1:2" ht="12">
      <c r="A65" s="43"/>
      <c r="B65" s="43"/>
    </row>
    <row r="66" spans="1:2" ht="12">
      <c r="A66" s="43"/>
      <c r="B66" s="43"/>
    </row>
    <row r="67" spans="1:2" ht="12">
      <c r="A67" s="43"/>
      <c r="B67" s="43"/>
    </row>
    <row r="68" spans="1:2" ht="12">
      <c r="A68" s="43"/>
      <c r="B68" s="43"/>
    </row>
    <row r="69" spans="1:2" ht="12">
      <c r="A69" s="43"/>
      <c r="B69" s="43"/>
    </row>
    <row r="70" spans="1:2" ht="12">
      <c r="A70" s="43"/>
      <c r="B70" s="43"/>
    </row>
    <row r="71" spans="1:2" ht="12">
      <c r="A71" s="43"/>
      <c r="B71" s="43"/>
    </row>
    <row r="72" spans="1:2" ht="12">
      <c r="A72" s="43"/>
      <c r="B72" s="43"/>
    </row>
    <row r="73" spans="1:2" ht="12">
      <c r="A73" s="43"/>
      <c r="B73" s="43"/>
    </row>
    <row r="74" spans="1:2" ht="12">
      <c r="A74" s="43"/>
      <c r="B74" s="43"/>
    </row>
    <row r="75" spans="1:2" ht="12">
      <c r="A75" s="43"/>
      <c r="B75" s="43"/>
    </row>
    <row r="76" spans="1:2" ht="12">
      <c r="A76" s="43"/>
      <c r="B76" s="43"/>
    </row>
    <row r="77" spans="1:2" ht="12">
      <c r="A77" s="43"/>
      <c r="B77" s="43"/>
    </row>
    <row r="78" spans="1:2" ht="12">
      <c r="A78" s="43"/>
      <c r="B78" s="43"/>
    </row>
    <row r="79" spans="1:2" ht="12">
      <c r="A79" s="43"/>
      <c r="B79" s="43"/>
    </row>
    <row r="80" spans="1:2" ht="12">
      <c r="A80" s="43"/>
      <c r="B80" s="43"/>
    </row>
    <row r="81" spans="1:2" ht="12">
      <c r="A81" s="43"/>
      <c r="B81" s="43"/>
    </row>
    <row r="82" spans="1:2" ht="12">
      <c r="A82" s="43"/>
      <c r="B82" s="43"/>
    </row>
    <row r="83" spans="1:2" ht="12">
      <c r="A83" s="43"/>
      <c r="B83" s="43"/>
    </row>
    <row r="84" spans="1:2" ht="12">
      <c r="A84" s="43"/>
      <c r="B84" s="43"/>
    </row>
    <row r="85" spans="1:2" ht="12">
      <c r="A85" s="43"/>
      <c r="B85" s="43"/>
    </row>
    <row r="86" spans="1:2" ht="12">
      <c r="A86" s="43"/>
      <c r="B86" s="43"/>
    </row>
    <row r="87" spans="1:2" ht="12">
      <c r="A87" s="43"/>
      <c r="B87" s="43"/>
    </row>
    <row r="88" spans="1:2" ht="12">
      <c r="A88" s="43"/>
      <c r="B88" s="43"/>
    </row>
    <row r="89" spans="1:2" ht="12">
      <c r="A89" s="43"/>
      <c r="B89" s="43"/>
    </row>
    <row r="90" spans="1:2" ht="12">
      <c r="A90" s="43"/>
      <c r="B90" s="43"/>
    </row>
    <row r="91" spans="1:2" ht="12">
      <c r="A91" s="43"/>
      <c r="B91" s="43"/>
    </row>
    <row r="92" spans="1:2" ht="12">
      <c r="A92" s="43"/>
      <c r="B92" s="43"/>
    </row>
    <row r="93" spans="1:2" ht="12">
      <c r="A93" s="43"/>
      <c r="B93" s="43"/>
    </row>
    <row r="94" spans="1:2" ht="12">
      <c r="A94" s="43"/>
      <c r="B94" s="43"/>
    </row>
    <row r="95" spans="1:2" ht="12">
      <c r="A95" s="43"/>
      <c r="B95" s="43"/>
    </row>
    <row r="96" spans="1:2" ht="12">
      <c r="A96" s="43"/>
      <c r="B96" s="43"/>
    </row>
    <row r="97" spans="1:2" ht="12">
      <c r="A97" s="43"/>
      <c r="B97" s="43"/>
    </row>
    <row r="98" spans="1:2" ht="12">
      <c r="A98" s="43"/>
      <c r="B98" s="43"/>
    </row>
    <row r="99" spans="1:2" ht="12">
      <c r="A99" s="43"/>
      <c r="B99" s="43"/>
    </row>
    <row r="100" spans="1:2" ht="12">
      <c r="A100" s="43"/>
      <c r="B100" s="43"/>
    </row>
    <row r="101" spans="1:2" ht="12">
      <c r="A101" s="43"/>
      <c r="B101" s="43"/>
    </row>
    <row r="102" spans="1:2" ht="12">
      <c r="A102" s="43"/>
      <c r="B102" s="43"/>
    </row>
    <row r="103" spans="1:2" ht="12">
      <c r="A103" s="43"/>
      <c r="B103" s="43"/>
    </row>
    <row r="104" spans="1:2" ht="12">
      <c r="A104" s="43"/>
      <c r="B104" s="43"/>
    </row>
    <row r="105" spans="1:2" ht="12">
      <c r="A105" s="43"/>
      <c r="B105" s="43"/>
    </row>
    <row r="106" spans="1:2" ht="12">
      <c r="A106" s="43"/>
      <c r="B106" s="43"/>
    </row>
    <row r="107" spans="1:2" ht="12">
      <c r="A107" s="43"/>
      <c r="B107" s="43"/>
    </row>
    <row r="108" spans="1:2" ht="12">
      <c r="A108" s="43"/>
      <c r="B108" s="43"/>
    </row>
    <row r="109" spans="1:2" ht="12">
      <c r="A109" s="43"/>
      <c r="B109" s="43"/>
    </row>
    <row r="110" spans="1:2" ht="12">
      <c r="A110" s="43"/>
      <c r="B110" s="43"/>
    </row>
    <row r="111" spans="1:2" ht="12">
      <c r="A111" s="43"/>
      <c r="B111" s="43"/>
    </row>
    <row r="112" spans="1:2" ht="12">
      <c r="A112" s="43"/>
      <c r="B112" s="43"/>
    </row>
    <row r="113" spans="1:2" ht="12">
      <c r="A113" s="43"/>
      <c r="B113" s="43"/>
    </row>
  </sheetData>
  <sheetProtection/>
  <mergeCells count="15">
    <mergeCell ref="A6:J6"/>
    <mergeCell ref="J8:J9"/>
    <mergeCell ref="H8:H9"/>
    <mergeCell ref="I8:I9"/>
    <mergeCell ref="A1:J1"/>
    <mergeCell ref="A2:J2"/>
    <mergeCell ref="A3:J3"/>
    <mergeCell ref="A4:J4"/>
    <mergeCell ref="A5:J5"/>
    <mergeCell ref="A24:J24"/>
    <mergeCell ref="A25:J25"/>
    <mergeCell ref="A28:J28"/>
    <mergeCell ref="C8:G9"/>
    <mergeCell ref="A8:A9"/>
    <mergeCell ref="B8:B9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7"/>
  <sheetViews>
    <sheetView zoomScaleSheetLayoutView="100" zoomScalePageLayoutView="0" workbookViewId="0" topLeftCell="A1">
      <selection activeCell="A6" sqref="A6:W6"/>
    </sheetView>
  </sheetViews>
  <sheetFormatPr defaultColWidth="9.140625" defaultRowHeight="12.75"/>
  <cols>
    <col min="1" max="1" width="6.140625" style="1" customWidth="1"/>
    <col min="2" max="2" width="10.7109375" style="1" customWidth="1"/>
    <col min="3" max="3" width="18.28125" style="1" customWidth="1"/>
    <col min="4" max="4" width="6.140625" style="1" customWidth="1"/>
    <col min="5" max="5" width="5.28125" style="1" customWidth="1"/>
    <col min="6" max="6" width="8.7109375" style="1" customWidth="1"/>
    <col min="7" max="7" width="9.421875" style="1" customWidth="1"/>
    <col min="8" max="8" width="16.140625" style="1" bestFit="1" customWidth="1"/>
    <col min="9" max="9" width="7.57421875" style="1" customWidth="1"/>
    <col min="10" max="10" width="8.57421875" style="1" customWidth="1"/>
    <col min="11" max="11" width="16.140625" style="1" bestFit="1" customWidth="1"/>
    <col min="12" max="12" width="8.7109375" style="1" customWidth="1"/>
    <col min="13" max="13" width="9.140625" style="1" customWidth="1"/>
    <col min="14" max="14" width="12.7109375" style="1" bestFit="1" customWidth="1"/>
    <col min="15" max="16" width="9.140625" style="1" customWidth="1"/>
    <col min="17" max="17" width="12.7109375" style="1" bestFit="1" customWidth="1"/>
    <col min="18" max="19" width="9.140625" style="1" customWidth="1"/>
    <col min="20" max="20" width="12.7109375" style="1" bestFit="1" customWidth="1"/>
    <col min="21" max="22" width="9.140625" style="1" customWidth="1"/>
    <col min="23" max="23" width="12.7109375" style="1" bestFit="1" customWidth="1"/>
    <col min="24" max="25" width="9.140625" style="1" customWidth="1"/>
    <col min="26" max="26" width="12.7109375" style="1" bestFit="1" customWidth="1"/>
    <col min="27" max="28" width="9.140625" style="1" customWidth="1"/>
    <col min="29" max="29" width="12.7109375" style="1" bestFit="1" customWidth="1"/>
    <col min="30" max="31" width="9.140625" style="1" customWidth="1"/>
    <col min="32" max="32" width="12.7109375" style="1" bestFit="1" customWidth="1"/>
    <col min="33" max="239" width="9.140625" style="1" customWidth="1"/>
    <col min="240" max="240" width="6.140625" style="1" customWidth="1"/>
    <col min="241" max="241" width="10.7109375" style="1" customWidth="1"/>
    <col min="242" max="242" width="18.28125" style="1" customWidth="1"/>
    <col min="243" max="243" width="6.140625" style="1" customWidth="1"/>
    <col min="244" max="244" width="5.28125" style="1" customWidth="1"/>
    <col min="245" max="245" width="8.7109375" style="1" customWidth="1"/>
    <col min="246" max="246" width="9.421875" style="1" customWidth="1"/>
    <col min="247" max="247" width="16.140625" style="1" bestFit="1" customWidth="1"/>
    <col min="248" max="248" width="7.57421875" style="1" customWidth="1"/>
    <col min="249" max="249" width="8.57421875" style="1" customWidth="1"/>
    <col min="250" max="250" width="16.140625" style="1" bestFit="1" customWidth="1"/>
    <col min="251" max="251" width="8.7109375" style="1" customWidth="1"/>
    <col min="252" max="252" width="9.140625" style="1" customWidth="1"/>
    <col min="253" max="253" width="12.7109375" style="1" bestFit="1" customWidth="1"/>
    <col min="254" max="255" width="9.140625" style="1" customWidth="1"/>
    <col min="256" max="16384" width="12.7109375" style="1" bestFit="1" customWidth="1"/>
  </cols>
  <sheetData>
    <row r="1" spans="1:32" ht="16.5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10"/>
      <c r="Y1" s="110"/>
      <c r="Z1" s="110"/>
      <c r="AA1" s="110"/>
      <c r="AB1" s="110"/>
      <c r="AC1" s="110"/>
      <c r="AD1" s="110"/>
      <c r="AE1" s="110"/>
      <c r="AF1" s="110"/>
    </row>
    <row r="2" spans="1:23" ht="16.5">
      <c r="A2" s="167" t="s">
        <v>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16.5">
      <c r="A3" s="167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16.5">
      <c r="A4" s="167" t="s">
        <v>23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ht="16.5">
      <c r="A5" s="167" t="s">
        <v>24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23" ht="16.5">
      <c r="A6" s="167" t="s">
        <v>84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8" ht="13.5">
      <c r="A7" s="39"/>
      <c r="B7" s="39"/>
      <c r="C7" s="39"/>
      <c r="D7" s="39"/>
      <c r="E7" s="39"/>
      <c r="F7" s="39"/>
      <c r="G7" s="39"/>
      <c r="H7" s="39"/>
    </row>
    <row r="8" spans="1:8" ht="14.25" thickBot="1">
      <c r="A8" s="4"/>
      <c r="B8" s="4"/>
      <c r="C8" s="4"/>
      <c r="D8" s="4"/>
      <c r="E8" s="4"/>
      <c r="F8" s="4"/>
      <c r="G8" s="4"/>
      <c r="H8" s="4"/>
    </row>
    <row r="9" spans="1:32" ht="19.5" customHeight="1" thickBot="1">
      <c r="A9" s="4"/>
      <c r="B9" s="4"/>
      <c r="C9" s="4"/>
      <c r="D9" s="4"/>
      <c r="E9" s="4"/>
      <c r="F9" s="41"/>
      <c r="G9" s="41"/>
      <c r="H9" s="41"/>
      <c r="L9" s="222" t="s">
        <v>29</v>
      </c>
      <c r="M9" s="223"/>
      <c r="N9" s="223"/>
      <c r="O9" s="223"/>
      <c r="P9" s="223"/>
      <c r="Q9" s="224"/>
      <c r="R9" s="182" t="s">
        <v>38</v>
      </c>
      <c r="S9" s="183"/>
      <c r="T9" s="183"/>
      <c r="U9" s="183"/>
      <c r="V9" s="183"/>
      <c r="W9" s="184"/>
      <c r="X9" s="168" t="s">
        <v>37</v>
      </c>
      <c r="Y9" s="212"/>
      <c r="Z9" s="212"/>
      <c r="AA9" s="212"/>
      <c r="AB9" s="212"/>
      <c r="AC9" s="212"/>
      <c r="AD9" s="212"/>
      <c r="AE9" s="212"/>
      <c r="AF9" s="213"/>
    </row>
    <row r="10" spans="1:32" ht="14.25" customHeight="1" thickBot="1">
      <c r="A10" s="203" t="s">
        <v>7</v>
      </c>
      <c r="B10" s="196" t="s">
        <v>8</v>
      </c>
      <c r="C10" s="206"/>
      <c r="D10" s="206"/>
      <c r="E10" s="207"/>
      <c r="F10" s="190" t="s">
        <v>9</v>
      </c>
      <c r="G10" s="191"/>
      <c r="H10" s="192"/>
      <c r="I10" s="190" t="s">
        <v>9</v>
      </c>
      <c r="J10" s="191"/>
      <c r="K10" s="192"/>
      <c r="L10" s="190" t="s">
        <v>9</v>
      </c>
      <c r="M10" s="191"/>
      <c r="N10" s="192"/>
      <c r="O10" s="190" t="s">
        <v>9</v>
      </c>
      <c r="P10" s="191"/>
      <c r="Q10" s="192"/>
      <c r="R10" s="190" t="s">
        <v>9</v>
      </c>
      <c r="S10" s="191"/>
      <c r="T10" s="192"/>
      <c r="U10" s="190" t="s">
        <v>9</v>
      </c>
      <c r="V10" s="191"/>
      <c r="W10" s="192"/>
      <c r="X10" s="190" t="s">
        <v>9</v>
      </c>
      <c r="Y10" s="191"/>
      <c r="Z10" s="192"/>
      <c r="AA10" s="190" t="s">
        <v>9</v>
      </c>
      <c r="AB10" s="191"/>
      <c r="AC10" s="192"/>
      <c r="AD10" s="190" t="s">
        <v>9</v>
      </c>
      <c r="AE10" s="191"/>
      <c r="AF10" s="192"/>
    </row>
    <row r="11" spans="1:32" ht="14.25" customHeight="1" thickBot="1">
      <c r="A11" s="204"/>
      <c r="B11" s="197"/>
      <c r="C11" s="208"/>
      <c r="D11" s="208"/>
      <c r="E11" s="209"/>
      <c r="F11" s="190">
        <v>860520097</v>
      </c>
      <c r="G11" s="191"/>
      <c r="H11" s="192"/>
      <c r="I11" s="190">
        <v>891801317</v>
      </c>
      <c r="J11" s="191"/>
      <c r="K11" s="192"/>
      <c r="L11" s="190">
        <v>860507033</v>
      </c>
      <c r="M11" s="191"/>
      <c r="N11" s="192"/>
      <c r="O11" s="190">
        <v>860062112</v>
      </c>
      <c r="P11" s="191"/>
      <c r="Q11" s="192"/>
      <c r="R11" s="190">
        <v>800010866</v>
      </c>
      <c r="S11" s="191"/>
      <c r="T11" s="192"/>
      <c r="U11" s="190" t="s">
        <v>60</v>
      </c>
      <c r="V11" s="191"/>
      <c r="W11" s="192"/>
      <c r="X11" s="190">
        <v>860050247</v>
      </c>
      <c r="Y11" s="191"/>
      <c r="Z11" s="192"/>
      <c r="AA11" s="190">
        <v>860450780</v>
      </c>
      <c r="AB11" s="191"/>
      <c r="AC11" s="192"/>
      <c r="AD11" s="190">
        <v>800217949</v>
      </c>
      <c r="AE11" s="191"/>
      <c r="AF11" s="192"/>
    </row>
    <row r="12" spans="1:32" ht="29.25" customHeight="1" thickBot="1">
      <c r="A12" s="204"/>
      <c r="B12" s="197"/>
      <c r="C12" s="208"/>
      <c r="D12" s="208"/>
      <c r="E12" s="209"/>
      <c r="F12" s="185" t="str">
        <f>VLOOKUP(F11,'RESUMEN DOC'!A10:B21,2,0)</f>
        <v>GUARDIANES COMPAÑÍA LIDER DE SEGURIDAD</v>
      </c>
      <c r="G12" s="186"/>
      <c r="H12" s="187"/>
      <c r="I12" s="185" t="str">
        <f>VLOOKUP(I11,'RESUMEN DOC'!A10:B21,2,0)</f>
        <v>COBASEC LTDA</v>
      </c>
      <c r="J12" s="186"/>
      <c r="K12" s="187"/>
      <c r="L12" s="185" t="str">
        <f>VLOOKUP(L11,'RESUMEN DOC'!A10:B21,2,0)</f>
        <v>Vise Ltda</v>
      </c>
      <c r="M12" s="186"/>
      <c r="N12" s="187"/>
      <c r="O12" s="185" t="str">
        <f>VLOOKUP(O11,'RESUMEN DOC'!A10:B21,2,0)</f>
        <v>Coservicrea Ltda</v>
      </c>
      <c r="P12" s="186"/>
      <c r="Q12" s="187"/>
      <c r="R12" s="185" t="str">
        <f>VLOOKUP(R11,'RESUMEN DOC'!A10:B21,2,0)</f>
        <v>Expertos Seguridad</v>
      </c>
      <c r="S12" s="186"/>
      <c r="T12" s="187"/>
      <c r="U12" s="185" t="str">
        <f>VLOOKUP(U11,'RESUMEN DOC'!A10:B21,2,0)</f>
        <v>Cooperativa de Vigilantes Starcoop CTA</v>
      </c>
      <c r="V12" s="186"/>
      <c r="W12" s="187"/>
      <c r="X12" s="185" t="str">
        <f>VLOOKUP(X11,'RESUMEN DOC'!A10:B21,2,0)</f>
        <v>Vigias de Colombia SSRL Ltda</v>
      </c>
      <c r="Y12" s="186"/>
      <c r="Z12" s="187"/>
      <c r="AA12" s="185" t="str">
        <f>VLOOKUP(AA11,'RESUMEN DOC'!A10:B21,2,0)</f>
        <v>Servisión de Colombia y Cia Ltda</v>
      </c>
      <c r="AB12" s="186"/>
      <c r="AC12" s="187"/>
      <c r="AD12" s="185" t="str">
        <f>VLOOKUP(AD11,'RESUMEN DOC'!A10:B21,2,0)</f>
        <v>Sersecol Ltda</v>
      </c>
      <c r="AE12" s="186"/>
      <c r="AF12" s="187"/>
    </row>
    <row r="13" spans="1:32" ht="14.25" customHeight="1" thickBot="1">
      <c r="A13" s="204"/>
      <c r="B13" s="197"/>
      <c r="C13" s="208"/>
      <c r="D13" s="208"/>
      <c r="E13" s="209"/>
      <c r="F13" s="5"/>
      <c r="G13" s="6"/>
      <c r="H13" s="7"/>
      <c r="I13" s="5"/>
      <c r="J13" s="6"/>
      <c r="K13" s="7"/>
      <c r="L13" s="5"/>
      <c r="M13" s="35">
        <v>0.4</v>
      </c>
      <c r="N13" s="7"/>
      <c r="O13" s="5"/>
      <c r="P13" s="35">
        <v>0.6</v>
      </c>
      <c r="Q13" s="7"/>
      <c r="R13" s="5"/>
      <c r="S13" s="35">
        <v>0.5</v>
      </c>
      <c r="T13" s="7"/>
      <c r="U13" s="5"/>
      <c r="V13" s="35">
        <v>0.5</v>
      </c>
      <c r="W13" s="7"/>
      <c r="X13" s="5"/>
      <c r="Y13" s="35">
        <v>0.5</v>
      </c>
      <c r="Z13" s="7"/>
      <c r="AA13" s="5"/>
      <c r="AB13" s="35">
        <v>0.4</v>
      </c>
      <c r="AC13" s="7"/>
      <c r="AD13" s="5"/>
      <c r="AE13" s="35">
        <v>0.1</v>
      </c>
      <c r="AF13" s="7"/>
    </row>
    <row r="14" spans="1:32" ht="14.25" thickBot="1">
      <c r="A14" s="204"/>
      <c r="B14" s="197"/>
      <c r="C14" s="208"/>
      <c r="D14" s="208"/>
      <c r="E14" s="209"/>
      <c r="F14" s="190" t="s">
        <v>10</v>
      </c>
      <c r="G14" s="191"/>
      <c r="H14" s="192"/>
      <c r="I14" s="190" t="s">
        <v>10</v>
      </c>
      <c r="J14" s="191"/>
      <c r="K14" s="192"/>
      <c r="L14" s="190" t="s">
        <v>10</v>
      </c>
      <c r="M14" s="191"/>
      <c r="N14" s="192"/>
      <c r="O14" s="190" t="s">
        <v>10</v>
      </c>
      <c r="P14" s="191"/>
      <c r="Q14" s="192"/>
      <c r="R14" s="190" t="s">
        <v>10</v>
      </c>
      <c r="S14" s="191"/>
      <c r="T14" s="192"/>
      <c r="U14" s="190" t="s">
        <v>10</v>
      </c>
      <c r="V14" s="191"/>
      <c r="W14" s="192"/>
      <c r="X14" s="190" t="s">
        <v>10</v>
      </c>
      <c r="Y14" s="191"/>
      <c r="Z14" s="192"/>
      <c r="AA14" s="190" t="s">
        <v>10</v>
      </c>
      <c r="AB14" s="191"/>
      <c r="AC14" s="192"/>
      <c r="AD14" s="190" t="s">
        <v>10</v>
      </c>
      <c r="AE14" s="191"/>
      <c r="AF14" s="192"/>
    </row>
    <row r="15" spans="1:32" ht="14.25" thickBot="1">
      <c r="A15" s="205"/>
      <c r="B15" s="198"/>
      <c r="C15" s="210"/>
      <c r="D15" s="210"/>
      <c r="E15" s="211"/>
      <c r="F15" s="8" t="s">
        <v>11</v>
      </c>
      <c r="G15" s="9" t="s">
        <v>12</v>
      </c>
      <c r="H15" s="9" t="s">
        <v>13</v>
      </c>
      <c r="I15" s="8" t="s">
        <v>11</v>
      </c>
      <c r="J15" s="9" t="s">
        <v>12</v>
      </c>
      <c r="K15" s="9" t="s">
        <v>13</v>
      </c>
      <c r="L15" s="8" t="s">
        <v>11</v>
      </c>
      <c r="M15" s="9" t="s">
        <v>12</v>
      </c>
      <c r="N15" s="9" t="s">
        <v>13</v>
      </c>
      <c r="O15" s="8" t="s">
        <v>11</v>
      </c>
      <c r="P15" s="9" t="s">
        <v>12</v>
      </c>
      <c r="Q15" s="9" t="s">
        <v>13</v>
      </c>
      <c r="R15" s="8" t="s">
        <v>11</v>
      </c>
      <c r="S15" s="42" t="s">
        <v>12</v>
      </c>
      <c r="T15" s="42" t="s">
        <v>13</v>
      </c>
      <c r="U15" s="8" t="s">
        <v>11</v>
      </c>
      <c r="V15" s="42" t="s">
        <v>12</v>
      </c>
      <c r="W15" s="42" t="s">
        <v>13</v>
      </c>
      <c r="X15" s="8" t="s">
        <v>11</v>
      </c>
      <c r="Y15" s="9" t="s">
        <v>12</v>
      </c>
      <c r="Z15" s="9" t="s">
        <v>13</v>
      </c>
      <c r="AA15" s="8" t="s">
        <v>11</v>
      </c>
      <c r="AB15" s="9" t="s">
        <v>12</v>
      </c>
      <c r="AC15" s="9" t="s">
        <v>13</v>
      </c>
      <c r="AD15" s="8" t="s">
        <v>11</v>
      </c>
      <c r="AE15" s="9" t="s">
        <v>12</v>
      </c>
      <c r="AF15" s="9" t="s">
        <v>13</v>
      </c>
    </row>
    <row r="16" spans="1:32" ht="14.25" thickBot="1">
      <c r="A16" s="10">
        <v>1</v>
      </c>
      <c r="B16" s="193" t="s">
        <v>65</v>
      </c>
      <c r="C16" s="194"/>
      <c r="D16" s="194"/>
      <c r="E16" s="195"/>
      <c r="F16" s="8" t="s">
        <v>71</v>
      </c>
      <c r="G16" s="36"/>
      <c r="H16" s="11"/>
      <c r="I16" s="8" t="s">
        <v>71</v>
      </c>
      <c r="J16" s="37"/>
      <c r="K16" s="11"/>
      <c r="L16" s="36" t="s">
        <v>71</v>
      </c>
      <c r="M16" s="36"/>
      <c r="N16" s="11"/>
      <c r="O16" s="36" t="s">
        <v>71</v>
      </c>
      <c r="P16" s="36"/>
      <c r="Q16" s="11"/>
      <c r="R16" s="8" t="s">
        <v>71</v>
      </c>
      <c r="S16" s="8"/>
      <c r="T16" s="11"/>
      <c r="U16" s="8" t="s">
        <v>71</v>
      </c>
      <c r="V16" s="8"/>
      <c r="W16" s="11"/>
      <c r="X16" s="8" t="s">
        <v>75</v>
      </c>
      <c r="Y16" s="8"/>
      <c r="Z16" s="11"/>
      <c r="AA16" s="8" t="s">
        <v>75</v>
      </c>
      <c r="AB16" s="8"/>
      <c r="AC16" s="11"/>
      <c r="AD16" s="8" t="s">
        <v>75</v>
      </c>
      <c r="AE16" s="8"/>
      <c r="AF16" s="11"/>
    </row>
    <row r="17" spans="1:32" ht="14.25" thickBot="1">
      <c r="A17" s="196">
        <v>2</v>
      </c>
      <c r="B17" s="15" t="s">
        <v>14</v>
      </c>
      <c r="C17" s="16"/>
      <c r="D17" s="16"/>
      <c r="E17" s="17"/>
      <c r="F17" s="29"/>
      <c r="G17" s="8"/>
      <c r="H17" s="14"/>
      <c r="I17" s="13"/>
      <c r="J17" s="38"/>
      <c r="K17" s="14"/>
      <c r="L17" s="13"/>
      <c r="M17" s="8"/>
      <c r="N17" s="14"/>
      <c r="O17" s="13"/>
      <c r="P17" s="8"/>
      <c r="Q17" s="14"/>
      <c r="R17" s="13"/>
      <c r="S17" s="8"/>
      <c r="T17" s="14"/>
      <c r="U17" s="13"/>
      <c r="V17" s="8"/>
      <c r="W17" s="14"/>
      <c r="X17" s="13"/>
      <c r="Y17" s="8"/>
      <c r="Z17" s="14"/>
      <c r="AA17" s="13"/>
      <c r="AB17" s="8"/>
      <c r="AC17" s="14"/>
      <c r="AD17" s="13"/>
      <c r="AE17" s="8"/>
      <c r="AF17" s="14"/>
    </row>
    <row r="18" spans="1:32" ht="15" customHeight="1" thickBot="1">
      <c r="A18" s="197"/>
      <c r="B18" s="174" t="s">
        <v>15</v>
      </c>
      <c r="C18" s="175"/>
      <c r="D18" s="199">
        <v>2011</v>
      </c>
      <c r="E18" s="200"/>
      <c r="F18" s="93" t="s">
        <v>71</v>
      </c>
      <c r="G18" s="8"/>
      <c r="H18" s="14"/>
      <c r="I18" s="13" t="s">
        <v>71</v>
      </c>
      <c r="J18" s="38"/>
      <c r="K18" s="14"/>
      <c r="L18" s="13" t="s">
        <v>71</v>
      </c>
      <c r="M18" s="8"/>
      <c r="N18" s="14"/>
      <c r="O18" s="13" t="s">
        <v>71</v>
      </c>
      <c r="P18" s="8"/>
      <c r="Q18" s="14"/>
      <c r="R18" s="13" t="s">
        <v>71</v>
      </c>
      <c r="S18" s="8"/>
      <c r="T18" s="14"/>
      <c r="U18" s="13" t="s">
        <v>71</v>
      </c>
      <c r="V18" s="8"/>
      <c r="W18" s="14"/>
      <c r="X18" s="13" t="s">
        <v>75</v>
      </c>
      <c r="Y18" s="8"/>
      <c r="Z18" s="14"/>
      <c r="AA18" s="13" t="s">
        <v>75</v>
      </c>
      <c r="AB18" s="8"/>
      <c r="AC18" s="14"/>
      <c r="AD18" s="13" t="s">
        <v>75</v>
      </c>
      <c r="AE18" s="8"/>
      <c r="AF18" s="14"/>
    </row>
    <row r="19" spans="1:32" ht="15" customHeight="1" thickBot="1">
      <c r="A19" s="198"/>
      <c r="B19" s="174" t="s">
        <v>16</v>
      </c>
      <c r="C19" s="175"/>
      <c r="D19" s="201">
        <v>2010</v>
      </c>
      <c r="E19" s="202"/>
      <c r="F19" s="29"/>
      <c r="G19" s="8"/>
      <c r="H19" s="14"/>
      <c r="I19" s="13"/>
      <c r="J19" s="38"/>
      <c r="K19" s="14"/>
      <c r="L19" s="13"/>
      <c r="M19" s="8"/>
      <c r="N19" s="14"/>
      <c r="O19" s="13"/>
      <c r="P19" s="8"/>
      <c r="Q19" s="14"/>
      <c r="R19" s="13"/>
      <c r="S19" s="8"/>
      <c r="T19" s="14"/>
      <c r="U19" s="13"/>
      <c r="V19" s="8"/>
      <c r="W19" s="14"/>
      <c r="X19" s="13"/>
      <c r="Y19" s="8"/>
      <c r="Z19" s="14"/>
      <c r="AA19" s="13"/>
      <c r="AB19" s="8"/>
      <c r="AC19" s="14"/>
      <c r="AD19" s="13"/>
      <c r="AE19" s="8"/>
      <c r="AF19" s="14"/>
    </row>
    <row r="20" spans="1:32" ht="27.75" customHeight="1" thickBot="1">
      <c r="A20" s="18">
        <v>3</v>
      </c>
      <c r="B20" s="19" t="s">
        <v>17</v>
      </c>
      <c r="C20" s="20"/>
      <c r="D20" s="188">
        <v>2011</v>
      </c>
      <c r="E20" s="189"/>
      <c r="F20" s="13" t="s">
        <v>71</v>
      </c>
      <c r="G20" s="8"/>
      <c r="H20" s="14"/>
      <c r="I20" s="13" t="s">
        <v>71</v>
      </c>
      <c r="J20" s="38"/>
      <c r="K20" s="14"/>
      <c r="L20" s="13" t="s">
        <v>71</v>
      </c>
      <c r="M20" s="8"/>
      <c r="N20" s="14"/>
      <c r="O20" s="13" t="s">
        <v>71</v>
      </c>
      <c r="P20" s="8"/>
      <c r="Q20" s="14"/>
      <c r="R20" s="13" t="s">
        <v>71</v>
      </c>
      <c r="S20" s="8"/>
      <c r="T20" s="12"/>
      <c r="U20" s="13" t="s">
        <v>71</v>
      </c>
      <c r="V20" s="8"/>
      <c r="W20" s="12"/>
      <c r="X20" s="13" t="s">
        <v>75</v>
      </c>
      <c r="Y20" s="8"/>
      <c r="Z20" s="75"/>
      <c r="AA20" s="13" t="s">
        <v>75</v>
      </c>
      <c r="AB20" s="8"/>
      <c r="AC20" s="14"/>
      <c r="AD20" s="13"/>
      <c r="AE20" s="13" t="s">
        <v>75</v>
      </c>
      <c r="AF20" s="153" t="s">
        <v>76</v>
      </c>
    </row>
    <row r="21" spans="1:32" s="25" customFormat="1" ht="14.25" thickBot="1">
      <c r="A21" s="21"/>
      <c r="B21" s="22"/>
      <c r="C21" s="22"/>
      <c r="D21" s="22"/>
      <c r="E21" s="22"/>
      <c r="F21" s="21"/>
      <c r="G21" s="23"/>
      <c r="H21" s="24"/>
      <c r="I21" s="21"/>
      <c r="J21" s="23"/>
      <c r="K21" s="24"/>
      <c r="L21" s="21"/>
      <c r="M21" s="23"/>
      <c r="N21" s="24"/>
      <c r="O21" s="21"/>
      <c r="P21" s="23"/>
      <c r="Q21" s="24"/>
      <c r="R21" s="21"/>
      <c r="S21" s="23"/>
      <c r="T21" s="24"/>
      <c r="U21" s="21"/>
      <c r="V21" s="23"/>
      <c r="W21" s="24"/>
      <c r="X21" s="21"/>
      <c r="Y21" s="23"/>
      <c r="Z21" s="24"/>
      <c r="AA21" s="21"/>
      <c r="AB21" s="23"/>
      <c r="AC21" s="24"/>
      <c r="AD21" s="21"/>
      <c r="AE21" s="23"/>
      <c r="AF21" s="24"/>
    </row>
    <row r="22" spans="1:32" ht="14.25" thickBot="1">
      <c r="A22" s="26"/>
      <c r="B22" s="27" t="s">
        <v>61</v>
      </c>
      <c r="C22" s="28"/>
      <c r="D22" s="28"/>
      <c r="E22" s="28"/>
      <c r="F22" s="171" t="s">
        <v>78</v>
      </c>
      <c r="G22" s="172"/>
      <c r="H22" s="173"/>
      <c r="I22" s="171" t="s">
        <v>79</v>
      </c>
      <c r="J22" s="172"/>
      <c r="K22" s="173"/>
      <c r="L22" s="171" t="s">
        <v>78</v>
      </c>
      <c r="M22" s="172"/>
      <c r="N22" s="173"/>
      <c r="O22" s="171" t="s">
        <v>78</v>
      </c>
      <c r="P22" s="172"/>
      <c r="Q22" s="173"/>
      <c r="R22" s="171" t="s">
        <v>78</v>
      </c>
      <c r="S22" s="172"/>
      <c r="T22" s="173"/>
      <c r="U22" s="171" t="s">
        <v>78</v>
      </c>
      <c r="V22" s="172"/>
      <c r="W22" s="173"/>
      <c r="X22" s="171" t="s">
        <v>78</v>
      </c>
      <c r="Y22" s="172"/>
      <c r="Z22" s="173"/>
      <c r="AA22" s="171" t="s">
        <v>78</v>
      </c>
      <c r="AB22" s="172"/>
      <c r="AC22" s="173"/>
      <c r="AD22" s="176" t="s">
        <v>80</v>
      </c>
      <c r="AE22" s="177"/>
      <c r="AF22" s="178"/>
    </row>
    <row r="23" spans="1:32" ht="14.25" thickBot="1">
      <c r="A23" s="26"/>
      <c r="B23" s="179" t="s">
        <v>18</v>
      </c>
      <c r="C23" s="180"/>
      <c r="D23" s="180"/>
      <c r="E23" s="181"/>
      <c r="F23" s="109"/>
      <c r="G23" s="109"/>
      <c r="H23" s="109"/>
      <c r="I23" s="31"/>
      <c r="J23" s="31"/>
      <c r="K23" s="31"/>
      <c r="L23" s="168" t="s">
        <v>78</v>
      </c>
      <c r="M23" s="169"/>
      <c r="N23" s="169"/>
      <c r="O23" s="169"/>
      <c r="P23" s="169"/>
      <c r="Q23" s="170"/>
      <c r="R23" s="168" t="s">
        <v>78</v>
      </c>
      <c r="S23" s="169"/>
      <c r="T23" s="169"/>
      <c r="U23" s="169"/>
      <c r="V23" s="169"/>
      <c r="W23" s="170"/>
      <c r="X23" s="182" t="s">
        <v>80</v>
      </c>
      <c r="Y23" s="183"/>
      <c r="Z23" s="183"/>
      <c r="AA23" s="183"/>
      <c r="AB23" s="183"/>
      <c r="AC23" s="183"/>
      <c r="AD23" s="183"/>
      <c r="AE23" s="183"/>
      <c r="AF23" s="184"/>
    </row>
    <row r="24" spans="1:32" ht="13.5">
      <c r="A24" s="26"/>
      <c r="B24" s="26"/>
      <c r="C24" s="26"/>
      <c r="D24" s="26"/>
      <c r="E24" s="26"/>
      <c r="F24" s="26"/>
      <c r="G24" s="26"/>
      <c r="H24" s="26"/>
      <c r="L24" s="30"/>
      <c r="M24" s="30"/>
      <c r="N24" s="30"/>
      <c r="O24" s="30"/>
      <c r="P24" s="30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8:13" s="32" customFormat="1" ht="12.75">
      <c r="H25" s="26"/>
      <c r="M25" s="108" t="s">
        <v>73</v>
      </c>
    </row>
    <row r="26" s="32" customFormat="1" ht="12.75" customHeight="1">
      <c r="A26" s="40"/>
    </row>
    <row r="27" s="32" customFormat="1" ht="16.5" customHeight="1"/>
    <row r="28" spans="2:7" s="32" customFormat="1" ht="11.25">
      <c r="B28" s="40"/>
      <c r="C28" s="40"/>
      <c r="D28" s="40"/>
      <c r="E28" s="40"/>
      <c r="F28" s="40"/>
      <c r="G28" s="40"/>
    </row>
    <row r="29" s="32" customFormat="1" ht="12.75">
      <c r="H29" s="26"/>
    </row>
    <row r="30" spans="1:32" s="32" customFormat="1" ht="11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 t="s">
        <v>19</v>
      </c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</row>
    <row r="31" spans="1:32" s="32" customFormat="1" ht="11.2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 t="s">
        <v>20</v>
      </c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="32" customFormat="1" ht="12.75">
      <c r="H32" s="26"/>
    </row>
    <row r="33" spans="1:7" ht="19.5" customHeight="1" thickBot="1">
      <c r="A33" s="33"/>
      <c r="B33" s="33"/>
      <c r="C33" s="33"/>
      <c r="D33" s="33"/>
      <c r="E33" s="33"/>
      <c r="F33" s="33"/>
      <c r="G33" s="33"/>
    </row>
    <row r="34" spans="1:27" ht="12.75">
      <c r="A34" s="33"/>
      <c r="B34" s="33"/>
      <c r="C34" s="33"/>
      <c r="D34" s="33"/>
      <c r="E34" s="33"/>
      <c r="F34" s="33"/>
      <c r="G34" s="33"/>
      <c r="H34" s="33"/>
      <c r="L34" s="214" t="s">
        <v>82</v>
      </c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6"/>
    </row>
    <row r="35" spans="1:27" ht="22.5" customHeight="1" thickBot="1">
      <c r="A35" s="33"/>
      <c r="B35" s="33"/>
      <c r="C35" s="33"/>
      <c r="D35" s="33"/>
      <c r="E35" s="33"/>
      <c r="F35" s="33"/>
      <c r="G35" s="33"/>
      <c r="H35" s="33"/>
      <c r="L35" s="217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9"/>
    </row>
    <row r="36" spans="1:8" ht="12.75">
      <c r="A36" s="33"/>
      <c r="B36" s="33"/>
      <c r="C36" s="33"/>
      <c r="D36" s="33"/>
      <c r="E36" s="33"/>
      <c r="F36" s="33"/>
      <c r="G36" s="33"/>
      <c r="H36" s="33"/>
    </row>
    <row r="37" spans="1:8" ht="12.75">
      <c r="A37" s="33"/>
      <c r="B37" s="33"/>
      <c r="C37" s="33"/>
      <c r="D37" s="33"/>
      <c r="E37" s="33"/>
      <c r="F37" s="33"/>
      <c r="G37" s="33"/>
      <c r="H37" s="33"/>
    </row>
    <row r="38" spans="1:8" ht="12.75">
      <c r="A38" s="33"/>
      <c r="B38" s="33"/>
      <c r="C38" s="33"/>
      <c r="D38" s="33"/>
      <c r="E38" s="33"/>
      <c r="F38" s="33"/>
      <c r="G38" s="33"/>
      <c r="H38" s="33"/>
    </row>
    <row r="39" spans="1:8" ht="12.75">
      <c r="A39" s="33"/>
      <c r="B39" s="33"/>
      <c r="C39" s="33"/>
      <c r="D39" s="33"/>
      <c r="E39" s="33"/>
      <c r="F39" s="33"/>
      <c r="G39" s="33"/>
      <c r="H39" s="33"/>
    </row>
    <row r="40" spans="1:8" ht="12.75">
      <c r="A40" s="33"/>
      <c r="B40" s="33"/>
      <c r="C40" s="33"/>
      <c r="D40" s="33"/>
      <c r="E40" s="33"/>
      <c r="F40" s="33"/>
      <c r="G40" s="33"/>
      <c r="H40" s="33"/>
    </row>
    <row r="41" spans="1:8" ht="12.75">
      <c r="A41" s="33"/>
      <c r="B41" s="33"/>
      <c r="C41" s="33"/>
      <c r="D41" s="33"/>
      <c r="E41" s="33"/>
      <c r="F41" s="33"/>
      <c r="G41" s="33"/>
      <c r="H41" s="33"/>
    </row>
    <row r="42" spans="1:8" ht="12.75">
      <c r="A42" s="33"/>
      <c r="B42" s="33"/>
      <c r="C42" s="33"/>
      <c r="D42" s="33"/>
      <c r="E42" s="33"/>
      <c r="F42" s="33"/>
      <c r="G42" s="33"/>
      <c r="H42" s="33"/>
    </row>
    <row r="43" spans="1:8" ht="12.75">
      <c r="A43" s="33"/>
      <c r="B43" s="33"/>
      <c r="C43" s="33"/>
      <c r="D43" s="33"/>
      <c r="E43" s="33"/>
      <c r="F43" s="33"/>
      <c r="G43" s="33"/>
      <c r="H43" s="33"/>
    </row>
    <row r="44" spans="1:8" ht="12.75">
      <c r="A44" s="33"/>
      <c r="B44" s="33"/>
      <c r="C44" s="33"/>
      <c r="D44" s="33"/>
      <c r="E44" s="33"/>
      <c r="F44" s="33"/>
      <c r="G44" s="33"/>
      <c r="H44" s="33"/>
    </row>
    <row r="45" spans="1:8" ht="12.75">
      <c r="A45" s="33"/>
      <c r="B45" s="33"/>
      <c r="C45" s="33"/>
      <c r="D45" s="33"/>
      <c r="E45" s="33"/>
      <c r="F45" s="33"/>
      <c r="G45" s="33"/>
      <c r="H45" s="33"/>
    </row>
    <row r="46" spans="1:8" ht="12.75">
      <c r="A46" s="33"/>
      <c r="B46" s="33"/>
      <c r="C46" s="33"/>
      <c r="D46" s="33"/>
      <c r="E46" s="33"/>
      <c r="F46" s="33"/>
      <c r="G46" s="33"/>
      <c r="H46" s="33"/>
    </row>
    <row r="47" spans="1:8" ht="12.75">
      <c r="A47" s="33"/>
      <c r="B47" s="33"/>
      <c r="C47" s="33"/>
      <c r="D47" s="33"/>
      <c r="E47" s="33"/>
      <c r="F47" s="33"/>
      <c r="G47" s="33"/>
      <c r="H47" s="33"/>
    </row>
    <row r="48" spans="1:8" ht="12.75">
      <c r="A48" s="33"/>
      <c r="B48" s="33"/>
      <c r="C48" s="33"/>
      <c r="D48" s="33"/>
      <c r="E48" s="33"/>
      <c r="F48" s="33"/>
      <c r="G48" s="33"/>
      <c r="H48" s="33"/>
    </row>
    <row r="49" spans="1:8" ht="12.75">
      <c r="A49" s="33"/>
      <c r="B49" s="33"/>
      <c r="C49" s="33"/>
      <c r="D49" s="33"/>
      <c r="E49" s="33"/>
      <c r="F49" s="33"/>
      <c r="G49" s="33"/>
      <c r="H49" s="33"/>
    </row>
    <row r="50" spans="1:8" ht="12.75">
      <c r="A50" s="33"/>
      <c r="B50" s="33"/>
      <c r="C50" s="33"/>
      <c r="D50" s="33"/>
      <c r="E50" s="33"/>
      <c r="F50" s="33"/>
      <c r="G50" s="33"/>
      <c r="H50" s="33"/>
    </row>
    <row r="51" spans="1:8" ht="12.75">
      <c r="A51" s="33"/>
      <c r="B51" s="33"/>
      <c r="C51" s="33"/>
      <c r="D51" s="33"/>
      <c r="E51" s="33"/>
      <c r="F51" s="33"/>
      <c r="G51" s="33"/>
      <c r="H51" s="33"/>
    </row>
    <row r="52" spans="1:8" ht="12.75">
      <c r="A52" s="33"/>
      <c r="B52" s="33"/>
      <c r="C52" s="33"/>
      <c r="D52" s="33"/>
      <c r="E52" s="33"/>
      <c r="F52" s="33"/>
      <c r="G52" s="33"/>
      <c r="H52" s="33"/>
    </row>
    <row r="53" spans="1:8" ht="12.75">
      <c r="A53" s="33"/>
      <c r="B53" s="33"/>
      <c r="C53" s="33"/>
      <c r="D53" s="33"/>
      <c r="E53" s="33"/>
      <c r="F53" s="33"/>
      <c r="G53" s="33"/>
      <c r="H53" s="33"/>
    </row>
    <row r="54" spans="1:8" ht="12.75">
      <c r="A54" s="33"/>
      <c r="B54" s="33"/>
      <c r="C54" s="33"/>
      <c r="D54" s="33"/>
      <c r="E54" s="33"/>
      <c r="F54" s="33"/>
      <c r="G54" s="33"/>
      <c r="H54" s="33"/>
    </row>
    <row r="55" spans="1:8" ht="12.75">
      <c r="A55" s="33"/>
      <c r="B55" s="33"/>
      <c r="C55" s="33"/>
      <c r="D55" s="33"/>
      <c r="E55" s="33"/>
      <c r="F55" s="33"/>
      <c r="G55" s="33"/>
      <c r="H55" s="33"/>
    </row>
    <row r="56" spans="1:8" ht="12.75">
      <c r="A56" s="33"/>
      <c r="B56" s="33"/>
      <c r="C56" s="33"/>
      <c r="D56" s="33"/>
      <c r="E56" s="33"/>
      <c r="F56" s="33"/>
      <c r="G56" s="33"/>
      <c r="H56" s="33"/>
    </row>
    <row r="57" spans="1:8" ht="12.75">
      <c r="A57" s="33"/>
      <c r="B57" s="33"/>
      <c r="C57" s="33"/>
      <c r="D57" s="33"/>
      <c r="E57" s="33"/>
      <c r="F57" s="33"/>
      <c r="G57" s="33"/>
      <c r="H57" s="33"/>
    </row>
    <row r="58" spans="1:8" ht="12.75">
      <c r="A58" s="33"/>
      <c r="B58" s="33"/>
      <c r="C58" s="33"/>
      <c r="D58" s="33"/>
      <c r="E58" s="33"/>
      <c r="F58" s="33"/>
      <c r="G58" s="33"/>
      <c r="H58" s="33"/>
    </row>
    <row r="59" spans="1:8" ht="12.75">
      <c r="A59" s="33"/>
      <c r="B59" s="33"/>
      <c r="C59" s="33"/>
      <c r="D59" s="33"/>
      <c r="E59" s="33"/>
      <c r="F59" s="33"/>
      <c r="G59" s="33"/>
      <c r="H59" s="33"/>
    </row>
    <row r="60" spans="1:8" ht="12.75">
      <c r="A60" s="33"/>
      <c r="B60" s="33"/>
      <c r="C60" s="33"/>
      <c r="D60" s="33"/>
      <c r="E60" s="33"/>
      <c r="F60" s="33"/>
      <c r="G60" s="33"/>
      <c r="H60" s="33"/>
    </row>
    <row r="61" spans="1:8" ht="12.75">
      <c r="A61" s="33"/>
      <c r="B61" s="33"/>
      <c r="C61" s="33"/>
      <c r="D61" s="33"/>
      <c r="E61" s="33"/>
      <c r="F61" s="33"/>
      <c r="G61" s="33"/>
      <c r="H61" s="33"/>
    </row>
    <row r="62" spans="1:8" ht="12.75">
      <c r="A62" s="33"/>
      <c r="B62" s="33"/>
      <c r="C62" s="33"/>
      <c r="D62" s="33"/>
      <c r="E62" s="33"/>
      <c r="F62" s="33"/>
      <c r="G62" s="33"/>
      <c r="H62" s="33"/>
    </row>
    <row r="63" spans="1:8" ht="12.75">
      <c r="A63" s="33"/>
      <c r="B63" s="33"/>
      <c r="C63" s="33"/>
      <c r="D63" s="33"/>
      <c r="E63" s="33"/>
      <c r="F63" s="33"/>
      <c r="G63" s="33"/>
      <c r="H63" s="33"/>
    </row>
    <row r="64" spans="1:8" ht="12.75">
      <c r="A64" s="33"/>
      <c r="B64" s="33"/>
      <c r="C64" s="33"/>
      <c r="D64" s="33"/>
      <c r="E64" s="33"/>
      <c r="F64" s="33"/>
      <c r="G64" s="33"/>
      <c r="H64" s="33"/>
    </row>
    <row r="65" spans="1:8" ht="12.75">
      <c r="A65" s="33"/>
      <c r="B65" s="33"/>
      <c r="C65" s="33"/>
      <c r="D65" s="33"/>
      <c r="E65" s="33"/>
      <c r="F65" s="33"/>
      <c r="G65" s="33"/>
      <c r="H65" s="33"/>
    </row>
    <row r="66" spans="1:8" ht="12.75">
      <c r="A66" s="33"/>
      <c r="B66" s="33"/>
      <c r="C66" s="33"/>
      <c r="D66" s="33"/>
      <c r="E66" s="33"/>
      <c r="F66" s="33"/>
      <c r="G66" s="33"/>
      <c r="H66" s="33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8" ht="12.75">
      <c r="A68" s="33"/>
      <c r="B68" s="33"/>
      <c r="C68" s="33"/>
      <c r="D68" s="33"/>
      <c r="E68" s="33"/>
      <c r="F68" s="33"/>
      <c r="G68" s="33"/>
      <c r="H68" s="33"/>
    </row>
    <row r="69" spans="1:8" ht="12.75">
      <c r="A69" s="33"/>
      <c r="B69" s="33"/>
      <c r="C69" s="33"/>
      <c r="D69" s="33"/>
      <c r="E69" s="33"/>
      <c r="F69" s="33"/>
      <c r="G69" s="33"/>
      <c r="H69" s="33"/>
    </row>
    <row r="70" spans="1:8" ht="12.75">
      <c r="A70" s="33"/>
      <c r="B70" s="33"/>
      <c r="C70" s="33"/>
      <c r="D70" s="33"/>
      <c r="E70" s="33"/>
      <c r="F70" s="33"/>
      <c r="G70" s="33"/>
      <c r="H70" s="33"/>
    </row>
    <row r="71" spans="1:8" ht="12.75">
      <c r="A71" s="33"/>
      <c r="B71" s="33"/>
      <c r="C71" s="33"/>
      <c r="D71" s="33"/>
      <c r="E71" s="33"/>
      <c r="F71" s="33"/>
      <c r="G71" s="33"/>
      <c r="H71" s="33"/>
    </row>
    <row r="72" spans="1:8" ht="12.75">
      <c r="A72" s="33"/>
      <c r="B72" s="33"/>
      <c r="C72" s="33"/>
      <c r="D72" s="33"/>
      <c r="E72" s="33"/>
      <c r="F72" s="33"/>
      <c r="G72" s="33"/>
      <c r="H72" s="33"/>
    </row>
    <row r="73" spans="1:8" ht="12.75">
      <c r="A73" s="33"/>
      <c r="B73" s="33"/>
      <c r="C73" s="33"/>
      <c r="D73" s="33"/>
      <c r="E73" s="33"/>
      <c r="F73" s="33"/>
      <c r="G73" s="33"/>
      <c r="H73" s="33"/>
    </row>
    <row r="74" spans="1:8" ht="12.75">
      <c r="A74" s="33"/>
      <c r="B74" s="33"/>
      <c r="C74" s="33"/>
      <c r="D74" s="33"/>
      <c r="E74" s="33"/>
      <c r="F74" s="33"/>
      <c r="G74" s="33"/>
      <c r="H74" s="33"/>
    </row>
    <row r="75" spans="1:8" ht="12.75">
      <c r="A75" s="33"/>
      <c r="B75" s="33"/>
      <c r="C75" s="33"/>
      <c r="D75" s="33"/>
      <c r="E75" s="33"/>
      <c r="F75" s="33"/>
      <c r="G75" s="33"/>
      <c r="H75" s="33"/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8" ht="12.75">
      <c r="A77" s="33"/>
      <c r="B77" s="33"/>
      <c r="C77" s="33"/>
      <c r="D77" s="33"/>
      <c r="E77" s="33"/>
      <c r="F77" s="33"/>
      <c r="G77" s="33"/>
      <c r="H77" s="33"/>
    </row>
    <row r="78" spans="1:8" ht="12.75">
      <c r="A78" s="33"/>
      <c r="B78" s="33"/>
      <c r="C78" s="33"/>
      <c r="D78" s="33"/>
      <c r="E78" s="33"/>
      <c r="F78" s="33"/>
      <c r="G78" s="33"/>
      <c r="H78" s="33"/>
    </row>
    <row r="79" spans="1:8" ht="12.75">
      <c r="A79" s="33"/>
      <c r="B79" s="33"/>
      <c r="C79" s="33"/>
      <c r="D79" s="33"/>
      <c r="E79" s="33"/>
      <c r="F79" s="33"/>
      <c r="G79" s="33"/>
      <c r="H79" s="33"/>
    </row>
    <row r="80" spans="1:8" ht="12.75">
      <c r="A80" s="33"/>
      <c r="B80" s="33"/>
      <c r="C80" s="33"/>
      <c r="D80" s="33"/>
      <c r="E80" s="33"/>
      <c r="F80" s="33"/>
      <c r="G80" s="33"/>
      <c r="H80" s="33"/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2.75">
      <c r="A82" s="34"/>
      <c r="B82" s="34"/>
      <c r="C82" s="34"/>
      <c r="D82" s="34"/>
      <c r="E82" s="34"/>
      <c r="F82" s="34"/>
      <c r="G82" s="34"/>
      <c r="H82" s="34"/>
    </row>
    <row r="83" spans="1:8" ht="12.75">
      <c r="A83" s="34"/>
      <c r="B83" s="34"/>
      <c r="C83" s="34"/>
      <c r="D83" s="34"/>
      <c r="E83" s="34"/>
      <c r="F83" s="34"/>
      <c r="G83" s="34"/>
      <c r="H83" s="34"/>
    </row>
    <row r="84" spans="1:8" ht="12.75">
      <c r="A84" s="34"/>
      <c r="B84" s="34"/>
      <c r="C84" s="34"/>
      <c r="D84" s="34"/>
      <c r="E84" s="34"/>
      <c r="F84" s="34"/>
      <c r="G84" s="34"/>
      <c r="H84" s="34"/>
    </row>
    <row r="85" spans="1:8" ht="12.75">
      <c r="A85" s="34"/>
      <c r="B85" s="34"/>
      <c r="C85" s="34"/>
      <c r="D85" s="34"/>
      <c r="E85" s="34"/>
      <c r="F85" s="34"/>
      <c r="G85" s="34"/>
      <c r="H85" s="34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34"/>
      <c r="B89" s="34"/>
      <c r="C89" s="34"/>
      <c r="D89" s="34"/>
      <c r="E89" s="34"/>
      <c r="F89" s="34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2.75">
      <c r="A102" s="34"/>
      <c r="B102" s="34"/>
      <c r="C102" s="34"/>
      <c r="D102" s="34"/>
      <c r="E102" s="34"/>
      <c r="F102" s="34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  <row r="107" spans="1:8" ht="12.75">
      <c r="A107" s="34"/>
      <c r="B107" s="34"/>
      <c r="C107" s="34"/>
      <c r="D107" s="34"/>
      <c r="E107" s="34"/>
      <c r="F107" s="34"/>
      <c r="G107" s="34"/>
      <c r="H107" s="34"/>
    </row>
    <row r="108" spans="1:8" ht="12.75">
      <c r="A108" s="34"/>
      <c r="B108" s="34"/>
      <c r="C108" s="34"/>
      <c r="D108" s="34"/>
      <c r="E108" s="34"/>
      <c r="F108" s="34"/>
      <c r="G108" s="34"/>
      <c r="H108" s="34"/>
    </row>
    <row r="109" spans="1:8" ht="12.75">
      <c r="A109" s="34"/>
      <c r="B109" s="34"/>
      <c r="C109" s="34"/>
      <c r="D109" s="34"/>
      <c r="E109" s="34"/>
      <c r="F109" s="34"/>
      <c r="G109" s="34"/>
      <c r="H109" s="34"/>
    </row>
    <row r="110" spans="1:8" ht="12.75">
      <c r="A110" s="34"/>
      <c r="B110" s="34"/>
      <c r="C110" s="34"/>
      <c r="D110" s="34"/>
      <c r="E110" s="34"/>
      <c r="F110" s="34"/>
      <c r="G110" s="34"/>
      <c r="H110" s="34"/>
    </row>
    <row r="111" spans="1:8" ht="12.75">
      <c r="A111" s="34"/>
      <c r="B111" s="34"/>
      <c r="C111" s="34"/>
      <c r="D111" s="34"/>
      <c r="E111" s="34"/>
      <c r="F111" s="34"/>
      <c r="G111" s="34"/>
      <c r="H111" s="34"/>
    </row>
    <row r="112" spans="1:8" ht="12.75">
      <c r="A112" s="34"/>
      <c r="B112" s="34"/>
      <c r="C112" s="34"/>
      <c r="D112" s="34"/>
      <c r="E112" s="34"/>
      <c r="F112" s="34"/>
      <c r="G112" s="34"/>
      <c r="H112" s="34"/>
    </row>
    <row r="113" spans="1:8" ht="12.75">
      <c r="A113" s="34"/>
      <c r="B113" s="34"/>
      <c r="C113" s="34"/>
      <c r="D113" s="34"/>
      <c r="E113" s="34"/>
      <c r="F113" s="34"/>
      <c r="G113" s="34"/>
      <c r="H113" s="34"/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4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4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4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8" ht="12.75">
      <c r="A137" s="34"/>
      <c r="B137" s="34"/>
      <c r="C137" s="34"/>
      <c r="D137" s="34"/>
      <c r="E137" s="34"/>
      <c r="F137" s="34"/>
      <c r="G137" s="34"/>
      <c r="H137" s="34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</sheetData>
  <sheetProtection/>
  <mergeCells count="76">
    <mergeCell ref="A2:W2"/>
    <mergeCell ref="A3:W3"/>
    <mergeCell ref="A4:W4"/>
    <mergeCell ref="A5:W5"/>
    <mergeCell ref="A1:W1"/>
    <mergeCell ref="L34:AA35"/>
    <mergeCell ref="X30:AF30"/>
    <mergeCell ref="X31:AF31"/>
    <mergeCell ref="A30:K30"/>
    <mergeCell ref="A31:K31"/>
    <mergeCell ref="L30:Q30"/>
    <mergeCell ref="L31:Q31"/>
    <mergeCell ref="R30:W30"/>
    <mergeCell ref="R31:W31"/>
    <mergeCell ref="F10:H10"/>
    <mergeCell ref="I10:K10"/>
    <mergeCell ref="L10:N10"/>
    <mergeCell ref="O10:Q10"/>
    <mergeCell ref="L9:Q9"/>
    <mergeCell ref="R9:W9"/>
    <mergeCell ref="X9:AF9"/>
    <mergeCell ref="F11:H11"/>
    <mergeCell ref="I11:K11"/>
    <mergeCell ref="L11:N11"/>
    <mergeCell ref="O11:Q11"/>
    <mergeCell ref="R11:T11"/>
    <mergeCell ref="X10:Z10"/>
    <mergeCell ref="U11:W11"/>
    <mergeCell ref="R10:T10"/>
    <mergeCell ref="X11:Z11"/>
    <mergeCell ref="U10:W10"/>
    <mergeCell ref="AA11:AC11"/>
    <mergeCell ref="AD11:AF11"/>
    <mergeCell ref="AD10:AF10"/>
    <mergeCell ref="AA10:AC10"/>
    <mergeCell ref="AD12:AF12"/>
    <mergeCell ref="X12:Z12"/>
    <mergeCell ref="AA12:AC12"/>
    <mergeCell ref="X14:Z14"/>
    <mergeCell ref="AA14:AC14"/>
    <mergeCell ref="AD14:AF14"/>
    <mergeCell ref="D18:E18"/>
    <mergeCell ref="D19:E19"/>
    <mergeCell ref="A10:A15"/>
    <mergeCell ref="B10:E15"/>
    <mergeCell ref="U14:W14"/>
    <mergeCell ref="R12:T12"/>
    <mergeCell ref="U12:W12"/>
    <mergeCell ref="R14:T14"/>
    <mergeCell ref="AD22:AF22"/>
    <mergeCell ref="B23:E23"/>
    <mergeCell ref="L23:Q23"/>
    <mergeCell ref="L22:N22"/>
    <mergeCell ref="O22:Q22"/>
    <mergeCell ref="R22:T22"/>
    <mergeCell ref="U22:W22"/>
    <mergeCell ref="I22:K22"/>
    <mergeCell ref="X23:AF23"/>
    <mergeCell ref="X22:Z22"/>
    <mergeCell ref="AA22:AC22"/>
    <mergeCell ref="A6:W6"/>
    <mergeCell ref="R23:W23"/>
    <mergeCell ref="F22:H22"/>
    <mergeCell ref="B18:C18"/>
    <mergeCell ref="B19:C19"/>
    <mergeCell ref="F12:H12"/>
    <mergeCell ref="I12:K12"/>
    <mergeCell ref="L12:N12"/>
    <mergeCell ref="O12:Q12"/>
    <mergeCell ref="D20:E20"/>
    <mergeCell ref="F14:H14"/>
    <mergeCell ref="I14:K14"/>
    <mergeCell ref="L14:N14"/>
    <mergeCell ref="O14:Q14"/>
    <mergeCell ref="B16:E16"/>
    <mergeCell ref="A17:A19"/>
  </mergeCells>
  <printOptions horizontalCentered="1" verticalCentered="1"/>
  <pageMargins left="0.7480314960629921" right="0.35433070866141736" top="0.984251968503937" bottom="0.9055118110236221" header="0" footer="0.35433070866141736"/>
  <pageSetup horizontalDpi="600" verticalDpi="600" orientation="landscape" scale="90" r:id="rId2"/>
  <headerFooter alignWithMargins="0">
    <oddFooter>&amp;CPágina &amp;P</oddFooter>
  </headerFooter>
  <colBreaks count="3" manualBreakCount="3">
    <brk id="11" max="65535" man="1"/>
    <brk id="17" max="65535" man="1"/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9"/>
  <sheetViews>
    <sheetView zoomScale="120" zoomScaleNormal="120" zoomScalePageLayoutView="0" workbookViewId="0" topLeftCell="A1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3.140625" style="0" bestFit="1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  <col min="12" max="12" width="10.421875" style="0" bestFit="1" customWidth="1"/>
  </cols>
  <sheetData>
    <row r="1" spans="1:35" ht="12.75">
      <c r="A1" s="231" t="s">
        <v>2</v>
      </c>
      <c r="B1" s="231"/>
      <c r="C1" s="231"/>
      <c r="D1" s="231"/>
      <c r="E1" s="231"/>
      <c r="F1" s="231"/>
      <c r="G1" s="231"/>
      <c r="H1" s="231"/>
      <c r="I1" s="231"/>
      <c r="J1" s="23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2.7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2.75">
      <c r="A3" s="231" t="s">
        <v>56</v>
      </c>
      <c r="B3" s="231"/>
      <c r="C3" s="231"/>
      <c r="D3" s="231"/>
      <c r="E3" s="231"/>
      <c r="F3" s="231"/>
      <c r="G3" s="231"/>
      <c r="H3" s="231"/>
      <c r="I3" s="231"/>
      <c r="J3" s="23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2.75">
      <c r="A4" s="231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2.75">
      <c r="A6" s="231" t="s">
        <v>85</v>
      </c>
      <c r="B6" s="231"/>
      <c r="C6" s="231"/>
      <c r="D6" s="231"/>
      <c r="E6" s="231"/>
      <c r="F6" s="231"/>
      <c r="G6" s="231"/>
      <c r="H6" s="231"/>
      <c r="I6" s="231"/>
      <c r="J6" s="23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4.2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4.25" thickBot="1">
      <c r="A8" s="225" t="s">
        <v>39</v>
      </c>
      <c r="B8" s="226"/>
      <c r="C8" s="226"/>
      <c r="D8" s="226"/>
      <c r="E8" s="227"/>
      <c r="F8" s="47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3.5">
      <c r="A9" s="228" t="s">
        <v>59</v>
      </c>
      <c r="B9" s="229"/>
      <c r="C9" s="229"/>
      <c r="D9" s="229"/>
      <c r="E9" s="230"/>
      <c r="F9" s="47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3.5">
      <c r="A10" s="269" t="s">
        <v>66</v>
      </c>
      <c r="B10" s="270"/>
      <c r="C10" s="270"/>
      <c r="D10" s="270"/>
      <c r="E10" s="271"/>
      <c r="F10" s="47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3.5">
      <c r="A11" s="269" t="s">
        <v>57</v>
      </c>
      <c r="B11" s="270"/>
      <c r="C11" s="270"/>
      <c r="D11" s="270"/>
      <c r="E11" s="271"/>
      <c r="F11" s="47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.5">
      <c r="A12" s="269" t="s">
        <v>70</v>
      </c>
      <c r="B12" s="270"/>
      <c r="C12" s="270"/>
      <c r="D12" s="270"/>
      <c r="E12" s="271"/>
      <c r="F12" s="47"/>
      <c r="G12" s="47"/>
      <c r="H12" s="47"/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4.25" thickBot="1">
      <c r="A13" s="272" t="s">
        <v>58</v>
      </c>
      <c r="B13" s="273"/>
      <c r="C13" s="273"/>
      <c r="D13" s="273"/>
      <c r="E13" s="274"/>
      <c r="F13" s="47"/>
      <c r="G13" s="47"/>
      <c r="H13" s="47"/>
      <c r="I13" s="47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3.5">
      <c r="A15" s="48" t="s">
        <v>5</v>
      </c>
      <c r="B15" s="48"/>
      <c r="C15" s="48"/>
      <c r="D15" s="67">
        <v>3319098469</v>
      </c>
      <c r="E15" s="47"/>
      <c r="F15" s="47"/>
      <c r="G15" s="47"/>
      <c r="H15" s="47"/>
      <c r="I15" s="47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4.2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4.25" customHeight="1" thickBot="1">
      <c r="A17" s="234" t="s">
        <v>7</v>
      </c>
      <c r="B17" s="237" t="s">
        <v>40</v>
      </c>
      <c r="C17" s="238"/>
      <c r="D17" s="239"/>
      <c r="E17" s="246" t="s">
        <v>41</v>
      </c>
      <c r="F17" s="247"/>
      <c r="G17" s="247"/>
      <c r="H17" s="247"/>
      <c r="I17" s="247"/>
      <c r="J17" s="24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4.25" customHeight="1" thickBot="1">
      <c r="A18" s="235"/>
      <c r="B18" s="240"/>
      <c r="C18" s="241"/>
      <c r="D18" s="242"/>
      <c r="E18" s="49"/>
      <c r="F18" s="50" t="s">
        <v>42</v>
      </c>
      <c r="G18" s="77">
        <v>860520097</v>
      </c>
      <c r="H18" s="50"/>
      <c r="I18" s="50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3.5" thickBot="1">
      <c r="A19" s="235"/>
      <c r="B19" s="240"/>
      <c r="C19" s="241"/>
      <c r="D19" s="242"/>
      <c r="E19" s="249" t="str">
        <f>VLOOKUP(G18,'RESUMEN DOC'!A10:B21,2,0)</f>
        <v>GUARDIANES COMPAÑÍA LIDER DE SEGURIDAD</v>
      </c>
      <c r="F19" s="250"/>
      <c r="G19" s="250"/>
      <c r="H19" s="250"/>
      <c r="I19" s="250"/>
      <c r="J19" s="251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4.25" thickBot="1">
      <c r="A20" s="235"/>
      <c r="B20" s="240"/>
      <c r="C20" s="241"/>
      <c r="D20" s="242"/>
      <c r="E20" s="246" t="s">
        <v>10</v>
      </c>
      <c r="F20" s="247"/>
      <c r="G20" s="247"/>
      <c r="H20" s="247"/>
      <c r="I20" s="247"/>
      <c r="J20" s="24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4.25" thickBot="1">
      <c r="A21" s="236"/>
      <c r="B21" s="243"/>
      <c r="C21" s="244"/>
      <c r="D21" s="245"/>
      <c r="E21" s="53"/>
      <c r="F21" s="54"/>
      <c r="G21" s="52"/>
      <c r="H21" s="55" t="s">
        <v>11</v>
      </c>
      <c r="I21" s="52" t="s">
        <v>12</v>
      </c>
      <c r="J21" s="52" t="s">
        <v>13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4.25" thickBot="1">
      <c r="A23" s="47"/>
      <c r="B23" s="252" t="s">
        <v>44</v>
      </c>
      <c r="C23" s="252"/>
      <c r="D23" s="252"/>
      <c r="E23" s="56"/>
      <c r="F23" s="56"/>
      <c r="G23" s="56"/>
      <c r="H23" s="47"/>
      <c r="I23" s="47"/>
      <c r="J23" s="47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3.5">
      <c r="A24" s="253">
        <v>1</v>
      </c>
      <c r="B24" s="255" t="str">
        <f>+A10</f>
        <v>Razón Corriente 1,5 Veces</v>
      </c>
      <c r="C24" s="256"/>
      <c r="D24" s="257"/>
      <c r="E24" s="57" t="s">
        <v>45</v>
      </c>
      <c r="F24" s="58">
        <f>VLOOKUP(G18,'RESUMEN DOC'!A10:C21,3,0)</f>
        <v>13971339301</v>
      </c>
      <c r="G24" s="261">
        <f>+F24/F25</f>
        <v>2.195568370738787</v>
      </c>
      <c r="H24" s="263" t="s">
        <v>75</v>
      </c>
      <c r="I24" s="232"/>
      <c r="J24" s="232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4.25" thickBot="1">
      <c r="A25" s="254"/>
      <c r="B25" s="258"/>
      <c r="C25" s="259"/>
      <c r="D25" s="260"/>
      <c r="E25" s="60" t="s">
        <v>46</v>
      </c>
      <c r="F25" s="59">
        <f>VLOOKUP(G18,'RESUMEN DOC'!A10:E21,5,0)</f>
        <v>6363427114</v>
      </c>
      <c r="G25" s="262"/>
      <c r="H25" s="264"/>
      <c r="I25" s="233"/>
      <c r="J25" s="23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4.25" thickBot="1">
      <c r="A27" s="47"/>
      <c r="B27" s="277" t="s">
        <v>47</v>
      </c>
      <c r="C27" s="277"/>
      <c r="D27" s="277"/>
      <c r="E27" s="47"/>
      <c r="F27" s="47"/>
      <c r="G27" s="47"/>
      <c r="H27" s="47"/>
      <c r="I27" s="47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3.5" thickBot="1">
      <c r="A28" s="253">
        <v>2</v>
      </c>
      <c r="B28" s="255" t="str">
        <f>+A11</f>
        <v>Endeudamiento  &lt;= A 60 %</v>
      </c>
      <c r="C28" s="256"/>
      <c r="D28" s="256"/>
      <c r="E28" s="89" t="s">
        <v>48</v>
      </c>
      <c r="F28" s="79">
        <f>VLOOKUP(G18,'RESUMEN DOC'!A10:F21,6,0)</f>
        <v>11052150095</v>
      </c>
      <c r="G28" s="267">
        <f>(+F28/F29)</f>
        <v>0.49927249089527564</v>
      </c>
      <c r="H28" s="263" t="s">
        <v>75</v>
      </c>
      <c r="I28" s="232"/>
      <c r="J28" s="23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3.5" thickBot="1">
      <c r="A29" s="254"/>
      <c r="B29" s="258"/>
      <c r="C29" s="259"/>
      <c r="D29" s="259"/>
      <c r="E29" s="90" t="s">
        <v>49</v>
      </c>
      <c r="F29" s="74">
        <f>VLOOKUP(G18,'RESUMEN DOC'!A10:D21,4,0)</f>
        <v>22136509214</v>
      </c>
      <c r="G29" s="268"/>
      <c r="H29" s="264"/>
      <c r="I29" s="233"/>
      <c r="J29" s="23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4.25" thickBot="1">
      <c r="A31" s="47"/>
      <c r="B31" s="252" t="s">
        <v>50</v>
      </c>
      <c r="C31" s="252"/>
      <c r="D31" s="252"/>
      <c r="E31" s="47"/>
      <c r="F31" s="47"/>
      <c r="G31" s="47"/>
      <c r="H31" s="47"/>
      <c r="I31" s="47"/>
      <c r="J31" s="47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13.5">
      <c r="A32" s="253">
        <v>3</v>
      </c>
      <c r="B32" s="255" t="str">
        <f>+A12</f>
        <v>Capital de Trabajo: 1.660.000.000</v>
      </c>
      <c r="C32" s="256"/>
      <c r="D32" s="257"/>
      <c r="E32" s="57" t="s">
        <v>45</v>
      </c>
      <c r="F32" s="58">
        <f>VLOOKUP(G18,'RESUMEN DOC'!A10:C21,3,0)</f>
        <v>13971339301</v>
      </c>
      <c r="G32" s="265">
        <f>F32-F33</f>
        <v>7607912187</v>
      </c>
      <c r="H32" s="263" t="s">
        <v>75</v>
      </c>
      <c r="I32" s="232"/>
      <c r="J32" s="23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4.25" thickBot="1">
      <c r="A33" s="254"/>
      <c r="B33" s="258"/>
      <c r="C33" s="259"/>
      <c r="D33" s="260"/>
      <c r="E33" s="60" t="s">
        <v>46</v>
      </c>
      <c r="F33" s="59">
        <f>VLOOKUP(G18,'RESUMEN DOC'!A10:E21,5,0)</f>
        <v>6363427114</v>
      </c>
      <c r="G33" s="266"/>
      <c r="H33" s="264"/>
      <c r="I33" s="233"/>
      <c r="J33" s="23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13.5">
      <c r="A34" s="47"/>
      <c r="B34" s="47"/>
      <c r="C34" s="47"/>
      <c r="D34" s="63"/>
      <c r="E34" s="47"/>
      <c r="F34" s="71"/>
      <c r="G34" s="72"/>
      <c r="H34" s="47"/>
      <c r="I34" s="47"/>
      <c r="J34" s="4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4.25" thickBot="1">
      <c r="A35" s="47"/>
      <c r="B35" s="252" t="s">
        <v>51</v>
      </c>
      <c r="C35" s="252"/>
      <c r="D35" s="252"/>
      <c r="E35" s="47"/>
      <c r="F35" s="71"/>
      <c r="G35" s="72"/>
      <c r="H35" s="47"/>
      <c r="I35" s="47"/>
      <c r="J35" s="4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14.25" thickBot="1">
      <c r="A36" s="253">
        <v>4</v>
      </c>
      <c r="B36" s="255" t="str">
        <f>+A13</f>
        <v>Patrimonio : &gt;= A 100% del Presupuesto Oficial</v>
      </c>
      <c r="C36" s="256"/>
      <c r="D36" s="257"/>
      <c r="E36" s="64" t="s">
        <v>52</v>
      </c>
      <c r="F36" s="73">
        <f>+D15</f>
        <v>3319098469</v>
      </c>
      <c r="G36" s="275">
        <f>+F37</f>
        <v>11084359119</v>
      </c>
      <c r="H36" s="284" t="s">
        <v>75</v>
      </c>
      <c r="I36" s="69"/>
      <c r="J36" s="6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thickBot="1">
      <c r="A37" s="254"/>
      <c r="B37" s="258"/>
      <c r="C37" s="259"/>
      <c r="D37" s="260"/>
      <c r="E37" s="64" t="s">
        <v>4</v>
      </c>
      <c r="F37" s="73">
        <f>VLOOKUP(G18,'RESUMEN DOC'!A10:G21,7,0)</f>
        <v>11084359119</v>
      </c>
      <c r="G37" s="276"/>
      <c r="H37" s="285"/>
      <c r="I37" s="70"/>
      <c r="J37" s="7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4.2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 thickBot="1">
      <c r="A39" s="288" t="s">
        <v>53</v>
      </c>
      <c r="B39" s="289"/>
      <c r="C39" s="289"/>
      <c r="D39" s="289"/>
      <c r="E39" s="289"/>
      <c r="F39" s="289"/>
      <c r="G39" s="289"/>
      <c r="H39" s="289"/>
      <c r="I39" s="290"/>
      <c r="J39" s="65" t="s">
        <v>77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8:9" s="66" customFormat="1" ht="12.75">
      <c r="H42" s="47"/>
      <c r="I42" s="47"/>
    </row>
    <row r="43" spans="1:10" s="66" customFormat="1" ht="12.75">
      <c r="A43" s="291" t="s">
        <v>54</v>
      </c>
      <c r="B43" s="291"/>
      <c r="C43" s="291"/>
      <c r="D43" s="291"/>
      <c r="E43" s="291"/>
      <c r="F43" s="291"/>
      <c r="G43" s="291"/>
      <c r="H43" s="291"/>
      <c r="I43" s="291"/>
      <c r="J43" s="291"/>
    </row>
    <row r="44" spans="1:10" s="66" customFormat="1" ht="12.75" customHeight="1">
      <c r="A44" s="286" t="s">
        <v>19</v>
      </c>
      <c r="B44" s="286"/>
      <c r="C44" s="286"/>
      <c r="D44" s="286"/>
      <c r="E44" s="286"/>
      <c r="F44" s="286"/>
      <c r="G44" s="286"/>
      <c r="H44" s="286"/>
      <c r="I44" s="286"/>
      <c r="J44" s="286"/>
    </row>
    <row r="45" spans="1:10" s="66" customFormat="1" ht="12.75" customHeight="1">
      <c r="A45" s="287" t="s">
        <v>55</v>
      </c>
      <c r="B45" s="287"/>
      <c r="C45" s="287"/>
      <c r="D45" s="287"/>
      <c r="E45" s="287"/>
      <c r="F45" s="287"/>
      <c r="G45" s="287"/>
      <c r="H45" s="287"/>
      <c r="I45" s="287"/>
      <c r="J45" s="287"/>
    </row>
    <row r="46" spans="8:9" s="66" customFormat="1" ht="13.5" thickBot="1">
      <c r="H46" s="47"/>
      <c r="I46" s="47"/>
    </row>
    <row r="47" spans="1:35" ht="13.5" customHeight="1">
      <c r="A47" s="278" t="s">
        <v>82</v>
      </c>
      <c r="B47" s="279"/>
      <c r="C47" s="279"/>
      <c r="D47" s="279"/>
      <c r="E47" s="279"/>
      <c r="F47" s="279"/>
      <c r="G47" s="279"/>
      <c r="H47" s="279"/>
      <c r="I47" s="279"/>
      <c r="J47" s="280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25.5" customHeight="1" thickBot="1">
      <c r="A48" s="281"/>
      <c r="B48" s="282"/>
      <c r="C48" s="282"/>
      <c r="D48" s="282"/>
      <c r="E48" s="282"/>
      <c r="F48" s="282"/>
      <c r="G48" s="282"/>
      <c r="H48" s="282"/>
      <c r="I48" s="282"/>
      <c r="J48" s="28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</sheetData>
  <sheetProtection/>
  <mergeCells count="48">
    <mergeCell ref="A47:J48"/>
    <mergeCell ref="H36:H37"/>
    <mergeCell ref="A44:J44"/>
    <mergeCell ref="A45:J45"/>
    <mergeCell ref="A36:A37"/>
    <mergeCell ref="B36:D37"/>
    <mergeCell ref="A39:I39"/>
    <mergeCell ref="A43:J43"/>
    <mergeCell ref="A10:E10"/>
    <mergeCell ref="A11:E11"/>
    <mergeCell ref="A12:E12"/>
    <mergeCell ref="A13:E13"/>
    <mergeCell ref="G36:G37"/>
    <mergeCell ref="B35:D35"/>
    <mergeCell ref="B27:D27"/>
    <mergeCell ref="J28:J29"/>
    <mergeCell ref="B31:D31"/>
    <mergeCell ref="A32:A33"/>
    <mergeCell ref="B32:D33"/>
    <mergeCell ref="G32:G33"/>
    <mergeCell ref="H32:H33"/>
    <mergeCell ref="I32:I33"/>
    <mergeCell ref="J32:J33"/>
    <mergeCell ref="A28:A29"/>
    <mergeCell ref="B28:D29"/>
    <mergeCell ref="G28:G29"/>
    <mergeCell ref="H28:H29"/>
    <mergeCell ref="I28:I29"/>
    <mergeCell ref="J24:J25"/>
    <mergeCell ref="A17:A21"/>
    <mergeCell ref="B17:D21"/>
    <mergeCell ref="E17:J17"/>
    <mergeCell ref="E19:J19"/>
    <mergeCell ref="E20:J20"/>
    <mergeCell ref="B23:D23"/>
    <mergeCell ref="A24:A25"/>
    <mergeCell ref="B24:D25"/>
    <mergeCell ref="G24:G25"/>
    <mergeCell ref="H24:H25"/>
    <mergeCell ref="I24:I25"/>
    <mergeCell ref="A8:E8"/>
    <mergeCell ref="A9:E9"/>
    <mergeCell ref="A1:J1"/>
    <mergeCell ref="A2:J2"/>
    <mergeCell ref="A3:J3"/>
    <mergeCell ref="A4:J4"/>
    <mergeCell ref="A5:J5"/>
    <mergeCell ref="A6:J6"/>
  </mergeCells>
  <printOptions horizontalCentered="1" verticalCentered="1"/>
  <pageMargins left="0.7480314960629921" right="0.7480314960629921" top="0.78" bottom="0.984251968503937" header="0" footer="0"/>
  <pageSetup horizontalDpi="600" verticalDpi="6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9"/>
  <sheetViews>
    <sheetView zoomScalePageLayoutView="0" workbookViewId="0" topLeftCell="A1">
      <selection activeCell="A6" sqref="A6:J6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3.140625" style="0" bestFit="1" customWidth="1"/>
    <col min="7" max="7" width="14.57421875" style="0" customWidth="1"/>
    <col min="8" max="9" width="5.57421875" style="0" customWidth="1"/>
    <col min="10" max="10" width="12.421875" style="0" customWidth="1"/>
    <col min="12" max="12" width="10.421875" style="0" bestFit="1" customWidth="1"/>
  </cols>
  <sheetData>
    <row r="1" spans="1:35" ht="16.5">
      <c r="A1" s="292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6.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6.5">
      <c r="A3" s="292" t="s">
        <v>56</v>
      </c>
      <c r="B3" s="292"/>
      <c r="C3" s="292"/>
      <c r="D3" s="292"/>
      <c r="E3" s="292"/>
      <c r="F3" s="292"/>
      <c r="G3" s="292"/>
      <c r="H3" s="292"/>
      <c r="I3" s="292"/>
      <c r="J3" s="29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6.5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6.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6.5">
      <c r="A6" s="292" t="s">
        <v>85</v>
      </c>
      <c r="B6" s="292"/>
      <c r="C6" s="292"/>
      <c r="D6" s="292"/>
      <c r="E6" s="292"/>
      <c r="F6" s="292"/>
      <c r="G6" s="292"/>
      <c r="H6" s="292"/>
      <c r="I6" s="292"/>
      <c r="J6" s="29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4.2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4.25" thickBot="1">
      <c r="A8" s="225" t="s">
        <v>39</v>
      </c>
      <c r="B8" s="226"/>
      <c r="C8" s="226"/>
      <c r="D8" s="226"/>
      <c r="E8" s="227"/>
      <c r="F8" s="47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4.25" thickBot="1">
      <c r="A9" s="225" t="s">
        <v>59</v>
      </c>
      <c r="B9" s="226"/>
      <c r="C9" s="226"/>
      <c r="D9" s="226"/>
      <c r="E9" s="227"/>
      <c r="F9" s="47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3.5">
      <c r="A10" s="269" t="s">
        <v>66</v>
      </c>
      <c r="B10" s="270"/>
      <c r="C10" s="270"/>
      <c r="D10" s="270"/>
      <c r="E10" s="271"/>
      <c r="F10" s="47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3.5">
      <c r="A11" s="269" t="s">
        <v>57</v>
      </c>
      <c r="B11" s="270"/>
      <c r="C11" s="270"/>
      <c r="D11" s="270"/>
      <c r="E11" s="271"/>
      <c r="F11" s="47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.5">
      <c r="A12" s="269" t="s">
        <v>70</v>
      </c>
      <c r="B12" s="270"/>
      <c r="C12" s="270"/>
      <c r="D12" s="270"/>
      <c r="E12" s="271"/>
      <c r="F12" s="47"/>
      <c r="G12" s="47"/>
      <c r="H12" s="47"/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4.25" thickBot="1">
      <c r="A13" s="272" t="s">
        <v>58</v>
      </c>
      <c r="B13" s="273"/>
      <c r="C13" s="273"/>
      <c r="D13" s="273"/>
      <c r="E13" s="274"/>
      <c r="F13" s="47"/>
      <c r="G13" s="47"/>
      <c r="H13" s="47"/>
      <c r="I13" s="47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3.5">
      <c r="A15" s="48" t="s">
        <v>5</v>
      </c>
      <c r="B15" s="48"/>
      <c r="C15" s="48"/>
      <c r="D15" s="67">
        <v>3319098469</v>
      </c>
      <c r="E15" s="47"/>
      <c r="F15" s="47"/>
      <c r="G15" s="47"/>
      <c r="H15" s="47"/>
      <c r="I15" s="47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4.2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4.25" customHeight="1" thickBot="1">
      <c r="A17" s="234" t="s">
        <v>7</v>
      </c>
      <c r="B17" s="237" t="s">
        <v>40</v>
      </c>
      <c r="C17" s="238"/>
      <c r="D17" s="239"/>
      <c r="E17" s="246" t="s">
        <v>41</v>
      </c>
      <c r="F17" s="247"/>
      <c r="G17" s="247"/>
      <c r="H17" s="247"/>
      <c r="I17" s="247"/>
      <c r="J17" s="24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4.25" customHeight="1" thickBot="1">
      <c r="A18" s="235"/>
      <c r="B18" s="240"/>
      <c r="C18" s="241"/>
      <c r="D18" s="242"/>
      <c r="E18" s="49"/>
      <c r="F18" s="50" t="s">
        <v>42</v>
      </c>
      <c r="G18" s="77">
        <v>891801317</v>
      </c>
      <c r="H18" s="50"/>
      <c r="I18" s="50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3.5" thickBot="1">
      <c r="A19" s="235"/>
      <c r="B19" s="240"/>
      <c r="C19" s="241"/>
      <c r="D19" s="242"/>
      <c r="E19" s="249" t="str">
        <f>VLOOKUP(G18,'RESUMEN DOC'!A10:B21,2,0)</f>
        <v>COBASEC LTDA</v>
      </c>
      <c r="F19" s="250"/>
      <c r="G19" s="250"/>
      <c r="H19" s="250"/>
      <c r="I19" s="250"/>
      <c r="J19" s="251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4.25" thickBot="1">
      <c r="A20" s="235"/>
      <c r="B20" s="240"/>
      <c r="C20" s="241"/>
      <c r="D20" s="242"/>
      <c r="E20" s="246" t="s">
        <v>10</v>
      </c>
      <c r="F20" s="247"/>
      <c r="G20" s="247"/>
      <c r="H20" s="247"/>
      <c r="I20" s="247"/>
      <c r="J20" s="248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4.25" thickBot="1">
      <c r="A21" s="236"/>
      <c r="B21" s="243"/>
      <c r="C21" s="244"/>
      <c r="D21" s="245"/>
      <c r="E21" s="53"/>
      <c r="F21" s="54"/>
      <c r="G21" s="52"/>
      <c r="H21" s="55" t="s">
        <v>11</v>
      </c>
      <c r="I21" s="52" t="s">
        <v>12</v>
      </c>
      <c r="J21" s="52" t="s">
        <v>13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4.25" thickBot="1">
      <c r="A23" s="47"/>
      <c r="B23" s="252" t="s">
        <v>44</v>
      </c>
      <c r="C23" s="252"/>
      <c r="D23" s="252"/>
      <c r="E23" s="56"/>
      <c r="F23" s="56"/>
      <c r="G23" s="56"/>
      <c r="H23" s="47"/>
      <c r="I23" s="47"/>
      <c r="J23" s="47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3.5">
      <c r="A24" s="253">
        <v>1</v>
      </c>
      <c r="B24" s="255" t="str">
        <f>+A10</f>
        <v>Razón Corriente 1,5 Veces</v>
      </c>
      <c r="C24" s="256"/>
      <c r="D24" s="257"/>
      <c r="E24" s="57" t="s">
        <v>45</v>
      </c>
      <c r="F24" s="58">
        <f>VLOOKUP(G18,'RESUMEN DOC'!A10:C21,3,0)</f>
        <v>12003365292</v>
      </c>
      <c r="G24" s="261">
        <f>+F24/F25</f>
        <v>1.995996297614209</v>
      </c>
      <c r="H24" s="263" t="s">
        <v>75</v>
      </c>
      <c r="I24" s="232"/>
      <c r="J24" s="232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4.25" thickBot="1">
      <c r="A25" s="254"/>
      <c r="B25" s="258"/>
      <c r="C25" s="259"/>
      <c r="D25" s="260"/>
      <c r="E25" s="60" t="s">
        <v>46</v>
      </c>
      <c r="F25" s="59">
        <f>VLOOKUP(G18,'RESUMEN DOC'!A10:E21,5,0)</f>
        <v>6013721221</v>
      </c>
      <c r="G25" s="262"/>
      <c r="H25" s="264"/>
      <c r="I25" s="233"/>
      <c r="J25" s="23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4.25" thickBot="1">
      <c r="A27" s="47"/>
      <c r="B27" s="277" t="s">
        <v>47</v>
      </c>
      <c r="C27" s="277"/>
      <c r="D27" s="277"/>
      <c r="E27" s="47"/>
      <c r="F27" s="47"/>
      <c r="G27" s="47"/>
      <c r="H27" s="47"/>
      <c r="I27" s="47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3.5" thickBot="1">
      <c r="A28" s="253">
        <v>2</v>
      </c>
      <c r="B28" s="255" t="str">
        <f>+A11</f>
        <v>Endeudamiento  &lt;= A 60 %</v>
      </c>
      <c r="C28" s="256"/>
      <c r="D28" s="256"/>
      <c r="E28" s="89" t="s">
        <v>48</v>
      </c>
      <c r="F28" s="79">
        <f>VLOOKUP(G18,'RESUMEN DOC'!A10:F21,6,0)</f>
        <v>8772591471</v>
      </c>
      <c r="G28" s="267">
        <f>(+F28/F29)</f>
        <v>0.497326510847584</v>
      </c>
      <c r="H28" s="263" t="s">
        <v>75</v>
      </c>
      <c r="I28" s="232"/>
      <c r="J28" s="23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3.5" thickBot="1">
      <c r="A29" s="254"/>
      <c r="B29" s="258"/>
      <c r="C29" s="259"/>
      <c r="D29" s="259"/>
      <c r="E29" s="90" t="s">
        <v>49</v>
      </c>
      <c r="F29" s="74">
        <f>VLOOKUP(G18,'RESUMEN DOC'!A10:D21,4,0)</f>
        <v>17639500971</v>
      </c>
      <c r="G29" s="268"/>
      <c r="H29" s="264"/>
      <c r="I29" s="233"/>
      <c r="J29" s="23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4.25" thickBot="1">
      <c r="A31" s="47"/>
      <c r="B31" s="252" t="s">
        <v>50</v>
      </c>
      <c r="C31" s="252"/>
      <c r="D31" s="252"/>
      <c r="E31" s="47"/>
      <c r="F31" s="47"/>
      <c r="G31" s="47"/>
      <c r="H31" s="47"/>
      <c r="I31" s="47"/>
      <c r="J31" s="47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13.5">
      <c r="A32" s="253">
        <v>3</v>
      </c>
      <c r="B32" s="255" t="str">
        <f>+A12</f>
        <v>Capital de Trabajo: 1.660.000.000</v>
      </c>
      <c r="C32" s="256"/>
      <c r="D32" s="257"/>
      <c r="E32" s="57" t="s">
        <v>45</v>
      </c>
      <c r="F32" s="58">
        <f>VLOOKUP(G18,'RESUMEN DOC'!A10:C21,3,0)</f>
        <v>12003365292</v>
      </c>
      <c r="G32" s="265">
        <f>F32-F33</f>
        <v>5989644071</v>
      </c>
      <c r="H32" s="263" t="s">
        <v>75</v>
      </c>
      <c r="I32" s="232"/>
      <c r="J32" s="232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4.25" thickBot="1">
      <c r="A33" s="254"/>
      <c r="B33" s="258"/>
      <c r="C33" s="259"/>
      <c r="D33" s="260"/>
      <c r="E33" s="60" t="s">
        <v>46</v>
      </c>
      <c r="F33" s="59">
        <f>VLOOKUP(G18,'RESUMEN DOC'!A10:E21,5,0)</f>
        <v>6013721221</v>
      </c>
      <c r="G33" s="266"/>
      <c r="H33" s="264"/>
      <c r="I33" s="233"/>
      <c r="J33" s="23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13.5">
      <c r="A34" s="47"/>
      <c r="B34" s="47"/>
      <c r="C34" s="47"/>
      <c r="D34" s="63"/>
      <c r="E34" s="47"/>
      <c r="F34" s="71"/>
      <c r="G34" s="72"/>
      <c r="H34" s="47"/>
      <c r="I34" s="47"/>
      <c r="J34" s="47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4.25" thickBot="1">
      <c r="A35" s="47"/>
      <c r="B35" s="252" t="s">
        <v>51</v>
      </c>
      <c r="C35" s="252"/>
      <c r="D35" s="252"/>
      <c r="E35" s="47"/>
      <c r="F35" s="71"/>
      <c r="G35" s="72"/>
      <c r="H35" s="47"/>
      <c r="I35" s="47"/>
      <c r="J35" s="4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14.25" thickBot="1">
      <c r="A36" s="253">
        <v>4</v>
      </c>
      <c r="B36" s="255" t="str">
        <f>+A13</f>
        <v>Patrimonio : &gt;= A 100% del Presupuesto Oficial</v>
      </c>
      <c r="C36" s="256"/>
      <c r="D36" s="257"/>
      <c r="E36" s="86" t="s">
        <v>52</v>
      </c>
      <c r="F36" s="73">
        <f>+D15</f>
        <v>3319098469</v>
      </c>
      <c r="G36" s="265">
        <f>+F37</f>
        <v>8866909500</v>
      </c>
      <c r="H36" s="284" t="s">
        <v>75</v>
      </c>
      <c r="I36" s="69"/>
      <c r="J36" s="6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thickBot="1">
      <c r="A37" s="254"/>
      <c r="B37" s="258"/>
      <c r="C37" s="259"/>
      <c r="D37" s="260"/>
      <c r="E37" s="86" t="s">
        <v>4</v>
      </c>
      <c r="F37" s="73">
        <f>VLOOKUP(G18,'RESUMEN DOC'!A10:G21,7,0)</f>
        <v>8866909500</v>
      </c>
      <c r="G37" s="266"/>
      <c r="H37" s="285"/>
      <c r="I37" s="70"/>
      <c r="J37" s="7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4.2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 thickBot="1">
      <c r="A39" s="288" t="s">
        <v>53</v>
      </c>
      <c r="B39" s="289"/>
      <c r="C39" s="289"/>
      <c r="D39" s="289"/>
      <c r="E39" s="289"/>
      <c r="F39" s="289"/>
      <c r="G39" s="289"/>
      <c r="H39" s="289"/>
      <c r="I39" s="290"/>
      <c r="J39" s="65" t="s">
        <v>77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8:9" s="66" customFormat="1" ht="12.75">
      <c r="H42" s="47"/>
      <c r="I42" s="47"/>
    </row>
    <row r="43" spans="1:10" s="66" customFormat="1" ht="12.75">
      <c r="A43" s="291" t="s">
        <v>54</v>
      </c>
      <c r="B43" s="291"/>
      <c r="C43" s="291"/>
      <c r="D43" s="291"/>
      <c r="E43" s="291"/>
      <c r="F43" s="291"/>
      <c r="G43" s="291"/>
      <c r="H43" s="291"/>
      <c r="I43" s="291"/>
      <c r="J43" s="291"/>
    </row>
    <row r="44" spans="1:10" s="66" customFormat="1" ht="12.75" customHeight="1">
      <c r="A44" s="286" t="s">
        <v>19</v>
      </c>
      <c r="B44" s="286"/>
      <c r="C44" s="286"/>
      <c r="D44" s="286"/>
      <c r="E44" s="286"/>
      <c r="F44" s="286"/>
      <c r="G44" s="286"/>
      <c r="H44" s="286"/>
      <c r="I44" s="286"/>
      <c r="J44" s="286"/>
    </row>
    <row r="45" spans="1:10" s="66" customFormat="1" ht="12.75" customHeight="1">
      <c r="A45" s="287" t="s">
        <v>55</v>
      </c>
      <c r="B45" s="287"/>
      <c r="C45" s="287"/>
      <c r="D45" s="287"/>
      <c r="E45" s="287"/>
      <c r="F45" s="287"/>
      <c r="G45" s="287"/>
      <c r="H45" s="287"/>
      <c r="I45" s="287"/>
      <c r="J45" s="287"/>
    </row>
    <row r="46" spans="8:9" s="66" customFormat="1" ht="13.5" thickBot="1">
      <c r="H46" s="47"/>
      <c r="I46" s="47"/>
    </row>
    <row r="47" spans="1:35" ht="12.75">
      <c r="A47" s="278" t="s">
        <v>82</v>
      </c>
      <c r="B47" s="279"/>
      <c r="C47" s="279"/>
      <c r="D47" s="279"/>
      <c r="E47" s="279"/>
      <c r="F47" s="279"/>
      <c r="G47" s="279"/>
      <c r="H47" s="279"/>
      <c r="I47" s="279"/>
      <c r="J47" s="280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28.5" customHeight="1" thickBot="1">
      <c r="A48" s="281"/>
      <c r="B48" s="282"/>
      <c r="C48" s="282"/>
      <c r="D48" s="282"/>
      <c r="E48" s="282"/>
      <c r="F48" s="282"/>
      <c r="G48" s="282"/>
      <c r="H48" s="282"/>
      <c r="I48" s="282"/>
      <c r="J48" s="28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</sheetData>
  <sheetProtection/>
  <mergeCells count="48">
    <mergeCell ref="A47:J48"/>
    <mergeCell ref="A45:J45"/>
    <mergeCell ref="G36:G37"/>
    <mergeCell ref="B35:D35"/>
    <mergeCell ref="A36:A37"/>
    <mergeCell ref="B36:D37"/>
    <mergeCell ref="A39:I39"/>
    <mergeCell ref="A43:J43"/>
    <mergeCell ref="A44:J44"/>
    <mergeCell ref="H36:H37"/>
    <mergeCell ref="J28:J29"/>
    <mergeCell ref="B31:D31"/>
    <mergeCell ref="A32:A33"/>
    <mergeCell ref="B32:D33"/>
    <mergeCell ref="G32:G33"/>
    <mergeCell ref="H32:H33"/>
    <mergeCell ref="I32:I33"/>
    <mergeCell ref="J32:J33"/>
    <mergeCell ref="I28:I29"/>
    <mergeCell ref="B27:D27"/>
    <mergeCell ref="A28:A29"/>
    <mergeCell ref="B28:D29"/>
    <mergeCell ref="G28:G29"/>
    <mergeCell ref="H28:H29"/>
    <mergeCell ref="J24:J25"/>
    <mergeCell ref="A17:A21"/>
    <mergeCell ref="B17:D21"/>
    <mergeCell ref="E17:J17"/>
    <mergeCell ref="E19:J19"/>
    <mergeCell ref="E20:J20"/>
    <mergeCell ref="B23:D23"/>
    <mergeCell ref="A24:A25"/>
    <mergeCell ref="B24:D25"/>
    <mergeCell ref="G24:G25"/>
    <mergeCell ref="H24:H25"/>
    <mergeCell ref="I24:I25"/>
    <mergeCell ref="A13:E13"/>
    <mergeCell ref="A1:J1"/>
    <mergeCell ref="A2:J2"/>
    <mergeCell ref="A3:J3"/>
    <mergeCell ref="A4:J4"/>
    <mergeCell ref="A5:J5"/>
    <mergeCell ref="A6:J6"/>
    <mergeCell ref="A8:E8"/>
    <mergeCell ref="A9:E9"/>
    <mergeCell ref="A10:E10"/>
    <mergeCell ref="A11:E11"/>
    <mergeCell ref="A12:E12"/>
  </mergeCells>
  <printOptions horizontalCentered="1" verticalCentered="1"/>
  <pageMargins left="0.7480314960629921" right="0.7480314960629921" top="0.8661417322834646" bottom="0.87" header="0" footer="0"/>
  <pageSetup horizontalDpi="600" verticalDpi="600"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I179"/>
  <sheetViews>
    <sheetView zoomScalePageLayoutView="0" workbookViewId="0" topLeftCell="A1">
      <selection activeCell="A6" sqref="A6:V6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12.140625" style="0" customWidth="1"/>
    <col min="4" max="4" width="14.57421875" style="0" bestFit="1" customWidth="1"/>
    <col min="5" max="5" width="15.57421875" style="0" customWidth="1"/>
    <col min="6" max="6" width="15.00390625" style="0" customWidth="1"/>
    <col min="7" max="7" width="13.140625" style="0" bestFit="1" customWidth="1"/>
    <col min="8" max="8" width="2.28125" style="0" bestFit="1" customWidth="1"/>
    <col min="9" max="9" width="3.00390625" style="0" bestFit="1" customWidth="1"/>
    <col min="10" max="10" width="4.28125" style="0" bestFit="1" customWidth="1"/>
    <col min="12" max="12" width="13.140625" style="0" bestFit="1" customWidth="1"/>
    <col min="13" max="13" width="12.421875" style="0" bestFit="1" customWidth="1"/>
    <col min="14" max="14" width="2.28125" style="0" bestFit="1" customWidth="1"/>
    <col min="15" max="15" width="3.00390625" style="0" bestFit="1" customWidth="1"/>
    <col min="16" max="16" width="4.28125" style="0" bestFit="1" customWidth="1"/>
    <col min="18" max="18" width="13.8515625" style="0" bestFit="1" customWidth="1"/>
    <col min="19" max="19" width="13.140625" style="0" bestFit="1" customWidth="1"/>
    <col min="20" max="20" width="2.28125" style="0" bestFit="1" customWidth="1"/>
    <col min="21" max="21" width="3.00390625" style="0" bestFit="1" customWidth="1"/>
    <col min="22" max="22" width="4.28125" style="0" bestFit="1" customWidth="1"/>
  </cols>
  <sheetData>
    <row r="1" spans="1:35" ht="16.5">
      <c r="A1" s="292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6.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6.5">
      <c r="A3" s="292" t="s">
        <v>56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6.5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6.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6.5">
      <c r="A6" s="292" t="s">
        <v>85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4.2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4.25" thickBot="1">
      <c r="A8" s="225" t="s">
        <v>39</v>
      </c>
      <c r="B8" s="226"/>
      <c r="C8" s="226"/>
      <c r="D8" s="226"/>
      <c r="E8" s="227"/>
      <c r="F8" s="47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3.5">
      <c r="A9" s="228" t="s">
        <v>59</v>
      </c>
      <c r="B9" s="229"/>
      <c r="C9" s="229"/>
      <c r="D9" s="229"/>
      <c r="E9" s="230"/>
      <c r="F9" s="47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3.5">
      <c r="A10" s="269" t="s">
        <v>66</v>
      </c>
      <c r="B10" s="270"/>
      <c r="C10" s="270"/>
      <c r="D10" s="270"/>
      <c r="E10" s="271"/>
      <c r="F10" s="47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3.5">
      <c r="A11" s="269" t="s">
        <v>57</v>
      </c>
      <c r="B11" s="270"/>
      <c r="C11" s="270"/>
      <c r="D11" s="270"/>
      <c r="E11" s="271"/>
      <c r="F11" s="47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.5">
      <c r="A12" s="269" t="s">
        <v>70</v>
      </c>
      <c r="B12" s="270"/>
      <c r="C12" s="270"/>
      <c r="D12" s="270"/>
      <c r="E12" s="271"/>
      <c r="F12" s="47"/>
      <c r="G12" s="47"/>
      <c r="H12" s="47"/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4.25" thickBot="1">
      <c r="A13" s="272" t="s">
        <v>58</v>
      </c>
      <c r="B13" s="273"/>
      <c r="C13" s="273"/>
      <c r="D13" s="273"/>
      <c r="E13" s="274"/>
      <c r="F13" s="47"/>
      <c r="G13" s="47"/>
      <c r="H13" s="47"/>
      <c r="I13" s="47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3.5">
      <c r="A15" s="48" t="s">
        <v>5</v>
      </c>
      <c r="B15" s="48"/>
      <c r="C15" s="48"/>
      <c r="D15" s="67">
        <v>3319098469</v>
      </c>
      <c r="E15" s="47"/>
      <c r="F15" s="47"/>
      <c r="G15" s="47"/>
      <c r="H15" s="47"/>
      <c r="I15" s="47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4.2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4.25" customHeight="1" thickBot="1">
      <c r="A17" s="234" t="s">
        <v>7</v>
      </c>
      <c r="B17" s="237" t="s">
        <v>40</v>
      </c>
      <c r="C17" s="238"/>
      <c r="D17" s="239"/>
      <c r="E17" s="246" t="s">
        <v>41</v>
      </c>
      <c r="F17" s="247"/>
      <c r="G17" s="247"/>
      <c r="H17" s="247"/>
      <c r="I17" s="247"/>
      <c r="J17" s="248"/>
      <c r="K17" s="246" t="s">
        <v>41</v>
      </c>
      <c r="L17" s="247"/>
      <c r="M17" s="247"/>
      <c r="N17" s="247"/>
      <c r="O17" s="247"/>
      <c r="P17" s="248"/>
      <c r="Q17" s="246" t="s">
        <v>41</v>
      </c>
      <c r="R17" s="247"/>
      <c r="S17" s="247"/>
      <c r="T17" s="247"/>
      <c r="U17" s="247"/>
      <c r="V17" s="248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4.25" customHeight="1" thickBot="1">
      <c r="A18" s="235"/>
      <c r="B18" s="240"/>
      <c r="C18" s="241"/>
      <c r="D18" s="242"/>
      <c r="E18" s="49"/>
      <c r="F18" s="50" t="s">
        <v>42</v>
      </c>
      <c r="G18" s="77">
        <v>860507033</v>
      </c>
      <c r="H18" s="50"/>
      <c r="I18" s="50"/>
      <c r="J18" s="52"/>
      <c r="K18" s="49"/>
      <c r="L18" s="50" t="s">
        <v>42</v>
      </c>
      <c r="M18" s="51">
        <v>860062112</v>
      </c>
      <c r="N18" s="50"/>
      <c r="O18" s="50"/>
      <c r="P18" s="52"/>
      <c r="Q18" s="49"/>
      <c r="R18" s="50"/>
      <c r="S18" s="50"/>
      <c r="T18" s="50"/>
      <c r="U18" s="50"/>
      <c r="V18" s="52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3.5" customHeight="1" thickBot="1">
      <c r="A19" s="235"/>
      <c r="B19" s="240"/>
      <c r="C19" s="241"/>
      <c r="D19" s="242"/>
      <c r="E19" s="249" t="str">
        <f>VLOOKUP(G18,'RESUMEN DOC'!A10:B21,2,0)</f>
        <v>Vise Ltda</v>
      </c>
      <c r="F19" s="250"/>
      <c r="G19" s="250"/>
      <c r="H19" s="250"/>
      <c r="I19" s="250"/>
      <c r="J19" s="251"/>
      <c r="K19" s="249" t="str">
        <f>VLOOKUP(M18,'RESUMEN DOC'!A10:B21,2,0)</f>
        <v>Coservicrea Ltda</v>
      </c>
      <c r="L19" s="250"/>
      <c r="M19" s="250"/>
      <c r="N19" s="250"/>
      <c r="O19" s="250"/>
      <c r="P19" s="251"/>
      <c r="Q19" s="293" t="s">
        <v>62</v>
      </c>
      <c r="R19" s="294"/>
      <c r="S19" s="294"/>
      <c r="T19" s="294"/>
      <c r="U19" s="294"/>
      <c r="V19" s="29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4.25" thickBot="1">
      <c r="A20" s="235"/>
      <c r="B20" s="240"/>
      <c r="C20" s="241"/>
      <c r="D20" s="242"/>
      <c r="E20" s="246" t="s">
        <v>10</v>
      </c>
      <c r="F20" s="247"/>
      <c r="G20" s="247"/>
      <c r="H20" s="247"/>
      <c r="I20" s="247"/>
      <c r="J20" s="248"/>
      <c r="K20" s="246" t="s">
        <v>10</v>
      </c>
      <c r="L20" s="247"/>
      <c r="M20" s="247"/>
      <c r="N20" s="247"/>
      <c r="O20" s="247"/>
      <c r="P20" s="248"/>
      <c r="Q20" s="246" t="s">
        <v>10</v>
      </c>
      <c r="R20" s="247"/>
      <c r="S20" s="247"/>
      <c r="T20" s="247"/>
      <c r="U20" s="247"/>
      <c r="V20" s="248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4.25" thickBot="1">
      <c r="A21" s="236"/>
      <c r="B21" s="243"/>
      <c r="C21" s="244"/>
      <c r="D21" s="244"/>
      <c r="E21" s="53" t="s">
        <v>63</v>
      </c>
      <c r="F21" s="54"/>
      <c r="G21" s="84">
        <v>0.4</v>
      </c>
      <c r="H21" s="55" t="s">
        <v>11</v>
      </c>
      <c r="I21" s="52" t="s">
        <v>12</v>
      </c>
      <c r="J21" s="103" t="s">
        <v>81</v>
      </c>
      <c r="K21" s="53" t="s">
        <v>63</v>
      </c>
      <c r="L21" s="54"/>
      <c r="M21" s="84">
        <v>0.6</v>
      </c>
      <c r="N21" s="55" t="s">
        <v>11</v>
      </c>
      <c r="O21" s="52" t="s">
        <v>12</v>
      </c>
      <c r="P21" s="103" t="s">
        <v>81</v>
      </c>
      <c r="Q21" s="82" t="s">
        <v>43</v>
      </c>
      <c r="R21" s="83"/>
      <c r="S21" s="84">
        <f>+G21+M21</f>
        <v>1</v>
      </c>
      <c r="T21" s="55" t="s">
        <v>11</v>
      </c>
      <c r="U21" s="52" t="s">
        <v>12</v>
      </c>
      <c r="V21" s="103" t="s">
        <v>81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4.25" thickBot="1">
      <c r="A23" s="47"/>
      <c r="B23" s="252" t="s">
        <v>44</v>
      </c>
      <c r="C23" s="252"/>
      <c r="D23" s="252"/>
      <c r="E23" s="56"/>
      <c r="F23" s="56"/>
      <c r="G23" s="56"/>
      <c r="H23" s="47"/>
      <c r="I23" s="47"/>
      <c r="J23" s="105"/>
      <c r="K23" s="56"/>
      <c r="L23" s="56"/>
      <c r="M23" s="56"/>
      <c r="N23" s="47"/>
      <c r="O23" s="47"/>
      <c r="P23" s="106"/>
      <c r="Q23" s="56"/>
      <c r="R23" s="56"/>
      <c r="S23" s="56"/>
      <c r="T23" s="47"/>
      <c r="U23" s="47"/>
      <c r="V23" s="47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4.25" thickBot="1">
      <c r="A24" s="253">
        <v>1</v>
      </c>
      <c r="B24" s="255" t="str">
        <f>+A10</f>
        <v>Razón Corriente 1,5 Veces</v>
      </c>
      <c r="C24" s="256"/>
      <c r="D24" s="257"/>
      <c r="E24" s="57" t="s">
        <v>45</v>
      </c>
      <c r="F24" s="58">
        <f>VLOOKUP(G18,'RESUMEN DOC'!A10:G21,3,0)</f>
        <v>32419722000</v>
      </c>
      <c r="G24" s="296">
        <f>+F24/F25</f>
        <v>1.6041499844605915</v>
      </c>
      <c r="H24" s="263" t="s">
        <v>75</v>
      </c>
      <c r="I24" s="232"/>
      <c r="J24" s="232"/>
      <c r="K24" s="57" t="s">
        <v>45</v>
      </c>
      <c r="L24" s="58">
        <f>VLOOKUP(M18,'RESUMEN DOC'!A10:G21,3,0)</f>
        <v>7243902764</v>
      </c>
      <c r="M24" s="298">
        <f>+L24/L25</f>
        <v>9.198317617822976</v>
      </c>
      <c r="N24" s="263" t="s">
        <v>75</v>
      </c>
      <c r="O24" s="232"/>
      <c r="P24" s="232"/>
      <c r="Q24" s="57" t="s">
        <v>45</v>
      </c>
      <c r="R24" s="73">
        <f>+(+F24*G21)+(L24*M21)</f>
        <v>17314230458.4</v>
      </c>
      <c r="S24" s="300">
        <f>+R24/R25</f>
        <v>2.023523132889645</v>
      </c>
      <c r="T24" s="263" t="s">
        <v>75</v>
      </c>
      <c r="U24" s="232"/>
      <c r="V24" s="232"/>
      <c r="W24" s="10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4.25" thickBot="1">
      <c r="A25" s="254"/>
      <c r="B25" s="258"/>
      <c r="C25" s="259"/>
      <c r="D25" s="260"/>
      <c r="E25" s="60" t="s">
        <v>46</v>
      </c>
      <c r="F25" s="59">
        <f>VLOOKUP(G18,'RESUMEN DOC'!A10:G21,5,0)</f>
        <v>20209907000</v>
      </c>
      <c r="G25" s="297"/>
      <c r="H25" s="264"/>
      <c r="I25" s="233"/>
      <c r="J25" s="233"/>
      <c r="K25" s="60" t="s">
        <v>46</v>
      </c>
      <c r="L25" s="59">
        <f>VLOOKUP(M18,'RESUMEN DOC'!A10:G21,5,0)</f>
        <v>787524748</v>
      </c>
      <c r="M25" s="299"/>
      <c r="N25" s="264"/>
      <c r="O25" s="233"/>
      <c r="P25" s="233"/>
      <c r="Q25" s="60" t="s">
        <v>46</v>
      </c>
      <c r="R25" s="59">
        <f>+(F25*G21)+(L25*M21)</f>
        <v>8556477648.8</v>
      </c>
      <c r="S25" s="301"/>
      <c r="T25" s="264"/>
      <c r="U25" s="233"/>
      <c r="V25" s="233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4.25" thickBot="1">
      <c r="A27" s="47"/>
      <c r="B27" s="277" t="s">
        <v>47</v>
      </c>
      <c r="C27" s="277"/>
      <c r="D27" s="277"/>
      <c r="E27" s="47"/>
      <c r="F27" s="47"/>
      <c r="G27" s="47"/>
      <c r="H27" s="47"/>
      <c r="I27" s="47"/>
      <c r="J27" s="106"/>
      <c r="K27" s="47"/>
      <c r="L27" s="47"/>
      <c r="M27" s="47"/>
      <c r="N27" s="47"/>
      <c r="O27" s="47"/>
      <c r="P27" s="106"/>
      <c r="Q27" s="47"/>
      <c r="R27" s="47"/>
      <c r="S27" s="47"/>
      <c r="T27" s="47"/>
      <c r="U27" s="47"/>
      <c r="V27" s="47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3.5" thickBot="1">
      <c r="A28" s="253">
        <v>2</v>
      </c>
      <c r="B28" s="255" t="str">
        <f>+A11</f>
        <v>Endeudamiento  &lt;= A 60 %</v>
      </c>
      <c r="C28" s="256"/>
      <c r="D28" s="256"/>
      <c r="E28" s="89" t="s">
        <v>48</v>
      </c>
      <c r="F28" s="79">
        <f>VLOOKUP(G18,'RESUMEN DOC'!A10:G21,6,0)</f>
        <v>56498754000</v>
      </c>
      <c r="G28" s="302">
        <f>+F28/F29</f>
        <v>0.556669670450199</v>
      </c>
      <c r="H28" s="263" t="s">
        <v>75</v>
      </c>
      <c r="I28" s="232"/>
      <c r="J28" s="232"/>
      <c r="K28" s="61" t="s">
        <v>48</v>
      </c>
      <c r="L28" s="73">
        <f>VLOOKUP(M18,'RESUMEN DOC'!A10:G21,6,0)</f>
        <v>5287524748</v>
      </c>
      <c r="M28" s="302">
        <f>+L28/L29</f>
        <v>0.49221991744912513</v>
      </c>
      <c r="N28" s="263" t="s">
        <v>75</v>
      </c>
      <c r="O28" s="232"/>
      <c r="P28" s="232"/>
      <c r="Q28" s="61" t="s">
        <v>48</v>
      </c>
      <c r="R28" s="73">
        <f>+(+F28*G21)+(L28*M21)</f>
        <v>25772016448.8</v>
      </c>
      <c r="S28" s="304">
        <f>+R28/R29</f>
        <v>0.5478394681239424</v>
      </c>
      <c r="T28" s="263" t="s">
        <v>75</v>
      </c>
      <c r="U28" s="232"/>
      <c r="V28" s="232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3.5" thickBot="1">
      <c r="A29" s="254"/>
      <c r="B29" s="258"/>
      <c r="C29" s="259"/>
      <c r="D29" s="259"/>
      <c r="E29" s="90" t="s">
        <v>49</v>
      </c>
      <c r="F29" s="74">
        <f>VLOOKUP(G18,'RESUMEN DOC'!A10:G21,4,0)</f>
        <v>101494220000</v>
      </c>
      <c r="G29" s="303"/>
      <c r="H29" s="264"/>
      <c r="I29" s="233"/>
      <c r="J29" s="233"/>
      <c r="K29" s="62" t="s">
        <v>49</v>
      </c>
      <c r="L29" s="59">
        <f>VLOOKUP(M18,'RESUMEN DOC'!A10:G21,4,0)</f>
        <v>10742199900</v>
      </c>
      <c r="M29" s="303"/>
      <c r="N29" s="264"/>
      <c r="O29" s="233"/>
      <c r="P29" s="233"/>
      <c r="Q29" s="62" t="s">
        <v>49</v>
      </c>
      <c r="R29" s="59">
        <f>+(+F29*G21)+(L29*M21)</f>
        <v>47043007940</v>
      </c>
      <c r="S29" s="305"/>
      <c r="T29" s="264"/>
      <c r="U29" s="233"/>
      <c r="V29" s="233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4.25" thickBot="1">
      <c r="A31" s="47"/>
      <c r="B31" s="252" t="s">
        <v>50</v>
      </c>
      <c r="C31" s="252"/>
      <c r="D31" s="25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99"/>
      <c r="T31" s="47"/>
      <c r="U31" s="47"/>
      <c r="V31" s="47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13.5">
      <c r="A32" s="253">
        <v>3</v>
      </c>
      <c r="B32" s="255" t="str">
        <f>+A12</f>
        <v>Capital de Trabajo: 1.660.000.000</v>
      </c>
      <c r="C32" s="256"/>
      <c r="D32" s="257"/>
      <c r="E32" s="57" t="s">
        <v>45</v>
      </c>
      <c r="F32" s="58">
        <f>VLOOKUP(G18,'RESUMEN DOC'!A10:G21,3,0)</f>
        <v>32419722000</v>
      </c>
      <c r="G32" s="275">
        <f>(F32-F33)</f>
        <v>12209815000</v>
      </c>
      <c r="H32" s="263" t="s">
        <v>75</v>
      </c>
      <c r="I32" s="232"/>
      <c r="J32" s="232"/>
      <c r="K32" s="57" t="s">
        <v>45</v>
      </c>
      <c r="L32" s="58">
        <f>VLOOKUP(M18,'RESUMEN DOC'!A10:G21,3,0)</f>
        <v>7243902764</v>
      </c>
      <c r="M32" s="275">
        <f>(L32-L33)</f>
        <v>6456378016</v>
      </c>
      <c r="N32" s="263" t="s">
        <v>75</v>
      </c>
      <c r="O32" s="232"/>
      <c r="P32" s="232"/>
      <c r="Q32" s="57" t="s">
        <v>45</v>
      </c>
      <c r="R32" s="58">
        <f>+(+F32*G21)+(L32*M21)</f>
        <v>17314230458.4</v>
      </c>
      <c r="S32" s="265">
        <f>+R32-R33</f>
        <v>8757752809.600002</v>
      </c>
      <c r="T32" s="263" t="s">
        <v>75</v>
      </c>
      <c r="U32" s="232"/>
      <c r="V32" s="232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4.25" thickBot="1">
      <c r="A33" s="254"/>
      <c r="B33" s="258"/>
      <c r="C33" s="259"/>
      <c r="D33" s="260"/>
      <c r="E33" s="60" t="s">
        <v>46</v>
      </c>
      <c r="F33" s="59">
        <f>VLOOKUP(G18,'RESUMEN DOC'!A10:G21,5,0)</f>
        <v>20209907000</v>
      </c>
      <c r="G33" s="276"/>
      <c r="H33" s="264"/>
      <c r="I33" s="233"/>
      <c r="J33" s="233"/>
      <c r="K33" s="60" t="s">
        <v>46</v>
      </c>
      <c r="L33" s="59">
        <f>VLOOKUP(M18,'RESUMEN DOC'!A10:G21,5,0)</f>
        <v>787524748</v>
      </c>
      <c r="M33" s="276"/>
      <c r="N33" s="264"/>
      <c r="O33" s="233"/>
      <c r="P33" s="233"/>
      <c r="Q33" s="60" t="s">
        <v>46</v>
      </c>
      <c r="R33" s="59">
        <f>+(+F33*G21)+(L33*M21)</f>
        <v>8556477648.8</v>
      </c>
      <c r="S33" s="266"/>
      <c r="T33" s="264"/>
      <c r="U33" s="233"/>
      <c r="V33" s="233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13.5">
      <c r="A34" s="47"/>
      <c r="B34" s="47"/>
      <c r="C34" s="47"/>
      <c r="D34" s="63"/>
      <c r="E34" s="47"/>
      <c r="F34" s="47"/>
      <c r="G34" s="78"/>
      <c r="H34" s="47"/>
      <c r="I34" s="47"/>
      <c r="J34" s="47"/>
      <c r="K34" s="47"/>
      <c r="L34" s="47"/>
      <c r="M34" s="78"/>
      <c r="N34" s="47"/>
      <c r="O34" s="47"/>
      <c r="P34" s="47"/>
      <c r="Q34" s="47"/>
      <c r="R34" s="47"/>
      <c r="S34" s="78"/>
      <c r="T34" s="47"/>
      <c r="U34" s="47"/>
      <c r="V34" s="47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4.25" thickBot="1">
      <c r="A35" s="47"/>
      <c r="B35" s="252" t="s">
        <v>51</v>
      </c>
      <c r="C35" s="252"/>
      <c r="D35" s="252"/>
      <c r="E35" s="47"/>
      <c r="F35" s="47"/>
      <c r="G35" s="78"/>
      <c r="H35" s="47"/>
      <c r="I35" s="47"/>
      <c r="J35" s="47"/>
      <c r="K35" s="47"/>
      <c r="L35" s="47"/>
      <c r="M35" s="78"/>
      <c r="N35" s="47"/>
      <c r="O35" s="47"/>
      <c r="P35" s="47"/>
      <c r="Q35" s="47"/>
      <c r="R35" s="47"/>
      <c r="S35" s="78"/>
      <c r="T35" s="47"/>
      <c r="U35" s="47"/>
      <c r="V35" s="47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14.25" thickBot="1">
      <c r="A36" s="306">
        <v>4</v>
      </c>
      <c r="B36" s="255" t="str">
        <f>+A13</f>
        <v>Patrimonio : &gt;= A 100% del Presupuesto Oficial</v>
      </c>
      <c r="C36" s="256"/>
      <c r="D36" s="257"/>
      <c r="E36" s="81" t="s">
        <v>52</v>
      </c>
      <c r="F36" s="73">
        <f>+D15</f>
        <v>3319098469</v>
      </c>
      <c r="G36" s="275">
        <f>+F37</f>
        <v>44995466000</v>
      </c>
      <c r="H36" s="284" t="s">
        <v>75</v>
      </c>
      <c r="I36" s="308"/>
      <c r="J36" s="308"/>
      <c r="K36" s="86" t="s">
        <v>52</v>
      </c>
      <c r="L36" s="73">
        <f>+D15</f>
        <v>3319098469</v>
      </c>
      <c r="M36" s="275">
        <f>+L37</f>
        <v>5454675152</v>
      </c>
      <c r="N36" s="284" t="s">
        <v>75</v>
      </c>
      <c r="O36" s="308"/>
      <c r="P36" s="308"/>
      <c r="Q36" s="86" t="s">
        <v>52</v>
      </c>
      <c r="R36" s="73">
        <f>+(+F36*G21)+(L36*M21)</f>
        <v>3319098469</v>
      </c>
      <c r="S36" s="265">
        <f>+R37</f>
        <v>21270991491.2</v>
      </c>
      <c r="T36" s="284" t="s">
        <v>75</v>
      </c>
      <c r="U36" s="308"/>
      <c r="V36" s="308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thickBot="1">
      <c r="A37" s="307"/>
      <c r="B37" s="258"/>
      <c r="C37" s="259"/>
      <c r="D37" s="260"/>
      <c r="E37" s="81" t="s">
        <v>4</v>
      </c>
      <c r="F37" s="73">
        <f>VLOOKUP(G18,'RESUMEN DOC'!A10:G21,7,0)</f>
        <v>44995466000</v>
      </c>
      <c r="G37" s="276"/>
      <c r="H37" s="285"/>
      <c r="I37" s="309"/>
      <c r="J37" s="309"/>
      <c r="K37" s="86" t="s">
        <v>4</v>
      </c>
      <c r="L37" s="73">
        <f>VLOOKUP(M18,'RESUMEN DOC'!A10:G21,7,0)</f>
        <v>5454675152</v>
      </c>
      <c r="M37" s="276"/>
      <c r="N37" s="285"/>
      <c r="O37" s="309"/>
      <c r="P37" s="309"/>
      <c r="Q37" s="86" t="s">
        <v>4</v>
      </c>
      <c r="R37" s="73">
        <f>+(+F37*G21)+(L37*M21)</f>
        <v>21270991491.2</v>
      </c>
      <c r="S37" s="266"/>
      <c r="T37" s="285"/>
      <c r="U37" s="309"/>
      <c r="V37" s="309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4.2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 thickBot="1">
      <c r="A39" s="288" t="s">
        <v>53</v>
      </c>
      <c r="B39" s="289"/>
      <c r="C39" s="289"/>
      <c r="D39" s="289"/>
      <c r="E39" s="289"/>
      <c r="F39" s="289"/>
      <c r="G39" s="289"/>
      <c r="H39" s="289"/>
      <c r="I39" s="290"/>
      <c r="J39" s="288" t="s">
        <v>77</v>
      </c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90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8:9" s="66" customFormat="1" ht="12.75">
      <c r="H42" s="47"/>
      <c r="I42" s="47"/>
    </row>
    <row r="43" spans="1:22" s="66" customFormat="1" ht="12.75">
      <c r="A43" s="291" t="s">
        <v>54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</row>
    <row r="44" spans="1:22" s="66" customFormat="1" ht="12.75" customHeight="1">
      <c r="A44" s="286" t="s">
        <v>19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</row>
    <row r="45" spans="1:22" s="66" customFormat="1" ht="12.75" customHeight="1">
      <c r="A45" s="287" t="s">
        <v>55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</row>
    <row r="46" spans="8:9" s="66" customFormat="1" ht="13.5" thickBot="1">
      <c r="H46" s="47"/>
      <c r="I46" s="47"/>
    </row>
    <row r="47" spans="1:35" ht="13.5" customHeight="1">
      <c r="A47" s="47"/>
      <c r="B47" s="310" t="s">
        <v>82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2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4.25" thickBot="1">
      <c r="A48" s="47"/>
      <c r="B48" s="313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</sheetData>
  <sheetProtection/>
  <mergeCells count="89">
    <mergeCell ref="A43:V43"/>
    <mergeCell ref="A44:V44"/>
    <mergeCell ref="A45:V45"/>
    <mergeCell ref="B47:R48"/>
    <mergeCell ref="B35:D35"/>
    <mergeCell ref="J39:V39"/>
    <mergeCell ref="A39:I39"/>
    <mergeCell ref="U36:U37"/>
    <mergeCell ref="V36:V37"/>
    <mergeCell ref="M36:M37"/>
    <mergeCell ref="N36:N37"/>
    <mergeCell ref="O36:O37"/>
    <mergeCell ref="P36:P37"/>
    <mergeCell ref="S36:S37"/>
    <mergeCell ref="T36:T37"/>
    <mergeCell ref="B36:D37"/>
    <mergeCell ref="A9:E9"/>
    <mergeCell ref="A10:E10"/>
    <mergeCell ref="A11:E11"/>
    <mergeCell ref="A12:E12"/>
    <mergeCell ref="A13:E13"/>
    <mergeCell ref="A36:A37"/>
    <mergeCell ref="G36:G37"/>
    <mergeCell ref="H36:H37"/>
    <mergeCell ref="I36:I37"/>
    <mergeCell ref="J36:J37"/>
    <mergeCell ref="B27:D27"/>
    <mergeCell ref="A28:A29"/>
    <mergeCell ref="B28:D29"/>
    <mergeCell ref="G28:G29"/>
    <mergeCell ref="U32:U33"/>
    <mergeCell ref="T28:T29"/>
    <mergeCell ref="U28:U29"/>
    <mergeCell ref="V32:V33"/>
    <mergeCell ref="M32:M33"/>
    <mergeCell ref="N32:N33"/>
    <mergeCell ref="O32:O33"/>
    <mergeCell ref="P32:P33"/>
    <mergeCell ref="S32:S33"/>
    <mergeCell ref="T32:T33"/>
    <mergeCell ref="V28:V29"/>
    <mergeCell ref="B31:D31"/>
    <mergeCell ref="A32:A33"/>
    <mergeCell ref="B32:D33"/>
    <mergeCell ref="G32:G33"/>
    <mergeCell ref="H32:H33"/>
    <mergeCell ref="I32:I33"/>
    <mergeCell ref="J32:J33"/>
    <mergeCell ref="J28:J29"/>
    <mergeCell ref="M28:M29"/>
    <mergeCell ref="N28:N29"/>
    <mergeCell ref="O28:O29"/>
    <mergeCell ref="P28:P29"/>
    <mergeCell ref="S28:S29"/>
    <mergeCell ref="H28:H29"/>
    <mergeCell ref="I28:I29"/>
    <mergeCell ref="V24:V25"/>
    <mergeCell ref="Q20:V20"/>
    <mergeCell ref="B23:D23"/>
    <mergeCell ref="J24:J25"/>
    <mergeCell ref="M24:M25"/>
    <mergeCell ref="N24:N25"/>
    <mergeCell ref="O24:O25"/>
    <mergeCell ref="P24:P25"/>
    <mergeCell ref="S24:S25"/>
    <mergeCell ref="T24:T25"/>
    <mergeCell ref="U24:U25"/>
    <mergeCell ref="A24:A25"/>
    <mergeCell ref="B24:D25"/>
    <mergeCell ref="G24:G25"/>
    <mergeCell ref="H24:H25"/>
    <mergeCell ref="I24:I25"/>
    <mergeCell ref="A17:A21"/>
    <mergeCell ref="B17:D21"/>
    <mergeCell ref="E17:J17"/>
    <mergeCell ref="K17:P17"/>
    <mergeCell ref="Q17:V17"/>
    <mergeCell ref="E19:J19"/>
    <mergeCell ref="K19:P19"/>
    <mergeCell ref="Q19:V19"/>
    <mergeCell ref="E20:J20"/>
    <mergeCell ref="K20:P20"/>
    <mergeCell ref="A8:E8"/>
    <mergeCell ref="A1:V1"/>
    <mergeCell ref="A2:V2"/>
    <mergeCell ref="A3:V3"/>
    <mergeCell ref="A4:V4"/>
    <mergeCell ref="A5:V5"/>
    <mergeCell ref="A6:V6"/>
  </mergeCells>
  <printOptions horizontalCentered="1" verticalCentered="1"/>
  <pageMargins left="1.97" right="0.2755905511811024" top="0.984251968503937" bottom="0.984251968503937" header="0" footer="0"/>
  <pageSetup horizontalDpi="600" verticalDpi="600" orientation="landscape" paperSize="5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79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9.00390625" style="0" customWidth="1"/>
    <col min="4" max="4" width="20.28125" style="0" customWidth="1"/>
    <col min="5" max="5" width="15.57421875" style="0" customWidth="1"/>
    <col min="6" max="6" width="13.28125" style="0" bestFit="1" customWidth="1"/>
    <col min="7" max="7" width="14.57421875" style="0" customWidth="1"/>
    <col min="8" max="8" width="2.28125" style="0" bestFit="1" customWidth="1"/>
    <col min="9" max="9" width="3.00390625" style="0" bestFit="1" customWidth="1"/>
    <col min="10" max="10" width="4.28125" style="0" bestFit="1" customWidth="1"/>
    <col min="12" max="12" width="13.28125" style="0" bestFit="1" customWidth="1"/>
    <col min="13" max="13" width="13.140625" style="0" bestFit="1" customWidth="1"/>
    <col min="14" max="14" width="2.28125" style="0" bestFit="1" customWidth="1"/>
    <col min="15" max="15" width="3.00390625" style="0" bestFit="1" customWidth="1"/>
    <col min="16" max="16" width="4.28125" style="0" bestFit="1" customWidth="1"/>
    <col min="18" max="18" width="13.57421875" style="0" bestFit="1" customWidth="1"/>
    <col min="19" max="19" width="13.28125" style="0" customWidth="1"/>
    <col min="20" max="20" width="2.28125" style="0" bestFit="1" customWidth="1"/>
    <col min="21" max="21" width="3.00390625" style="0" bestFit="1" customWidth="1"/>
    <col min="22" max="22" width="4.28125" style="0" bestFit="1" customWidth="1"/>
  </cols>
  <sheetData>
    <row r="1" spans="1:35" ht="16.5">
      <c r="A1" s="292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6.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6.5">
      <c r="A3" s="292" t="s">
        <v>56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6.5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6.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6.5">
      <c r="A6" s="292" t="s">
        <v>85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4.2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4.25" thickBot="1">
      <c r="A8" s="225" t="s">
        <v>39</v>
      </c>
      <c r="B8" s="226"/>
      <c r="C8" s="226"/>
      <c r="D8" s="226"/>
      <c r="E8" s="227"/>
      <c r="F8" s="47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3.5">
      <c r="A9" s="228" t="s">
        <v>59</v>
      </c>
      <c r="B9" s="229"/>
      <c r="C9" s="229"/>
      <c r="D9" s="229"/>
      <c r="E9" s="230"/>
      <c r="F9" s="47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3.5">
      <c r="A10" s="269" t="s">
        <v>66</v>
      </c>
      <c r="B10" s="270"/>
      <c r="C10" s="270"/>
      <c r="D10" s="270"/>
      <c r="E10" s="271"/>
      <c r="F10" s="47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3.5">
      <c r="A11" s="269" t="s">
        <v>57</v>
      </c>
      <c r="B11" s="270"/>
      <c r="C11" s="270"/>
      <c r="D11" s="270"/>
      <c r="E11" s="271"/>
      <c r="F11" s="47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.5">
      <c r="A12" s="269" t="s">
        <v>70</v>
      </c>
      <c r="B12" s="270"/>
      <c r="C12" s="270"/>
      <c r="D12" s="270"/>
      <c r="E12" s="271"/>
      <c r="F12" s="47"/>
      <c r="G12" s="47"/>
      <c r="H12" s="47"/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4.25" thickBot="1">
      <c r="A13" s="272" t="s">
        <v>58</v>
      </c>
      <c r="B13" s="273"/>
      <c r="C13" s="273"/>
      <c r="D13" s="273"/>
      <c r="E13" s="274"/>
      <c r="F13" s="47"/>
      <c r="G13" s="47"/>
      <c r="H13" s="47"/>
      <c r="I13" s="47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3.5">
      <c r="A15" s="48" t="s">
        <v>5</v>
      </c>
      <c r="B15" s="48"/>
      <c r="C15" s="48"/>
      <c r="D15" s="67">
        <v>3319098469</v>
      </c>
      <c r="E15" s="47"/>
      <c r="F15" s="47"/>
      <c r="G15" s="47"/>
      <c r="H15" s="47"/>
      <c r="I15" s="47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4.2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4.25" customHeight="1" thickBot="1">
      <c r="A17" s="234" t="s">
        <v>7</v>
      </c>
      <c r="B17" s="237" t="s">
        <v>40</v>
      </c>
      <c r="C17" s="238"/>
      <c r="D17" s="239"/>
      <c r="E17" s="246" t="s">
        <v>41</v>
      </c>
      <c r="F17" s="247"/>
      <c r="G17" s="247"/>
      <c r="H17" s="247"/>
      <c r="I17" s="247"/>
      <c r="J17" s="248"/>
      <c r="K17" s="246" t="s">
        <v>41</v>
      </c>
      <c r="L17" s="247"/>
      <c r="M17" s="247"/>
      <c r="N17" s="247"/>
      <c r="O17" s="247"/>
      <c r="P17" s="248"/>
      <c r="Q17" s="246" t="s">
        <v>41</v>
      </c>
      <c r="R17" s="247"/>
      <c r="S17" s="247"/>
      <c r="T17" s="247"/>
      <c r="U17" s="247"/>
      <c r="V17" s="248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4.25" customHeight="1" thickBot="1">
      <c r="A18" s="235"/>
      <c r="B18" s="240"/>
      <c r="C18" s="241"/>
      <c r="D18" s="242"/>
      <c r="E18" s="49"/>
      <c r="F18" s="50" t="s">
        <v>42</v>
      </c>
      <c r="G18" s="77">
        <v>800010866</v>
      </c>
      <c r="H18" s="50"/>
      <c r="I18" s="50"/>
      <c r="J18" s="52"/>
      <c r="K18" s="49"/>
      <c r="L18" s="50" t="s">
        <v>42</v>
      </c>
      <c r="M18" s="85" t="s">
        <v>60</v>
      </c>
      <c r="N18" s="50"/>
      <c r="O18" s="50"/>
      <c r="P18" s="52"/>
      <c r="Q18" s="49"/>
      <c r="R18" s="50"/>
      <c r="S18" s="50"/>
      <c r="T18" s="50"/>
      <c r="U18" s="50"/>
      <c r="V18" s="52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3.5" customHeight="1" thickBot="1">
      <c r="A19" s="235"/>
      <c r="B19" s="240"/>
      <c r="C19" s="241"/>
      <c r="D19" s="242"/>
      <c r="E19" s="249" t="str">
        <f>VLOOKUP(G18,'RESUMEN DOC'!A10:B21,2,0)</f>
        <v>Expertos Seguridad</v>
      </c>
      <c r="F19" s="250"/>
      <c r="G19" s="250"/>
      <c r="H19" s="250"/>
      <c r="I19" s="250"/>
      <c r="J19" s="251"/>
      <c r="K19" s="249" t="str">
        <f>VLOOKUP(M18,'RESUMEN DOC'!A10:B21,2,0)</f>
        <v>Cooperativa de Vigilantes Starcoop CTA</v>
      </c>
      <c r="L19" s="250"/>
      <c r="M19" s="250"/>
      <c r="N19" s="250"/>
      <c r="O19" s="250"/>
      <c r="P19" s="251"/>
      <c r="Q19" s="293" t="s">
        <v>32</v>
      </c>
      <c r="R19" s="294"/>
      <c r="S19" s="294"/>
      <c r="T19" s="294"/>
      <c r="U19" s="294"/>
      <c r="V19" s="29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4.25" thickBot="1">
      <c r="A20" s="235"/>
      <c r="B20" s="240"/>
      <c r="C20" s="241"/>
      <c r="D20" s="242"/>
      <c r="E20" s="246" t="s">
        <v>10</v>
      </c>
      <c r="F20" s="247"/>
      <c r="G20" s="247"/>
      <c r="H20" s="247"/>
      <c r="I20" s="247"/>
      <c r="J20" s="248"/>
      <c r="K20" s="246" t="s">
        <v>10</v>
      </c>
      <c r="L20" s="247"/>
      <c r="M20" s="247"/>
      <c r="N20" s="247"/>
      <c r="O20" s="247"/>
      <c r="P20" s="248"/>
      <c r="Q20" s="246" t="s">
        <v>10</v>
      </c>
      <c r="R20" s="247"/>
      <c r="S20" s="247"/>
      <c r="T20" s="247"/>
      <c r="U20" s="247"/>
      <c r="V20" s="248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4.25" thickBot="1">
      <c r="A21" s="236"/>
      <c r="B21" s="243"/>
      <c r="C21" s="244"/>
      <c r="D21" s="244"/>
      <c r="E21" s="53" t="s">
        <v>63</v>
      </c>
      <c r="F21" s="54"/>
      <c r="G21" s="84">
        <v>0.5</v>
      </c>
      <c r="H21" s="55" t="s">
        <v>11</v>
      </c>
      <c r="I21" s="52" t="s">
        <v>12</v>
      </c>
      <c r="J21" s="103" t="s">
        <v>81</v>
      </c>
      <c r="K21" s="53" t="s">
        <v>63</v>
      </c>
      <c r="L21" s="54"/>
      <c r="M21" s="84">
        <v>0.5</v>
      </c>
      <c r="N21" s="55" t="s">
        <v>11</v>
      </c>
      <c r="O21" s="52" t="s">
        <v>12</v>
      </c>
      <c r="P21" s="103" t="s">
        <v>81</v>
      </c>
      <c r="Q21" s="82" t="s">
        <v>43</v>
      </c>
      <c r="R21" s="83"/>
      <c r="S21" s="84">
        <f>+M21+G21</f>
        <v>1</v>
      </c>
      <c r="T21" s="55" t="s">
        <v>11</v>
      </c>
      <c r="U21" s="52" t="s">
        <v>12</v>
      </c>
      <c r="V21" s="103" t="s">
        <v>81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4.25" thickBot="1">
      <c r="A23" s="47"/>
      <c r="B23" s="252" t="s">
        <v>44</v>
      </c>
      <c r="C23" s="252"/>
      <c r="D23" s="252"/>
      <c r="E23" s="56"/>
      <c r="F23" s="56"/>
      <c r="G23" s="94"/>
      <c r="H23" s="47"/>
      <c r="I23" s="47"/>
      <c r="J23" s="94"/>
      <c r="K23" s="56"/>
      <c r="L23" s="56"/>
      <c r="M23" s="56"/>
      <c r="N23" s="47"/>
      <c r="O23" s="47"/>
      <c r="P23" s="47"/>
      <c r="Q23" s="56"/>
      <c r="R23" s="56"/>
      <c r="S23" s="56"/>
      <c r="T23" s="47"/>
      <c r="U23" s="47"/>
      <c r="V23" s="47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4.25" thickBot="1">
      <c r="A24" s="253">
        <v>1</v>
      </c>
      <c r="B24" s="255" t="str">
        <f>+A10</f>
        <v>Razón Corriente 1,5 Veces</v>
      </c>
      <c r="C24" s="256"/>
      <c r="D24" s="257"/>
      <c r="E24" s="57" t="s">
        <v>45</v>
      </c>
      <c r="F24" s="58">
        <f>VLOOKUP(G18,'RESUMEN DOC'!A10:G21,3,0)</f>
        <v>9295884000</v>
      </c>
      <c r="G24" s="316">
        <f>(+F24/F25)</f>
        <v>3.2060786575136855</v>
      </c>
      <c r="H24" s="263" t="s">
        <v>75</v>
      </c>
      <c r="I24" s="232"/>
      <c r="J24" s="232"/>
      <c r="K24" s="57" t="s">
        <v>45</v>
      </c>
      <c r="L24" s="58">
        <f>VLOOKUP(M18,'RESUMEN DOC'!A10:G21,3,0)</f>
        <v>16260346634</v>
      </c>
      <c r="M24" s="316">
        <f>(+L24/L25)</f>
        <v>2.338582737334713</v>
      </c>
      <c r="N24" s="263" t="s">
        <v>75</v>
      </c>
      <c r="O24" s="232"/>
      <c r="P24" s="232"/>
      <c r="Q24" s="57" t="s">
        <v>45</v>
      </c>
      <c r="R24" s="73">
        <f>+(+F24*G21)+(L24*M21)</f>
        <v>12778115317</v>
      </c>
      <c r="S24" s="318">
        <f>+R24/R25</f>
        <v>2.593874058302628</v>
      </c>
      <c r="T24" s="263" t="s">
        <v>75</v>
      </c>
      <c r="U24" s="232"/>
      <c r="V24" s="232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4.25" thickBot="1">
      <c r="A25" s="254"/>
      <c r="B25" s="258"/>
      <c r="C25" s="259"/>
      <c r="D25" s="260"/>
      <c r="E25" s="60" t="s">
        <v>46</v>
      </c>
      <c r="F25" s="59">
        <f>VLOOKUP(G18,'RESUMEN DOC'!A10:G21,5,0)</f>
        <v>2899456000</v>
      </c>
      <c r="G25" s="317"/>
      <c r="H25" s="264"/>
      <c r="I25" s="233"/>
      <c r="J25" s="233"/>
      <c r="K25" s="60" t="s">
        <v>46</v>
      </c>
      <c r="L25" s="59">
        <f>VLOOKUP(M18,'RESUMEN DOC'!A10:G21,5,0)</f>
        <v>6953077338</v>
      </c>
      <c r="M25" s="317"/>
      <c r="N25" s="264"/>
      <c r="O25" s="233"/>
      <c r="P25" s="233"/>
      <c r="Q25" s="60" t="s">
        <v>46</v>
      </c>
      <c r="R25" s="59">
        <f>+(+F25*G21)+(L25*M21)</f>
        <v>4926266669</v>
      </c>
      <c r="S25" s="319"/>
      <c r="T25" s="264"/>
      <c r="U25" s="233"/>
      <c r="V25" s="233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4.25" thickBot="1">
      <c r="A27" s="47"/>
      <c r="B27" s="277" t="s">
        <v>47</v>
      </c>
      <c r="C27" s="277"/>
      <c r="D27" s="277"/>
      <c r="E27" s="47"/>
      <c r="F27" s="47"/>
      <c r="G27" s="95"/>
      <c r="H27" s="47"/>
      <c r="I27" s="47"/>
      <c r="J27" s="95"/>
      <c r="K27" s="47"/>
      <c r="L27" s="47"/>
      <c r="M27" s="95"/>
      <c r="N27" s="47"/>
      <c r="O27" s="47"/>
      <c r="P27" s="95"/>
      <c r="Q27" s="47"/>
      <c r="R27" s="47"/>
      <c r="S27" s="47"/>
      <c r="T27" s="47"/>
      <c r="U27" s="47"/>
      <c r="V27" s="47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3.5" thickBot="1">
      <c r="A28" s="253">
        <v>2</v>
      </c>
      <c r="B28" s="255" t="str">
        <f>+A11</f>
        <v>Endeudamiento  &lt;= A 60 %</v>
      </c>
      <c r="C28" s="256"/>
      <c r="D28" s="256"/>
      <c r="E28" s="151" t="s">
        <v>48</v>
      </c>
      <c r="F28" s="79">
        <f>VLOOKUP(G18,'RESUMEN DOC'!A10:G21,6,0)</f>
        <v>5655481000</v>
      </c>
      <c r="G28" s="302">
        <f>(+F28/F29)</f>
        <v>0.46648355341978426</v>
      </c>
      <c r="H28" s="263" t="s">
        <v>75</v>
      </c>
      <c r="I28" s="232"/>
      <c r="J28" s="232"/>
      <c r="K28" s="61" t="s">
        <v>48</v>
      </c>
      <c r="L28" s="73">
        <f>VLOOKUP(M18,'RESUMEN DOC'!A10:G21,6,0)</f>
        <v>7559733537</v>
      </c>
      <c r="M28" s="302">
        <f>(+L28/L29)</f>
        <v>0.40296157744417843</v>
      </c>
      <c r="N28" s="263" t="s">
        <v>75</v>
      </c>
      <c r="O28" s="232"/>
      <c r="P28" s="232"/>
      <c r="Q28" s="61" t="s">
        <v>48</v>
      </c>
      <c r="R28" s="73">
        <f>+(+F28*G21)+(L28*M21)</f>
        <v>6607607268.5</v>
      </c>
      <c r="S28" s="267">
        <f>+R28/R29</f>
        <v>0.42789733544154324</v>
      </c>
      <c r="T28" s="263" t="s">
        <v>75</v>
      </c>
      <c r="U28" s="232"/>
      <c r="V28" s="232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3.5" thickBot="1">
      <c r="A29" s="254"/>
      <c r="B29" s="258"/>
      <c r="C29" s="259"/>
      <c r="D29" s="259"/>
      <c r="E29" s="152" t="s">
        <v>49</v>
      </c>
      <c r="F29" s="74">
        <f>VLOOKUP(G18,'RESUMEN DOC'!A10:G21,4,0)</f>
        <v>12123645000</v>
      </c>
      <c r="G29" s="303"/>
      <c r="H29" s="264"/>
      <c r="I29" s="233"/>
      <c r="J29" s="233"/>
      <c r="K29" s="62" t="s">
        <v>49</v>
      </c>
      <c r="L29" s="59">
        <f>VLOOKUP(M18,'RESUMEN DOC'!A10:G21,4,0)</f>
        <v>18760432657</v>
      </c>
      <c r="M29" s="303"/>
      <c r="N29" s="264"/>
      <c r="O29" s="233"/>
      <c r="P29" s="233"/>
      <c r="Q29" s="62" t="s">
        <v>49</v>
      </c>
      <c r="R29" s="59">
        <f>+(+F29*G21)+(L29*M21)</f>
        <v>15442038828.5</v>
      </c>
      <c r="S29" s="268"/>
      <c r="T29" s="264"/>
      <c r="U29" s="233"/>
      <c r="V29" s="233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4.25" thickBot="1">
      <c r="A31" s="47"/>
      <c r="B31" s="252" t="s">
        <v>50</v>
      </c>
      <c r="C31" s="252"/>
      <c r="D31" s="25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13.5">
      <c r="A32" s="253">
        <v>3</v>
      </c>
      <c r="B32" s="255" t="str">
        <f>+A12</f>
        <v>Capital de Trabajo: 1.660.000.000</v>
      </c>
      <c r="C32" s="256"/>
      <c r="D32" s="257"/>
      <c r="E32" s="57" t="s">
        <v>45</v>
      </c>
      <c r="F32" s="58">
        <f>VLOOKUP(G18,'RESUMEN DOC'!A10:G21,3,0)</f>
        <v>9295884000</v>
      </c>
      <c r="G32" s="275">
        <f>(F32-F33)</f>
        <v>6396428000</v>
      </c>
      <c r="H32" s="263" t="s">
        <v>75</v>
      </c>
      <c r="I32" s="232"/>
      <c r="J32" s="232"/>
      <c r="K32" s="57" t="s">
        <v>45</v>
      </c>
      <c r="L32" s="58">
        <f>VLOOKUP(M18,'RESUMEN DOC'!A10:G21,3,0)</f>
        <v>16260346634</v>
      </c>
      <c r="M32" s="275">
        <f>(L32-L33)</f>
        <v>9307269296</v>
      </c>
      <c r="N32" s="263" t="s">
        <v>75</v>
      </c>
      <c r="O32" s="232"/>
      <c r="P32" s="232"/>
      <c r="Q32" s="57" t="s">
        <v>45</v>
      </c>
      <c r="R32" s="58">
        <f>+(+F32*G21)+(L32*M21)</f>
        <v>12778115317</v>
      </c>
      <c r="S32" s="265">
        <f>+R32-R33</f>
        <v>3198214000</v>
      </c>
      <c r="T32" s="263" t="s">
        <v>75</v>
      </c>
      <c r="U32" s="232"/>
      <c r="V32" s="232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4.25" thickBot="1">
      <c r="A33" s="254"/>
      <c r="B33" s="258"/>
      <c r="C33" s="259"/>
      <c r="D33" s="260"/>
      <c r="E33" s="60" t="s">
        <v>46</v>
      </c>
      <c r="F33" s="59">
        <f>VLOOKUP(G18,'RESUMEN DOC'!A10:G21,5,0)</f>
        <v>2899456000</v>
      </c>
      <c r="G33" s="276"/>
      <c r="H33" s="264"/>
      <c r="I33" s="233"/>
      <c r="J33" s="233"/>
      <c r="K33" s="60" t="s">
        <v>46</v>
      </c>
      <c r="L33" s="59">
        <f>VLOOKUP(M18,'RESUMEN DOC'!A10:G21,5,0)</f>
        <v>6953077338</v>
      </c>
      <c r="M33" s="276"/>
      <c r="N33" s="264"/>
      <c r="O33" s="233"/>
      <c r="P33" s="233"/>
      <c r="Q33" s="60" t="s">
        <v>46</v>
      </c>
      <c r="R33" s="59">
        <f>+(+F33*G21)+(L32*M21)</f>
        <v>9579901317</v>
      </c>
      <c r="S33" s="266"/>
      <c r="T33" s="264"/>
      <c r="U33" s="233"/>
      <c r="V33" s="233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13.5">
      <c r="A34" s="47"/>
      <c r="B34" s="47"/>
      <c r="C34" s="47"/>
      <c r="D34" s="63"/>
      <c r="E34" s="47"/>
      <c r="F34" s="47"/>
      <c r="G34" s="78"/>
      <c r="H34" s="47"/>
      <c r="I34" s="47"/>
      <c r="J34" s="47"/>
      <c r="K34" s="47"/>
      <c r="L34" s="47"/>
      <c r="M34" s="78"/>
      <c r="N34" s="47"/>
      <c r="O34" s="47"/>
      <c r="P34" s="47"/>
      <c r="Q34" s="47"/>
      <c r="R34" s="47"/>
      <c r="S34" s="78"/>
      <c r="T34" s="47"/>
      <c r="U34" s="47"/>
      <c r="V34" s="47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4.25" thickBot="1">
      <c r="A35" s="47"/>
      <c r="B35" s="252" t="s">
        <v>51</v>
      </c>
      <c r="C35" s="252"/>
      <c r="D35" s="252"/>
      <c r="E35" s="47"/>
      <c r="F35" s="47"/>
      <c r="G35" s="78"/>
      <c r="H35" s="47"/>
      <c r="I35" s="47"/>
      <c r="J35" s="47"/>
      <c r="K35" s="47"/>
      <c r="L35" s="47"/>
      <c r="M35" s="78"/>
      <c r="N35" s="47"/>
      <c r="O35" s="47"/>
      <c r="P35" s="47"/>
      <c r="Q35" s="47"/>
      <c r="R35" s="47"/>
      <c r="S35" s="78"/>
      <c r="T35" s="47"/>
      <c r="U35" s="47"/>
      <c r="V35" s="47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14.25" thickBot="1">
      <c r="A36" s="306">
        <v>4</v>
      </c>
      <c r="B36" s="255" t="str">
        <f>+A13</f>
        <v>Patrimonio : &gt;= A 100% del Presupuesto Oficial</v>
      </c>
      <c r="C36" s="256"/>
      <c r="D36" s="257"/>
      <c r="E36" s="81" t="s">
        <v>52</v>
      </c>
      <c r="F36" s="73">
        <f>+D15</f>
        <v>3319098469</v>
      </c>
      <c r="G36" s="275">
        <f>+F37</f>
        <v>6468164000</v>
      </c>
      <c r="H36" s="284" t="s">
        <v>75</v>
      </c>
      <c r="I36" s="308"/>
      <c r="J36" s="308"/>
      <c r="K36" s="86" t="s">
        <v>52</v>
      </c>
      <c r="L36" s="73">
        <f>+D15</f>
        <v>3319098469</v>
      </c>
      <c r="M36" s="275">
        <f>+L37</f>
        <v>11200699120</v>
      </c>
      <c r="N36" s="284" t="s">
        <v>75</v>
      </c>
      <c r="O36" s="308"/>
      <c r="P36" s="308"/>
      <c r="Q36" s="86" t="s">
        <v>52</v>
      </c>
      <c r="R36" s="73">
        <f>+D15</f>
        <v>3319098469</v>
      </c>
      <c r="S36" s="265">
        <f>+R37</f>
        <v>8834431560</v>
      </c>
      <c r="T36" s="284" t="s">
        <v>75</v>
      </c>
      <c r="U36" s="308"/>
      <c r="V36" s="308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thickBot="1">
      <c r="A37" s="307"/>
      <c r="B37" s="258"/>
      <c r="C37" s="259"/>
      <c r="D37" s="260"/>
      <c r="E37" s="81" t="s">
        <v>4</v>
      </c>
      <c r="F37" s="73">
        <f>VLOOKUP(G18,'RESUMEN DOC'!A10:G21,7,0)</f>
        <v>6468164000</v>
      </c>
      <c r="G37" s="276"/>
      <c r="H37" s="285"/>
      <c r="I37" s="309"/>
      <c r="J37" s="309"/>
      <c r="K37" s="86" t="s">
        <v>4</v>
      </c>
      <c r="L37" s="73">
        <f>VLOOKUP(M18,'RESUMEN DOC'!A10:G21,7,0)</f>
        <v>11200699120</v>
      </c>
      <c r="M37" s="276"/>
      <c r="N37" s="285"/>
      <c r="O37" s="309"/>
      <c r="P37" s="309"/>
      <c r="Q37" s="86" t="s">
        <v>4</v>
      </c>
      <c r="R37" s="73">
        <f>+(+F37*G21)+(L37*M21)</f>
        <v>8834431560</v>
      </c>
      <c r="S37" s="266"/>
      <c r="T37" s="285"/>
      <c r="U37" s="309"/>
      <c r="V37" s="309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4.2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 thickBot="1">
      <c r="A39" s="288" t="s">
        <v>53</v>
      </c>
      <c r="B39" s="289"/>
      <c r="C39" s="289"/>
      <c r="D39" s="289"/>
      <c r="E39" s="289"/>
      <c r="F39" s="289"/>
      <c r="G39" s="289"/>
      <c r="H39" s="289"/>
      <c r="I39" s="290"/>
      <c r="J39" s="288" t="s">
        <v>77</v>
      </c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90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8:9" s="66" customFormat="1" ht="12.75">
      <c r="H42" s="47"/>
      <c r="I42" s="47"/>
    </row>
    <row r="43" spans="1:22" s="66" customFormat="1" ht="12.75">
      <c r="A43" s="291" t="s">
        <v>54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</row>
    <row r="44" spans="1:22" s="66" customFormat="1" ht="12.75" customHeight="1">
      <c r="A44" s="286" t="s">
        <v>19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</row>
    <row r="45" spans="1:22" s="66" customFormat="1" ht="12.75" customHeight="1">
      <c r="A45" s="287" t="s">
        <v>55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</row>
    <row r="46" spans="8:9" s="66" customFormat="1" ht="12.75">
      <c r="H46" s="47"/>
      <c r="I46" s="47"/>
    </row>
    <row r="47" spans="1:35" ht="14.25" thickBo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 customHeight="1">
      <c r="A48" s="47"/>
      <c r="B48" s="310" t="s">
        <v>82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14.25" thickBot="1">
      <c r="A49" s="47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</sheetData>
  <sheetProtection/>
  <mergeCells count="89">
    <mergeCell ref="B48:S49"/>
    <mergeCell ref="A45:V45"/>
    <mergeCell ref="V32:V33"/>
    <mergeCell ref="B35:D35"/>
    <mergeCell ref="M32:M33"/>
    <mergeCell ref="N32:N33"/>
    <mergeCell ref="O32:O33"/>
    <mergeCell ref="P32:P33"/>
    <mergeCell ref="S32:S33"/>
    <mergeCell ref="T32:T33"/>
    <mergeCell ref="V36:V37"/>
    <mergeCell ref="U36:U37"/>
    <mergeCell ref="N36:N37"/>
    <mergeCell ref="O36:O37"/>
    <mergeCell ref="P36:P37"/>
    <mergeCell ref="A32:A33"/>
    <mergeCell ref="B32:D33"/>
    <mergeCell ref="G32:G33"/>
    <mergeCell ref="H32:H33"/>
    <mergeCell ref="V28:V29"/>
    <mergeCell ref="A39:I39"/>
    <mergeCell ref="J39:V39"/>
    <mergeCell ref="A36:A37"/>
    <mergeCell ref="B36:D37"/>
    <mergeCell ref="G36:G37"/>
    <mergeCell ref="H36:H37"/>
    <mergeCell ref="I36:I37"/>
    <mergeCell ref="J36:J37"/>
    <mergeCell ref="M36:M37"/>
    <mergeCell ref="S36:S37"/>
    <mergeCell ref="T36:T37"/>
    <mergeCell ref="A43:V43"/>
    <mergeCell ref="A44:V44"/>
    <mergeCell ref="U32:U33"/>
    <mergeCell ref="B27:D27"/>
    <mergeCell ref="I32:I33"/>
    <mergeCell ref="J32:J33"/>
    <mergeCell ref="J28:J29"/>
    <mergeCell ref="M28:M29"/>
    <mergeCell ref="N28:N29"/>
    <mergeCell ref="B31:D31"/>
    <mergeCell ref="U28:U29"/>
    <mergeCell ref="A28:A29"/>
    <mergeCell ref="B28:D29"/>
    <mergeCell ref="G28:G29"/>
    <mergeCell ref="H28:H29"/>
    <mergeCell ref="I28:I29"/>
    <mergeCell ref="O24:O25"/>
    <mergeCell ref="P24:P25"/>
    <mergeCell ref="S24:S25"/>
    <mergeCell ref="T24:T25"/>
    <mergeCell ref="T28:T29"/>
    <mergeCell ref="O28:O29"/>
    <mergeCell ref="P28:P29"/>
    <mergeCell ref="S28:S29"/>
    <mergeCell ref="U24:U25"/>
    <mergeCell ref="V24:V25"/>
    <mergeCell ref="Q20:V20"/>
    <mergeCell ref="B23:D23"/>
    <mergeCell ref="A24:A25"/>
    <mergeCell ref="B24:D25"/>
    <mergeCell ref="G24:G25"/>
    <mergeCell ref="H24:H25"/>
    <mergeCell ref="I24:I25"/>
    <mergeCell ref="J24:J25"/>
    <mergeCell ref="M24:M25"/>
    <mergeCell ref="N24:N25"/>
    <mergeCell ref="A17:A21"/>
    <mergeCell ref="B17:D21"/>
    <mergeCell ref="E17:J17"/>
    <mergeCell ref="K17:P17"/>
    <mergeCell ref="Q17:V17"/>
    <mergeCell ref="E19:J19"/>
    <mergeCell ref="K19:P19"/>
    <mergeCell ref="Q19:V19"/>
    <mergeCell ref="E20:J20"/>
    <mergeCell ref="K20:P20"/>
    <mergeCell ref="A1:V1"/>
    <mergeCell ref="A2:V2"/>
    <mergeCell ref="A3:V3"/>
    <mergeCell ref="A4:V4"/>
    <mergeCell ref="A13:E13"/>
    <mergeCell ref="A8:E8"/>
    <mergeCell ref="A9:E9"/>
    <mergeCell ref="A10:E10"/>
    <mergeCell ref="A11:E11"/>
    <mergeCell ref="A12:E12"/>
    <mergeCell ref="A5:V5"/>
    <mergeCell ref="A6:V6"/>
  </mergeCells>
  <printOptions horizontalCentered="1" verticalCentered="1"/>
  <pageMargins left="1.56" right="0.15748031496062992" top="0.984251968503937" bottom="0.984251968503937" header="0" footer="0"/>
  <pageSetup horizontalDpi="600" verticalDpi="600" orientation="landscape" paperSize="5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83"/>
  <sheetViews>
    <sheetView zoomScaleSheetLayoutView="100" zoomScalePageLayoutView="0" workbookViewId="0" topLeftCell="A1">
      <selection activeCell="M10" sqref="M10"/>
    </sheetView>
  </sheetViews>
  <sheetFormatPr defaultColWidth="11.421875" defaultRowHeight="12.75"/>
  <cols>
    <col min="1" max="1" width="5.8515625" style="0" customWidth="1"/>
    <col min="2" max="2" width="9.8515625" style="0" customWidth="1"/>
    <col min="3" max="3" width="12.140625" style="0" customWidth="1"/>
    <col min="4" max="4" width="14.57421875" style="0" bestFit="1" customWidth="1"/>
    <col min="5" max="5" width="12.421875" style="0" customWidth="1"/>
    <col min="6" max="6" width="14.8515625" style="0" customWidth="1"/>
    <col min="7" max="7" width="14.421875" style="0" bestFit="1" customWidth="1"/>
    <col min="8" max="8" width="3.421875" style="0" bestFit="1" customWidth="1"/>
    <col min="9" max="9" width="4.421875" style="0" bestFit="1" customWidth="1"/>
    <col min="10" max="10" width="6.28125" style="0" bestFit="1" customWidth="1"/>
    <col min="11" max="11" width="10.421875" style="0" customWidth="1"/>
    <col min="12" max="12" width="15.57421875" style="0" customWidth="1"/>
    <col min="13" max="13" width="14.8515625" style="0" bestFit="1" customWidth="1"/>
    <col min="14" max="14" width="3.421875" style="0" bestFit="1" customWidth="1"/>
    <col min="15" max="15" width="4.421875" style="0" bestFit="1" customWidth="1"/>
    <col min="16" max="16" width="6.28125" style="0" bestFit="1" customWidth="1"/>
    <col min="17" max="17" width="12.140625" style="0" customWidth="1"/>
    <col min="18" max="18" width="14.7109375" style="0" customWidth="1"/>
    <col min="19" max="19" width="13.7109375" style="0" bestFit="1" customWidth="1"/>
    <col min="20" max="20" width="3.421875" style="0" bestFit="1" customWidth="1"/>
    <col min="21" max="21" width="4.421875" style="0" bestFit="1" customWidth="1"/>
    <col min="22" max="22" width="6.28125" style="0" bestFit="1" customWidth="1"/>
    <col min="23" max="23" width="15.8515625" style="0" customWidth="1"/>
    <col min="24" max="24" width="15.00390625" style="0" bestFit="1" customWidth="1"/>
    <col min="25" max="25" width="24.28125" style="0" customWidth="1"/>
    <col min="26" max="26" width="3.28125" style="0" bestFit="1" customWidth="1"/>
    <col min="27" max="27" width="4.421875" style="0" bestFit="1" customWidth="1"/>
    <col min="28" max="28" width="6.28125" style="0" bestFit="1" customWidth="1"/>
    <col min="255" max="255" width="6.140625" style="0" customWidth="1"/>
    <col min="256" max="16384" width="9.8515625" style="0" customWidth="1"/>
  </cols>
  <sheetData>
    <row r="1" spans="1:33" ht="16.5">
      <c r="A1" s="292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328"/>
      <c r="X1" s="328"/>
      <c r="Y1" s="328"/>
      <c r="Z1" s="328"/>
      <c r="AA1" s="328"/>
      <c r="AB1" s="328"/>
      <c r="AC1" s="328"/>
      <c r="AD1" s="328"/>
      <c r="AE1" s="45"/>
      <c r="AF1" s="45"/>
      <c r="AG1" s="45"/>
    </row>
    <row r="2" spans="1:33" ht="16.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328"/>
      <c r="X2" s="328"/>
      <c r="Y2" s="328"/>
      <c r="Z2" s="328"/>
      <c r="AA2" s="328"/>
      <c r="AB2" s="328"/>
      <c r="AC2" s="328"/>
      <c r="AD2" s="328"/>
      <c r="AE2" s="45"/>
      <c r="AF2" s="45"/>
      <c r="AG2" s="45"/>
    </row>
    <row r="3" spans="1:33" ht="16.5">
      <c r="A3" s="292" t="s">
        <v>56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328"/>
      <c r="X3" s="328"/>
      <c r="Y3" s="328"/>
      <c r="Z3" s="328"/>
      <c r="AA3" s="328"/>
      <c r="AB3" s="328"/>
      <c r="AC3" s="328"/>
      <c r="AD3" s="328"/>
      <c r="AE3" s="45"/>
      <c r="AF3" s="45"/>
      <c r="AG3" s="45"/>
    </row>
    <row r="4" spans="1:33" ht="16.5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328"/>
      <c r="X4" s="328"/>
      <c r="Y4" s="328"/>
      <c r="Z4" s="328"/>
      <c r="AA4" s="328"/>
      <c r="AB4" s="328"/>
      <c r="AC4" s="328"/>
      <c r="AD4" s="328"/>
      <c r="AE4" s="45"/>
      <c r="AF4" s="45"/>
      <c r="AG4" s="45"/>
    </row>
    <row r="5" spans="1:33" ht="16.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328"/>
      <c r="X5" s="328"/>
      <c r="Y5" s="328"/>
      <c r="Z5" s="328"/>
      <c r="AA5" s="328"/>
      <c r="AB5" s="328"/>
      <c r="AC5" s="328"/>
      <c r="AD5" s="328"/>
      <c r="AE5" s="45"/>
      <c r="AF5" s="45"/>
      <c r="AG5" s="45"/>
    </row>
    <row r="6" spans="1:33" ht="16.5">
      <c r="A6" s="292" t="s">
        <v>85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328"/>
      <c r="X6" s="328"/>
      <c r="Y6" s="328"/>
      <c r="Z6" s="328"/>
      <c r="AA6" s="328"/>
      <c r="AB6" s="328"/>
      <c r="AC6" s="328"/>
      <c r="AD6" s="328"/>
      <c r="AE6" s="45"/>
      <c r="AF6" s="45"/>
      <c r="AG6" s="45"/>
    </row>
    <row r="7" spans="1:33" ht="14.2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47"/>
      <c r="X7" s="147"/>
      <c r="Y7" s="147"/>
      <c r="Z7" s="147"/>
      <c r="AA7" s="147"/>
      <c r="AB7" s="147"/>
      <c r="AC7" s="147"/>
      <c r="AD7" s="147"/>
      <c r="AE7" s="45"/>
      <c r="AF7" s="45"/>
      <c r="AG7" s="45"/>
    </row>
    <row r="8" spans="1:33" ht="14.25" thickBot="1">
      <c r="A8" s="225" t="s">
        <v>39</v>
      </c>
      <c r="B8" s="226"/>
      <c r="C8" s="226"/>
      <c r="D8" s="226"/>
      <c r="E8" s="227"/>
      <c r="F8" s="47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328"/>
      <c r="X8" s="328"/>
      <c r="Y8" s="328"/>
      <c r="Z8" s="328"/>
      <c r="AA8" s="328"/>
      <c r="AB8" s="71"/>
      <c r="AC8" s="71"/>
      <c r="AD8" s="71"/>
      <c r="AE8" s="45"/>
      <c r="AF8" s="45"/>
      <c r="AG8" s="45"/>
    </row>
    <row r="9" spans="1:33" ht="13.5">
      <c r="A9" s="228" t="s">
        <v>59</v>
      </c>
      <c r="B9" s="229"/>
      <c r="C9" s="229"/>
      <c r="D9" s="229"/>
      <c r="E9" s="230"/>
      <c r="F9" s="47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328"/>
      <c r="X9" s="328"/>
      <c r="Y9" s="328"/>
      <c r="Z9" s="328"/>
      <c r="AA9" s="328"/>
      <c r="AB9" s="71"/>
      <c r="AC9" s="71"/>
      <c r="AD9" s="71"/>
      <c r="AE9" s="45"/>
      <c r="AF9" s="45"/>
      <c r="AG9" s="45"/>
    </row>
    <row r="10" spans="1:33" ht="13.5">
      <c r="A10" s="269" t="s">
        <v>66</v>
      </c>
      <c r="B10" s="270"/>
      <c r="C10" s="270"/>
      <c r="D10" s="270"/>
      <c r="E10" s="271"/>
      <c r="F10" s="47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29"/>
      <c r="X10" s="329"/>
      <c r="Y10" s="329"/>
      <c r="Z10" s="329"/>
      <c r="AA10" s="329"/>
      <c r="AB10" s="71"/>
      <c r="AC10" s="71"/>
      <c r="AD10" s="71"/>
      <c r="AE10" s="45"/>
      <c r="AF10" s="45"/>
      <c r="AG10" s="45"/>
    </row>
    <row r="11" spans="1:33" ht="13.5">
      <c r="A11" s="269" t="s">
        <v>57</v>
      </c>
      <c r="B11" s="270"/>
      <c r="C11" s="270"/>
      <c r="D11" s="270"/>
      <c r="E11" s="271"/>
      <c r="F11" s="47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329"/>
      <c r="X11" s="329"/>
      <c r="Y11" s="329"/>
      <c r="Z11" s="329"/>
      <c r="AA11" s="329"/>
      <c r="AB11" s="71"/>
      <c r="AC11" s="71"/>
      <c r="AD11" s="71"/>
      <c r="AE11" s="45"/>
      <c r="AF11" s="45"/>
      <c r="AG11" s="45"/>
    </row>
    <row r="12" spans="1:33" ht="13.5">
      <c r="A12" s="269" t="s">
        <v>70</v>
      </c>
      <c r="B12" s="270"/>
      <c r="C12" s="270"/>
      <c r="D12" s="270"/>
      <c r="E12" s="271"/>
      <c r="F12" s="47"/>
      <c r="G12" s="47"/>
      <c r="H12" s="47"/>
      <c r="I12" s="47"/>
      <c r="J12" s="4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329"/>
      <c r="X12" s="329"/>
      <c r="Y12" s="329"/>
      <c r="Z12" s="329"/>
      <c r="AA12" s="329"/>
      <c r="AB12" s="71"/>
      <c r="AC12" s="71"/>
      <c r="AD12" s="71"/>
      <c r="AE12" s="45"/>
      <c r="AF12" s="45"/>
      <c r="AG12" s="45"/>
    </row>
    <row r="13" spans="1:33" ht="14.25" thickBot="1">
      <c r="A13" s="272" t="s">
        <v>58</v>
      </c>
      <c r="B13" s="273"/>
      <c r="C13" s="273"/>
      <c r="D13" s="273"/>
      <c r="E13" s="274"/>
      <c r="F13" s="47"/>
      <c r="G13" s="47"/>
      <c r="H13" s="47"/>
      <c r="I13" s="47"/>
      <c r="J13" s="4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29"/>
      <c r="X13" s="329"/>
      <c r="Y13" s="329"/>
      <c r="Z13" s="329"/>
      <c r="AA13" s="329"/>
      <c r="AB13" s="71"/>
      <c r="AC13" s="71"/>
      <c r="AD13" s="71"/>
      <c r="AE13" s="45"/>
      <c r="AF13" s="45"/>
      <c r="AG13" s="45"/>
    </row>
    <row r="14" spans="1:33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71"/>
      <c r="X14" s="71"/>
      <c r="Y14" s="71"/>
      <c r="Z14" s="71"/>
      <c r="AA14" s="71"/>
      <c r="AB14" s="71"/>
      <c r="AC14" s="71"/>
      <c r="AD14" s="71"/>
      <c r="AE14" s="45"/>
      <c r="AF14" s="45"/>
      <c r="AG14" s="45"/>
    </row>
    <row r="15" spans="1:33" ht="13.5">
      <c r="A15" s="48" t="s">
        <v>5</v>
      </c>
      <c r="B15" s="48"/>
      <c r="C15" s="48"/>
      <c r="D15" s="67">
        <v>3319098469</v>
      </c>
      <c r="E15" s="47"/>
      <c r="F15" s="47"/>
      <c r="G15" s="47"/>
      <c r="H15" s="47"/>
      <c r="I15" s="47"/>
      <c r="J15" s="4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48"/>
      <c r="X15" s="148"/>
      <c r="Y15" s="149"/>
      <c r="Z15" s="119"/>
      <c r="AA15" s="71"/>
      <c r="AB15" s="71"/>
      <c r="AC15" s="71"/>
      <c r="AD15" s="71"/>
      <c r="AE15" s="45"/>
      <c r="AF15" s="45"/>
      <c r="AG15" s="45"/>
    </row>
    <row r="16" spans="1:33" ht="14.2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9" ht="14.25" customHeight="1" thickBot="1">
      <c r="A17" s="234" t="s">
        <v>7</v>
      </c>
      <c r="B17" s="237" t="s">
        <v>40</v>
      </c>
      <c r="C17" s="238"/>
      <c r="D17" s="239"/>
      <c r="E17" s="246" t="s">
        <v>41</v>
      </c>
      <c r="F17" s="247"/>
      <c r="G17" s="247"/>
      <c r="H17" s="247"/>
      <c r="I17" s="247"/>
      <c r="J17" s="248"/>
      <c r="K17" s="246" t="s">
        <v>41</v>
      </c>
      <c r="L17" s="247"/>
      <c r="M17" s="247"/>
      <c r="N17" s="247"/>
      <c r="O17" s="247"/>
      <c r="P17" s="248"/>
      <c r="Q17" s="246" t="s">
        <v>41</v>
      </c>
      <c r="R17" s="247"/>
      <c r="S17" s="247"/>
      <c r="T17" s="247"/>
      <c r="U17" s="247"/>
      <c r="V17" s="248"/>
      <c r="W17" s="246" t="s">
        <v>41</v>
      </c>
      <c r="X17" s="247"/>
      <c r="Y17" s="247"/>
      <c r="Z17" s="247"/>
      <c r="AA17" s="247"/>
      <c r="AB17" s="248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4.25" customHeight="1" thickBot="1">
      <c r="A18" s="235"/>
      <c r="B18" s="240"/>
      <c r="C18" s="241"/>
      <c r="D18" s="242"/>
      <c r="E18" s="49"/>
      <c r="F18" s="50" t="s">
        <v>42</v>
      </c>
      <c r="G18" s="76">
        <v>860050247</v>
      </c>
      <c r="H18" s="50"/>
      <c r="I18" s="50"/>
      <c r="J18" s="52"/>
      <c r="K18" s="49"/>
      <c r="L18" s="50" t="s">
        <v>42</v>
      </c>
      <c r="M18" s="76">
        <v>860450780</v>
      </c>
      <c r="N18" s="50"/>
      <c r="O18" s="50"/>
      <c r="P18" s="52"/>
      <c r="Q18" s="49"/>
      <c r="R18" s="50" t="s">
        <v>42</v>
      </c>
      <c r="S18" s="76">
        <v>800217949</v>
      </c>
      <c r="T18" s="50"/>
      <c r="U18" s="50"/>
      <c r="V18" s="52"/>
      <c r="W18" s="49"/>
      <c r="X18" s="50"/>
      <c r="Y18" s="50"/>
      <c r="Z18" s="50"/>
      <c r="AA18" s="50"/>
      <c r="AB18" s="52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3.5" customHeight="1" thickBot="1">
      <c r="A19" s="235"/>
      <c r="B19" s="240"/>
      <c r="C19" s="241"/>
      <c r="D19" s="242"/>
      <c r="E19" s="249" t="str">
        <f>VLOOKUP(G18,'RESUMEN DOC'!A10:B21,2,0)</f>
        <v>Vigias de Colombia SSRL Ltda</v>
      </c>
      <c r="F19" s="250"/>
      <c r="G19" s="250"/>
      <c r="H19" s="250"/>
      <c r="I19" s="250"/>
      <c r="J19" s="251"/>
      <c r="K19" s="249" t="str">
        <f>VLOOKUP(M18,'RESUMEN DOC'!A10:B21,2,0)</f>
        <v>Servisión de Colombia y Cia Ltda</v>
      </c>
      <c r="L19" s="250"/>
      <c r="M19" s="250"/>
      <c r="N19" s="250"/>
      <c r="O19" s="250"/>
      <c r="P19" s="251"/>
      <c r="Q19" s="249" t="str">
        <f>VLOOKUP(S18,'RESUMEN DOC'!A10:B21,2,0)</f>
        <v>Sersecol Ltda</v>
      </c>
      <c r="R19" s="250"/>
      <c r="S19" s="250"/>
      <c r="T19" s="250"/>
      <c r="U19" s="250"/>
      <c r="V19" s="251"/>
      <c r="W19" s="293" t="s">
        <v>64</v>
      </c>
      <c r="X19" s="294"/>
      <c r="Y19" s="294"/>
      <c r="Z19" s="294"/>
      <c r="AA19" s="294"/>
      <c r="AB19" s="29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4.25" thickBot="1">
      <c r="A20" s="235"/>
      <c r="B20" s="240"/>
      <c r="C20" s="241"/>
      <c r="D20" s="242"/>
      <c r="E20" s="246" t="s">
        <v>10</v>
      </c>
      <c r="F20" s="247"/>
      <c r="G20" s="247"/>
      <c r="H20" s="247"/>
      <c r="I20" s="247"/>
      <c r="J20" s="248"/>
      <c r="K20" s="246" t="s">
        <v>10</v>
      </c>
      <c r="L20" s="247"/>
      <c r="M20" s="247"/>
      <c r="N20" s="247"/>
      <c r="O20" s="247"/>
      <c r="P20" s="248"/>
      <c r="Q20" s="246" t="s">
        <v>10</v>
      </c>
      <c r="R20" s="247"/>
      <c r="S20" s="247"/>
      <c r="T20" s="247"/>
      <c r="U20" s="247"/>
      <c r="V20" s="248"/>
      <c r="W20" s="246" t="s">
        <v>10</v>
      </c>
      <c r="X20" s="247"/>
      <c r="Y20" s="247"/>
      <c r="Z20" s="247"/>
      <c r="AA20" s="247"/>
      <c r="AB20" s="248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4.25" thickBot="1">
      <c r="A21" s="236"/>
      <c r="B21" s="243"/>
      <c r="C21" s="244"/>
      <c r="D21" s="245"/>
      <c r="E21" s="53" t="s">
        <v>43</v>
      </c>
      <c r="F21" s="54"/>
      <c r="G21" s="84">
        <v>0.5</v>
      </c>
      <c r="H21" s="55" t="s">
        <v>11</v>
      </c>
      <c r="I21" s="52" t="s">
        <v>12</v>
      </c>
      <c r="J21" s="103" t="s">
        <v>81</v>
      </c>
      <c r="K21" s="53" t="s">
        <v>43</v>
      </c>
      <c r="L21" s="54"/>
      <c r="M21" s="84">
        <v>0.4</v>
      </c>
      <c r="N21" s="55" t="s">
        <v>11</v>
      </c>
      <c r="O21" s="52" t="s">
        <v>12</v>
      </c>
      <c r="P21" s="103" t="s">
        <v>81</v>
      </c>
      <c r="Q21" s="53" t="s">
        <v>43</v>
      </c>
      <c r="R21" s="54"/>
      <c r="S21" s="84">
        <v>0.1</v>
      </c>
      <c r="T21" s="55" t="s">
        <v>11</v>
      </c>
      <c r="U21" s="52" t="s">
        <v>12</v>
      </c>
      <c r="V21" s="103" t="s">
        <v>81</v>
      </c>
      <c r="W21" s="53" t="s">
        <v>43</v>
      </c>
      <c r="X21" s="68"/>
      <c r="Y21" s="84">
        <f>+G21+M21+S21</f>
        <v>1</v>
      </c>
      <c r="Z21" s="55" t="s">
        <v>11</v>
      </c>
      <c r="AA21" s="52" t="s">
        <v>12</v>
      </c>
      <c r="AB21" s="103" t="s">
        <v>81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4.25" thickBot="1">
      <c r="A23" s="47"/>
      <c r="B23" s="277" t="s">
        <v>44</v>
      </c>
      <c r="C23" s="277"/>
      <c r="D23" s="277"/>
      <c r="E23" s="98"/>
      <c r="F23" s="98"/>
      <c r="G23" s="100"/>
      <c r="H23" s="47"/>
      <c r="I23" s="47"/>
      <c r="J23" s="107"/>
      <c r="K23" s="98"/>
      <c r="L23" s="80"/>
      <c r="M23" s="98"/>
      <c r="N23" s="47"/>
      <c r="O23" s="47"/>
      <c r="P23" s="107"/>
      <c r="Q23" s="98"/>
      <c r="R23" s="98"/>
      <c r="S23" s="98"/>
      <c r="T23" s="47"/>
      <c r="U23" s="47"/>
      <c r="V23" s="107"/>
      <c r="W23" s="98"/>
      <c r="X23" s="80"/>
      <c r="Y23" s="98"/>
      <c r="Z23" s="47"/>
      <c r="AA23" s="47"/>
      <c r="AB23" s="47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3.5">
      <c r="A24" s="253">
        <v>1</v>
      </c>
      <c r="B24" s="255" t="str">
        <f>+A10</f>
        <v>Razón Corriente 1,5 Veces</v>
      </c>
      <c r="C24" s="256"/>
      <c r="D24" s="257"/>
      <c r="E24" s="57" t="s">
        <v>45</v>
      </c>
      <c r="F24" s="58">
        <f>VLOOKUP(G18,'RESUMEN DOC'!A10:G21,3,0)</f>
        <v>4629844177</v>
      </c>
      <c r="G24" s="316">
        <f>(+F24/F25)</f>
        <v>1.5386495862519416</v>
      </c>
      <c r="H24" s="263" t="s">
        <v>75</v>
      </c>
      <c r="I24" s="232"/>
      <c r="J24" s="232"/>
      <c r="K24" s="87" t="s">
        <v>45</v>
      </c>
      <c r="L24" s="58">
        <f>VLOOKUP(M18,'RESUMEN DOC'!A10:G21,3,0)</f>
        <v>6665132597</v>
      </c>
      <c r="M24" s="322">
        <f>(+L24/L25)</f>
        <v>3.1245536568966905</v>
      </c>
      <c r="N24" s="263" t="s">
        <v>75</v>
      </c>
      <c r="O24" s="232"/>
      <c r="P24" s="232"/>
      <c r="Q24" s="57" t="s">
        <v>45</v>
      </c>
      <c r="R24" s="58">
        <f>VLOOKUP(S18,'RESUMEN DOC'!A10:G21,3,0)</f>
        <v>1839245124</v>
      </c>
      <c r="S24" s="298">
        <f>(+R24/R25)</f>
        <v>2.077606982787749</v>
      </c>
      <c r="T24" s="263" t="s">
        <v>75</v>
      </c>
      <c r="U24" s="232"/>
      <c r="V24" s="232"/>
      <c r="W24" s="87" t="s">
        <v>45</v>
      </c>
      <c r="X24" s="101">
        <f>(+F24*G21)+(L24*M21)+(R24*S21)</f>
        <v>5164899639.7</v>
      </c>
      <c r="Y24" s="320">
        <f>+X24/X25</f>
        <v>2.1113096055631653</v>
      </c>
      <c r="Z24" s="263" t="s">
        <v>75</v>
      </c>
      <c r="AA24" s="232"/>
      <c r="AB24" s="232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14.25" thickBot="1">
      <c r="A25" s="254"/>
      <c r="B25" s="258"/>
      <c r="C25" s="259"/>
      <c r="D25" s="260"/>
      <c r="E25" s="60" t="s">
        <v>46</v>
      </c>
      <c r="F25" s="59">
        <f>VLOOKUP(G18,'RESUMEN DOC'!A10:G21,5,0)</f>
        <v>3009030918</v>
      </c>
      <c r="G25" s="317"/>
      <c r="H25" s="264"/>
      <c r="I25" s="233"/>
      <c r="J25" s="233"/>
      <c r="K25" s="88" t="s">
        <v>46</v>
      </c>
      <c r="L25" s="59">
        <f>VLOOKUP(M18,'RESUMEN DOC'!A10:G21,5,0)</f>
        <v>2133147108</v>
      </c>
      <c r="M25" s="323"/>
      <c r="N25" s="264"/>
      <c r="O25" s="233"/>
      <c r="P25" s="233"/>
      <c r="Q25" s="60" t="s">
        <v>46</v>
      </c>
      <c r="R25" s="59">
        <f>VLOOKUP(S18,'RESUMEN DOC'!A10:G21,5,0)</f>
        <v>885270958</v>
      </c>
      <c r="S25" s="299"/>
      <c r="T25" s="264"/>
      <c r="U25" s="233"/>
      <c r="V25" s="233"/>
      <c r="W25" s="88" t="s">
        <v>46</v>
      </c>
      <c r="X25" s="102">
        <f>(F25*G21)+(L25*M21)+(R25*S21)</f>
        <v>2446301398</v>
      </c>
      <c r="Y25" s="321"/>
      <c r="Z25" s="264"/>
      <c r="AA25" s="233"/>
      <c r="AB25" s="23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ht="14.25" thickBot="1">
      <c r="A27" s="47"/>
      <c r="B27" s="277" t="s">
        <v>47</v>
      </c>
      <c r="C27" s="277"/>
      <c r="D27" s="277"/>
      <c r="E27" s="47"/>
      <c r="F27" s="47"/>
      <c r="G27" s="47"/>
      <c r="H27" s="47"/>
      <c r="I27" s="47"/>
      <c r="J27" s="107"/>
      <c r="K27" s="47"/>
      <c r="L27" s="47"/>
      <c r="M27" s="47"/>
      <c r="N27" s="47"/>
      <c r="O27" s="47"/>
      <c r="P27" s="107"/>
      <c r="Q27" s="47"/>
      <c r="R27" s="47"/>
      <c r="S27" s="47"/>
      <c r="T27" s="47"/>
      <c r="U27" s="47"/>
      <c r="V27" s="107"/>
      <c r="W27" s="47"/>
      <c r="X27" s="47"/>
      <c r="Y27" s="47"/>
      <c r="Z27" s="47"/>
      <c r="AA27" s="47"/>
      <c r="AB27" s="47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3.5" thickBot="1">
      <c r="A28" s="253">
        <v>2</v>
      </c>
      <c r="B28" s="255" t="str">
        <f>+A11</f>
        <v>Endeudamiento  &lt;= A 60 %</v>
      </c>
      <c r="C28" s="256"/>
      <c r="D28" s="256"/>
      <c r="E28" s="58" t="s">
        <v>48</v>
      </c>
      <c r="F28" s="79">
        <f>VLOOKUP(G18,'RESUMEN DOC'!A10:G21,6,0)</f>
        <v>3009030918</v>
      </c>
      <c r="G28" s="302">
        <f>(+F28/F29)</f>
        <v>0.4646804622609554</v>
      </c>
      <c r="H28" s="263" t="s">
        <v>75</v>
      </c>
      <c r="I28" s="232"/>
      <c r="J28" s="232"/>
      <c r="K28" s="58" t="s">
        <v>48</v>
      </c>
      <c r="L28" s="73">
        <f>VLOOKUP(M18,'RESUMEN DOC'!A10:G21,6,0)</f>
        <v>4608436771</v>
      </c>
      <c r="M28" s="302">
        <f>(+L28/L29)</f>
        <v>0.551762715016396</v>
      </c>
      <c r="N28" s="263" t="s">
        <v>75</v>
      </c>
      <c r="O28" s="232"/>
      <c r="P28" s="232"/>
      <c r="Q28" s="58" t="s">
        <v>48</v>
      </c>
      <c r="R28" s="73">
        <f>VLOOKUP(S18,'RESUMEN DOC'!A10:G21,6,0)</f>
        <v>885270958</v>
      </c>
      <c r="S28" s="302">
        <f>(+R28/R29)</f>
        <v>0.40582944358057654</v>
      </c>
      <c r="T28" s="263" t="s">
        <v>75</v>
      </c>
      <c r="U28" s="232"/>
      <c r="V28" s="232"/>
      <c r="W28" s="96" t="s">
        <v>48</v>
      </c>
      <c r="X28" s="73">
        <f>(F28*G21)+(L28*M21)+(R28*S21)</f>
        <v>3436417263.2000003</v>
      </c>
      <c r="Y28" s="267">
        <f>+X28/X29</f>
        <v>0.5055961024359005</v>
      </c>
      <c r="Z28" s="263" t="s">
        <v>75</v>
      </c>
      <c r="AA28" s="232"/>
      <c r="AB28" s="232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ht="13.5" thickBot="1">
      <c r="A29" s="254"/>
      <c r="B29" s="258"/>
      <c r="C29" s="259"/>
      <c r="D29" s="259"/>
      <c r="E29" s="59" t="s">
        <v>49</v>
      </c>
      <c r="F29" s="74">
        <f>VLOOKUP(G18,'RESUMEN DOC'!A10:G21,4,0)</f>
        <v>6475484042</v>
      </c>
      <c r="G29" s="303"/>
      <c r="H29" s="264"/>
      <c r="I29" s="233"/>
      <c r="J29" s="233"/>
      <c r="K29" s="59" t="s">
        <v>49</v>
      </c>
      <c r="L29" s="59">
        <f>VLOOKUP(M18,'RESUMEN DOC'!A10:G21,4,0)</f>
        <v>8352207653</v>
      </c>
      <c r="M29" s="303"/>
      <c r="N29" s="264"/>
      <c r="O29" s="233"/>
      <c r="P29" s="233"/>
      <c r="Q29" s="59" t="s">
        <v>49</v>
      </c>
      <c r="R29" s="59">
        <f>VLOOKUP(S18,'RESUMEN DOC'!A10:G21,4,0)</f>
        <v>2181386718</v>
      </c>
      <c r="S29" s="303"/>
      <c r="T29" s="264"/>
      <c r="U29" s="233"/>
      <c r="V29" s="233"/>
      <c r="W29" s="97" t="s">
        <v>49</v>
      </c>
      <c r="X29" s="59">
        <f>+(F29*G21)+(L29*M21)+(R29*S21)</f>
        <v>6796763754.000001</v>
      </c>
      <c r="Y29" s="268"/>
      <c r="Z29" s="264"/>
      <c r="AA29" s="233"/>
      <c r="AB29" s="23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ht="14.25" thickBot="1">
      <c r="A31" s="47"/>
      <c r="B31" s="252" t="s">
        <v>50</v>
      </c>
      <c r="C31" s="252"/>
      <c r="D31" s="25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13.5">
      <c r="A32" s="253">
        <v>3</v>
      </c>
      <c r="B32" s="255" t="str">
        <f>+A12</f>
        <v>Capital de Trabajo: 1.660.000.000</v>
      </c>
      <c r="C32" s="256"/>
      <c r="D32" s="257"/>
      <c r="E32" s="57" t="s">
        <v>45</v>
      </c>
      <c r="F32" s="58">
        <f>VLOOKUP(G18,'RESUMEN DOC'!A10:G21,3,0)</f>
        <v>4629844177</v>
      </c>
      <c r="G32" s="324">
        <f>(F32-F33)</f>
        <v>1620813259</v>
      </c>
      <c r="H32" s="263"/>
      <c r="I32" s="263" t="s">
        <v>75</v>
      </c>
      <c r="J32" s="232"/>
      <c r="K32" s="57" t="s">
        <v>45</v>
      </c>
      <c r="L32" s="58">
        <f>VLOOKUP(M18,'RESUMEN DOC'!A10:G21,3,0)</f>
        <v>6665132597</v>
      </c>
      <c r="M32" s="275">
        <f>(L32-L33)</f>
        <v>4531985489</v>
      </c>
      <c r="N32" s="263" t="s">
        <v>75</v>
      </c>
      <c r="O32" s="232"/>
      <c r="P32" s="232"/>
      <c r="Q32" s="57" t="s">
        <v>45</v>
      </c>
      <c r="R32" s="58">
        <f>VLOOKUP(S18,'RESUMEN DOC'!A10:G21,3,0)</f>
        <v>1839245124</v>
      </c>
      <c r="S32" s="326">
        <f>(R32-R33)</f>
        <v>953974166</v>
      </c>
      <c r="T32" s="263"/>
      <c r="U32" s="232" t="s">
        <v>75</v>
      </c>
      <c r="V32" s="232"/>
      <c r="W32" s="57" t="s">
        <v>45</v>
      </c>
      <c r="X32" s="58">
        <f>+(F32*G21)+(L32*M21)+(R32*S21)</f>
        <v>5164899639.7</v>
      </c>
      <c r="Y32" s="265">
        <f>+X32-X33</f>
        <v>2718598241.7</v>
      </c>
      <c r="Z32" s="263" t="s">
        <v>75</v>
      </c>
      <c r="AA32" s="232"/>
      <c r="AB32" s="232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ht="14.25" thickBot="1">
      <c r="A33" s="254"/>
      <c r="B33" s="258"/>
      <c r="C33" s="259"/>
      <c r="D33" s="260"/>
      <c r="E33" s="60" t="s">
        <v>46</v>
      </c>
      <c r="F33" s="59">
        <f>VLOOKUP(G18,'RESUMEN DOC'!A10:G21,5,0)</f>
        <v>3009030918</v>
      </c>
      <c r="G33" s="325"/>
      <c r="H33" s="264"/>
      <c r="I33" s="264"/>
      <c r="J33" s="233"/>
      <c r="K33" s="60" t="s">
        <v>46</v>
      </c>
      <c r="L33" s="59">
        <f>VLOOKUP(M18,'RESUMEN DOC'!A10:G21,5,0)</f>
        <v>2133147108</v>
      </c>
      <c r="M33" s="276"/>
      <c r="N33" s="264"/>
      <c r="O33" s="233"/>
      <c r="P33" s="233"/>
      <c r="Q33" s="60" t="s">
        <v>46</v>
      </c>
      <c r="R33" s="59">
        <f>VLOOKUP(S18,'RESUMEN DOC'!A10:G21,5,0)</f>
        <v>885270958</v>
      </c>
      <c r="S33" s="327"/>
      <c r="T33" s="264"/>
      <c r="U33" s="233"/>
      <c r="V33" s="233"/>
      <c r="W33" s="60" t="s">
        <v>46</v>
      </c>
      <c r="X33" s="59">
        <f>+(F33*G21)+(L33*M21)+(R33*S21)</f>
        <v>2446301398</v>
      </c>
      <c r="Y33" s="266"/>
      <c r="Z33" s="264"/>
      <c r="AA33" s="233"/>
      <c r="AB33" s="23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3.5">
      <c r="A34" s="47"/>
      <c r="B34" s="47"/>
      <c r="C34" s="47"/>
      <c r="D34" s="63"/>
      <c r="E34" s="47"/>
      <c r="F34" s="47"/>
      <c r="G34" s="78"/>
      <c r="H34" s="47"/>
      <c r="I34" s="47"/>
      <c r="J34" s="47"/>
      <c r="K34" s="47"/>
      <c r="L34" s="47"/>
      <c r="M34" s="78"/>
      <c r="N34" s="47"/>
      <c r="O34" s="47"/>
      <c r="P34" s="47"/>
      <c r="Q34" s="47"/>
      <c r="R34" s="47"/>
      <c r="S34" s="78"/>
      <c r="T34" s="47"/>
      <c r="U34" s="47"/>
      <c r="V34" s="47"/>
      <c r="W34" s="47"/>
      <c r="X34" s="47"/>
      <c r="Y34" s="78"/>
      <c r="Z34" s="47"/>
      <c r="AA34" s="47"/>
      <c r="AB34" s="47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ht="14.25" thickBot="1">
      <c r="A35" s="47"/>
      <c r="B35" s="252" t="s">
        <v>51</v>
      </c>
      <c r="C35" s="252"/>
      <c r="D35" s="252"/>
      <c r="E35" s="47"/>
      <c r="F35" s="47"/>
      <c r="G35" s="78"/>
      <c r="H35" s="47"/>
      <c r="I35" s="47"/>
      <c r="J35" s="47"/>
      <c r="K35" s="47"/>
      <c r="L35" s="47"/>
      <c r="M35" s="78"/>
      <c r="N35" s="47"/>
      <c r="O35" s="47"/>
      <c r="P35" s="47"/>
      <c r="Q35" s="47"/>
      <c r="R35" s="47"/>
      <c r="S35" s="78"/>
      <c r="T35" s="47"/>
      <c r="U35" s="47"/>
      <c r="V35" s="47"/>
      <c r="W35" s="47"/>
      <c r="X35" s="47"/>
      <c r="Y35" s="78"/>
      <c r="Z35" s="47"/>
      <c r="AA35" s="47"/>
      <c r="AB35" s="47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4.25" thickBot="1">
      <c r="A36" s="253">
        <v>4</v>
      </c>
      <c r="B36" s="255" t="str">
        <f>+A13</f>
        <v>Patrimonio : &gt;= A 100% del Presupuesto Oficial</v>
      </c>
      <c r="C36" s="256"/>
      <c r="D36" s="257"/>
      <c r="E36" s="86" t="s">
        <v>52</v>
      </c>
      <c r="F36" s="73">
        <f>+D15</f>
        <v>3319098469</v>
      </c>
      <c r="G36" s="275">
        <f>+F37</f>
        <v>3466453124</v>
      </c>
      <c r="H36" s="284" t="s">
        <v>75</v>
      </c>
      <c r="I36" s="308"/>
      <c r="J36" s="308"/>
      <c r="K36" s="86" t="s">
        <v>52</v>
      </c>
      <c r="L36" s="73">
        <f>+D15</f>
        <v>3319098469</v>
      </c>
      <c r="M36" s="275">
        <f>+L37</f>
        <v>3743770882</v>
      </c>
      <c r="N36" s="284" t="s">
        <v>75</v>
      </c>
      <c r="O36" s="308"/>
      <c r="P36" s="308"/>
      <c r="Q36" s="81" t="s">
        <v>52</v>
      </c>
      <c r="R36" s="73">
        <f>+D15</f>
        <v>3319098469</v>
      </c>
      <c r="S36" s="326">
        <f>+R37</f>
        <v>1296115760</v>
      </c>
      <c r="T36" s="284"/>
      <c r="U36" s="308" t="s">
        <v>75</v>
      </c>
      <c r="V36" s="308"/>
      <c r="W36" s="86" t="s">
        <v>52</v>
      </c>
      <c r="X36" s="73">
        <f>+(F36*G21)+(L36*M21)+(R36*S21)</f>
        <v>3319098469.0000005</v>
      </c>
      <c r="Y36" s="265">
        <f>+X37</f>
        <v>3360346490.8</v>
      </c>
      <c r="Z36" s="284" t="s">
        <v>75</v>
      </c>
      <c r="AA36" s="308"/>
      <c r="AB36" s="308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ht="14.25" thickBot="1">
      <c r="A37" s="254"/>
      <c r="B37" s="258"/>
      <c r="C37" s="259"/>
      <c r="D37" s="260"/>
      <c r="E37" s="86" t="s">
        <v>4</v>
      </c>
      <c r="F37" s="73">
        <f>VLOOKUP(G18,'RESUMEN DOC'!A10:G21,7,0)</f>
        <v>3466453124</v>
      </c>
      <c r="G37" s="276"/>
      <c r="H37" s="285"/>
      <c r="I37" s="309"/>
      <c r="J37" s="309"/>
      <c r="K37" s="86" t="s">
        <v>4</v>
      </c>
      <c r="L37" s="73">
        <f>VLOOKUP(M18,'RESUMEN DOC'!A10:G21,7,0)</f>
        <v>3743770882</v>
      </c>
      <c r="M37" s="276"/>
      <c r="N37" s="285"/>
      <c r="O37" s="309"/>
      <c r="P37" s="309"/>
      <c r="Q37" s="81" t="s">
        <v>4</v>
      </c>
      <c r="R37" s="73">
        <f>VLOOKUP(S18,'RESUMEN DOC'!A10:G21,7,0)</f>
        <v>1296115760</v>
      </c>
      <c r="S37" s="327"/>
      <c r="T37" s="285"/>
      <c r="U37" s="309"/>
      <c r="V37" s="309"/>
      <c r="W37" s="86" t="s">
        <v>4</v>
      </c>
      <c r="X37" s="73">
        <f>+(F37*G21)+(L37*M21)+(R37*S21)</f>
        <v>3360346490.8</v>
      </c>
      <c r="Y37" s="266"/>
      <c r="Z37" s="285"/>
      <c r="AA37" s="309"/>
      <c r="AB37" s="309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3" ht="14.2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3.5" thickBot="1">
      <c r="A39" s="288" t="s">
        <v>53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90"/>
      <c r="W39" s="288" t="s">
        <v>77</v>
      </c>
      <c r="X39" s="289"/>
      <c r="Y39" s="289"/>
      <c r="Z39" s="289"/>
      <c r="AA39" s="289"/>
      <c r="AB39" s="290"/>
      <c r="AC39" s="45"/>
      <c r="AD39" s="45"/>
      <c r="AE39" s="45"/>
      <c r="AF39" s="45"/>
      <c r="AG39" s="45"/>
    </row>
    <row r="40" spans="1:33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45"/>
      <c r="AD40" s="45"/>
      <c r="AE40" s="45"/>
      <c r="AF40" s="45"/>
      <c r="AG40" s="45"/>
    </row>
    <row r="41" spans="1:33" ht="13.5">
      <c r="A41" s="291" t="s">
        <v>54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45"/>
      <c r="AD41" s="45"/>
      <c r="AE41" s="45"/>
      <c r="AF41" s="45"/>
      <c r="AG41" s="45"/>
    </row>
    <row r="42" spans="1:33" ht="12.75">
      <c r="A42" s="286" t="s">
        <v>19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45"/>
      <c r="AD42" s="45"/>
      <c r="AE42" s="45"/>
      <c r="AF42" s="45"/>
      <c r="AG42" s="45"/>
    </row>
    <row r="43" spans="1:33" ht="12.75">
      <c r="A43" s="287" t="s">
        <v>55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45"/>
      <c r="AD43" s="45"/>
      <c r="AE43" s="45"/>
      <c r="AF43" s="45"/>
      <c r="AG43" s="45"/>
    </row>
    <row r="44" spans="1:3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45"/>
      <c r="AD44" s="45"/>
      <c r="AE44" s="45"/>
      <c r="AF44" s="45"/>
      <c r="AG44" s="45"/>
    </row>
    <row r="45" spans="1:33" ht="14.25" thickBo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6:30" s="66" customFormat="1" ht="12.75">
      <c r="F46" s="214" t="s">
        <v>82</v>
      </c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6"/>
      <c r="W46" s="291"/>
      <c r="X46" s="291"/>
      <c r="Y46" s="291"/>
      <c r="Z46" s="291"/>
      <c r="AA46" s="291"/>
      <c r="AB46" s="291"/>
      <c r="AC46" s="291"/>
      <c r="AD46" s="291"/>
    </row>
    <row r="47" spans="6:30" s="66" customFormat="1" ht="22.5" customHeight="1" thickBot="1"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9"/>
      <c r="AC47" s="111"/>
      <c r="AD47" s="111"/>
    </row>
    <row r="48" spans="29:30" s="66" customFormat="1" ht="12.75" customHeight="1">
      <c r="AC48" s="112"/>
      <c r="AD48" s="112"/>
    </row>
    <row r="49" s="66" customFormat="1" ht="12.75" customHeight="1"/>
    <row r="50" spans="8:9" s="114" customFormat="1" ht="12.75">
      <c r="H50" s="71"/>
      <c r="I50" s="71"/>
    </row>
    <row r="51" spans="1:33" s="117" customFormat="1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</row>
    <row r="52" spans="1:33" s="117" customFormat="1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</row>
    <row r="53" spans="1:33" s="117" customFormat="1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</row>
    <row r="54" spans="1:33" s="117" customFormat="1" ht="13.5">
      <c r="A54" s="115"/>
      <c r="B54" s="115"/>
      <c r="C54" s="115"/>
      <c r="D54" s="115"/>
      <c r="E54" s="115"/>
      <c r="F54" s="115"/>
      <c r="G54" s="115"/>
      <c r="Y54" s="116"/>
      <c r="Z54" s="116"/>
      <c r="AA54" s="116"/>
      <c r="AB54" s="116"/>
      <c r="AC54" s="116"/>
      <c r="AD54" s="116"/>
      <c r="AE54" s="116"/>
      <c r="AF54" s="116"/>
      <c r="AG54" s="116"/>
    </row>
    <row r="55" spans="1:33" s="117" customFormat="1" ht="13.5">
      <c r="A55" s="115"/>
      <c r="B55" s="115"/>
      <c r="C55" s="115"/>
      <c r="D55" s="115"/>
      <c r="E55" s="115"/>
      <c r="F55" s="115"/>
      <c r="G55" s="115"/>
      <c r="Y55" s="116"/>
      <c r="Z55" s="116"/>
      <c r="AA55" s="116"/>
      <c r="AB55" s="116"/>
      <c r="AC55" s="116"/>
      <c r="AD55" s="116"/>
      <c r="AE55" s="116"/>
      <c r="AF55" s="116"/>
      <c r="AG55" s="116"/>
    </row>
    <row r="56" spans="1:33" s="117" customFormat="1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</row>
    <row r="57" spans="1:33" s="117" customFormat="1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</row>
    <row r="58" spans="1:33" s="119" customFormat="1" ht="13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</row>
    <row r="59" spans="1:33" s="119" customFormat="1" ht="13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</row>
    <row r="60" spans="1:33" s="119" customFormat="1" ht="13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</row>
    <row r="61" spans="1:33" s="119" customFormat="1" ht="13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1:33" s="119" customFormat="1" ht="13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3" s="119" customFormat="1" ht="13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3" s="119" customFormat="1" ht="13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s="119" customFormat="1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3" s="119" customFormat="1" ht="13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</row>
    <row r="67" spans="1:33" s="119" customFormat="1" ht="13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1:33" s="119" customFormat="1" ht="13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</row>
    <row r="69" spans="1:33" s="119" customFormat="1" ht="13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s="119" customFormat="1" ht="13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s="119" customFormat="1" ht="13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s="119" customFormat="1" ht="13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</row>
    <row r="73" spans="1:33" s="119" customFormat="1" ht="13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</row>
    <row r="74" spans="1:33" s="119" customFormat="1" ht="13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</row>
    <row r="75" spans="1:33" s="119" customFormat="1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</row>
    <row r="76" spans="1:33" s="119" customFormat="1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</row>
    <row r="77" spans="1:33" s="119" customFormat="1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</row>
    <row r="78" spans="1:33" s="119" customFormat="1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1:33" s="119" customFormat="1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3" s="119" customFormat="1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</row>
    <row r="81" spans="1:33" s="119" customFormat="1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</row>
    <row r="82" spans="1:33" s="119" customFormat="1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</row>
    <row r="83" spans="1:33" s="119" customFormat="1" ht="13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</row>
    <row r="84" spans="1:33" s="119" customFormat="1" ht="13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</row>
    <row r="85" spans="1:33" s="119" customFormat="1" ht="13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</row>
    <row r="86" spans="1:33" s="119" customFormat="1" ht="13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</row>
    <row r="87" spans="1:33" s="119" customFormat="1" ht="13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3" s="119" customFormat="1" ht="13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</row>
    <row r="89" spans="1:33" s="119" customFormat="1" ht="13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</row>
    <row r="90" spans="1:33" s="119" customFormat="1" ht="13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</row>
    <row r="91" spans="1:33" s="119" customFormat="1" ht="13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</row>
    <row r="92" spans="1:33" s="119" customFormat="1" ht="13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</row>
    <row r="93" spans="1:33" s="119" customFormat="1" ht="13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</row>
    <row r="94" spans="1:33" s="119" customFormat="1" ht="13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</row>
    <row r="95" spans="1:33" s="119" customFormat="1" ht="13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</row>
    <row r="96" spans="1:33" s="119" customFormat="1" ht="13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</row>
    <row r="97" spans="1:33" s="119" customFormat="1" ht="13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</row>
    <row r="98" spans="1:33" s="119" customFormat="1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</row>
    <row r="99" spans="1:33" s="119" customFormat="1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</row>
    <row r="100" spans="1:33" s="119" customFormat="1" ht="12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</row>
    <row r="101" spans="1:33" s="119" customFormat="1" ht="12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</row>
    <row r="102" spans="1:33" s="119" customFormat="1" ht="12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</row>
    <row r="103" spans="1:33" s="119" customFormat="1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</row>
    <row r="104" spans="1:33" s="119" customFormat="1" ht="12.7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</row>
    <row r="105" spans="1:33" s="119" customFormat="1" ht="12.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</row>
    <row r="106" spans="1:33" s="119" customFormat="1" ht="12.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</row>
    <row r="107" spans="1:33" s="119" customFormat="1" ht="12.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</row>
    <row r="108" spans="1:33" s="119" customFormat="1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</row>
    <row r="109" spans="1:33" s="119" customFormat="1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</row>
    <row r="110" spans="1:33" s="119" customFormat="1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</row>
    <row r="111" spans="1:33" s="119" customFormat="1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</row>
    <row r="112" spans="1:33" s="119" customFormat="1" ht="12.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1:33" s="119" customFormat="1" ht="12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1:33" s="119" customFormat="1" ht="12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</row>
    <row r="115" spans="1:33" s="119" customFormat="1" ht="12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</row>
    <row r="116" spans="1:33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</row>
    <row r="117" spans="1:33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</row>
    <row r="118" spans="1:33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</row>
    <row r="119" spans="1:33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</row>
    <row r="120" spans="1:33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1:33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</row>
    <row r="122" spans="1:33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</row>
    <row r="123" spans="1:33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</row>
    <row r="124" spans="1:33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</row>
    <row r="125" spans="1:33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</row>
    <row r="126" spans="1:33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1:33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</row>
    <row r="128" spans="1:33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</row>
    <row r="129" spans="1:33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</row>
    <row r="130" spans="1:33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</row>
    <row r="131" spans="1:33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</row>
    <row r="132" spans="1:33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</row>
    <row r="133" spans="1:33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</row>
    <row r="134" spans="1:33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</row>
    <row r="135" spans="1:33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</row>
    <row r="136" spans="1:33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</row>
    <row r="137" spans="1:33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</row>
    <row r="138" spans="1:33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</row>
    <row r="139" spans="1:33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</row>
    <row r="140" spans="1:33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</row>
    <row r="141" spans="1:33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</row>
    <row r="142" spans="1:33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</row>
    <row r="143" spans="1:33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</row>
    <row r="144" spans="1:33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</row>
    <row r="145" spans="1:33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</row>
    <row r="146" spans="1:33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</row>
    <row r="147" spans="1:3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</row>
    <row r="148" spans="1:33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</row>
    <row r="149" spans="1:33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</row>
    <row r="150" spans="1:33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</row>
    <row r="151" spans="1:33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33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</row>
    <row r="153" spans="1:33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</row>
    <row r="154" spans="1:33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</row>
    <row r="155" spans="1:33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</row>
    <row r="156" spans="1:33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</row>
    <row r="157" spans="1:33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</row>
    <row r="158" spans="1:33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</row>
    <row r="159" spans="1:33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</row>
    <row r="160" spans="1:33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</row>
    <row r="161" spans="1:33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</row>
    <row r="162" spans="1:33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</row>
    <row r="163" spans="1:33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</row>
    <row r="164" spans="1:33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</row>
    <row r="165" spans="1:33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</row>
    <row r="166" spans="1:33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</row>
    <row r="167" spans="1:33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</row>
    <row r="168" spans="1:33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</row>
    <row r="169" spans="1:33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</row>
    <row r="170" spans="1:33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</row>
    <row r="171" spans="1:33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</row>
    <row r="172" spans="1:33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</row>
    <row r="173" spans="1:33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</row>
    <row r="174" spans="1:33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</row>
    <row r="175" spans="1:33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</row>
    <row r="176" spans="1:33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</row>
    <row r="177" spans="1:33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</row>
    <row r="178" spans="1:33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</row>
    <row r="179" spans="1:33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</row>
    <row r="180" spans="1:33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</row>
    <row r="181" spans="1:33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</row>
    <row r="182" spans="1:33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</row>
    <row r="183" spans="1:33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</row>
  </sheetData>
  <sheetProtection/>
  <mergeCells count="121">
    <mergeCell ref="A41:AB41"/>
    <mergeCell ref="A42:AB42"/>
    <mergeCell ref="A43:AB43"/>
    <mergeCell ref="F46:V47"/>
    <mergeCell ref="A39:V39"/>
    <mergeCell ref="W11:AA11"/>
    <mergeCell ref="W12:AA12"/>
    <mergeCell ref="W13:AA13"/>
    <mergeCell ref="W39:AB39"/>
    <mergeCell ref="W46:AD46"/>
    <mergeCell ref="B35:D35"/>
    <mergeCell ref="Z36:Z37"/>
    <mergeCell ref="AA36:AA37"/>
    <mergeCell ref="AB36:AB37"/>
    <mergeCell ref="AB32:AB33"/>
    <mergeCell ref="Z32:Z33"/>
    <mergeCell ref="AA32:AA33"/>
    <mergeCell ref="M32:M33"/>
    <mergeCell ref="N32:N33"/>
    <mergeCell ref="O32:O33"/>
    <mergeCell ref="P32:P33"/>
    <mergeCell ref="S32:S33"/>
    <mergeCell ref="AB28:AB29"/>
    <mergeCell ref="T28:T29"/>
    <mergeCell ref="W1:AD1"/>
    <mergeCell ref="W2:AD2"/>
    <mergeCell ref="W3:AD3"/>
    <mergeCell ref="W4:AD4"/>
    <mergeCell ref="W5:AD5"/>
    <mergeCell ref="W6:AD6"/>
    <mergeCell ref="W8:AA8"/>
    <mergeCell ref="W9:AA9"/>
    <mergeCell ref="W10:AA10"/>
    <mergeCell ref="A36:A37"/>
    <mergeCell ref="G36:G37"/>
    <mergeCell ref="H36:H37"/>
    <mergeCell ref="I36:I37"/>
    <mergeCell ref="J36:J37"/>
    <mergeCell ref="T32:T33"/>
    <mergeCell ref="U32:U33"/>
    <mergeCell ref="V32:V33"/>
    <mergeCell ref="Y32:Y33"/>
    <mergeCell ref="J32:J33"/>
    <mergeCell ref="B36:D37"/>
    <mergeCell ref="U36:U37"/>
    <mergeCell ref="V36:V37"/>
    <mergeCell ref="Y36:Y37"/>
    <mergeCell ref="M36:M37"/>
    <mergeCell ref="N36:N37"/>
    <mergeCell ref="O36:O37"/>
    <mergeCell ref="P36:P37"/>
    <mergeCell ref="S36:S37"/>
    <mergeCell ref="T36:T37"/>
    <mergeCell ref="B31:D31"/>
    <mergeCell ref="A32:A33"/>
    <mergeCell ref="B32:D33"/>
    <mergeCell ref="G32:G33"/>
    <mergeCell ref="H32:H33"/>
    <mergeCell ref="I32:I33"/>
    <mergeCell ref="O28:O29"/>
    <mergeCell ref="P28:P29"/>
    <mergeCell ref="S28:S29"/>
    <mergeCell ref="J24:J25"/>
    <mergeCell ref="M24:M25"/>
    <mergeCell ref="N24:N25"/>
    <mergeCell ref="O24:O25"/>
    <mergeCell ref="P24:P25"/>
    <mergeCell ref="S24:S25"/>
    <mergeCell ref="Y28:Y29"/>
    <mergeCell ref="Z28:Z29"/>
    <mergeCell ref="AA28:AA29"/>
    <mergeCell ref="U28:U29"/>
    <mergeCell ref="V28:V29"/>
    <mergeCell ref="B27:D27"/>
    <mergeCell ref="A28:A29"/>
    <mergeCell ref="B28:D29"/>
    <mergeCell ref="G28:G29"/>
    <mergeCell ref="H28:H29"/>
    <mergeCell ref="I28:I29"/>
    <mergeCell ref="J28:J29"/>
    <mergeCell ref="M28:M29"/>
    <mergeCell ref="N28:N29"/>
    <mergeCell ref="W20:AB20"/>
    <mergeCell ref="B23:D23"/>
    <mergeCell ref="A24:A25"/>
    <mergeCell ref="B24:D25"/>
    <mergeCell ref="G24:G25"/>
    <mergeCell ref="H24:H25"/>
    <mergeCell ref="I24:I25"/>
    <mergeCell ref="A17:A21"/>
    <mergeCell ref="B17:D21"/>
    <mergeCell ref="E17:J17"/>
    <mergeCell ref="K17:P17"/>
    <mergeCell ref="Q17:V17"/>
    <mergeCell ref="W17:AB17"/>
    <mergeCell ref="E19:J19"/>
    <mergeCell ref="K19:P19"/>
    <mergeCell ref="Q19:V19"/>
    <mergeCell ref="W19:AB19"/>
    <mergeCell ref="AB24:AB25"/>
    <mergeCell ref="T24:T25"/>
    <mergeCell ref="U24:U25"/>
    <mergeCell ref="V24:V25"/>
    <mergeCell ref="Y24:Y25"/>
    <mergeCell ref="Z24:Z25"/>
    <mergeCell ref="AA24:AA25"/>
    <mergeCell ref="A8:E8"/>
    <mergeCell ref="A9:E9"/>
    <mergeCell ref="E20:J20"/>
    <mergeCell ref="A1:V1"/>
    <mergeCell ref="A2:V2"/>
    <mergeCell ref="A3:V3"/>
    <mergeCell ref="A4:V4"/>
    <mergeCell ref="A5:V5"/>
    <mergeCell ref="A6:V6"/>
    <mergeCell ref="K20:P20"/>
    <mergeCell ref="Q20:V20"/>
    <mergeCell ref="A10:E10"/>
    <mergeCell ref="A11:E11"/>
    <mergeCell ref="A12:E12"/>
    <mergeCell ref="A13:E13"/>
  </mergeCells>
  <printOptions horizontalCentered="1" verticalCentered="1"/>
  <pageMargins left="1.35" right="0.15748031496062992" top="0.984251968503937" bottom="0.984251968503937" header="0.15748031496062992" footer="0"/>
  <pageSetup horizontalDpi="600" verticalDpi="600" orientation="landscape" paperSize="5" scale="75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2012-08-13T12:50:51Z</cp:lastPrinted>
  <dcterms:created xsi:type="dcterms:W3CDTF">1996-11-27T10:00:04Z</dcterms:created>
  <dcterms:modified xsi:type="dcterms:W3CDTF">2012-08-14T20:06:54Z</dcterms:modified>
  <cp:category/>
  <cp:version/>
  <cp:contentType/>
  <cp:contentStatus/>
</cp:coreProperties>
</file>