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0" windowWidth="8310" windowHeight="4590" activeTab="0"/>
  </bookViews>
  <sheets>
    <sheet name="EVALUACION OFERTA ECONOMICA" sheetId="1" r:id="rId1"/>
  </sheets>
  <definedNames>
    <definedName name="_xlnm._FilterDatabase" localSheetId="0" hidden="1">'EVALUACION OFERTA ECONOMICA'!$A$9:$EV$80</definedName>
  </definedNames>
  <calcPr fullCalcOnLoad="1"/>
</workbook>
</file>

<file path=xl/sharedStrings.xml><?xml version="1.0" encoding="utf-8"?>
<sst xmlns="http://schemas.openxmlformats.org/spreadsheetml/2006/main" count="711" uniqueCount="98">
  <si>
    <t>EVALUACION TECNICA ITEM A ITEM</t>
  </si>
  <si>
    <t>PROPUESTAS HABILITADAS PARA LA MEDIA TENIENDO EN CUENTA EL VALOR BASE</t>
  </si>
  <si>
    <t>PORCENTAJE DE LA MEDIA</t>
  </si>
  <si>
    <t>DESVIACIÓN RESPECTO DE LA MEDIA</t>
  </si>
  <si>
    <t>MAYOR VALOR</t>
  </si>
  <si>
    <t>PUNTAJE FINAL TOTAL</t>
  </si>
  <si>
    <t>PARCIAL 1</t>
  </si>
  <si>
    <t>ADJUDICACION DEFINITIVA</t>
  </si>
  <si>
    <t>No. DE PROPUESTAS</t>
  </si>
  <si>
    <t>NUMERO DE VECES EN QUE INTERVIENE EL PPTO</t>
  </si>
  <si>
    <t>CUMPLE</t>
  </si>
  <si>
    <t>NC</t>
  </si>
  <si>
    <t>VALOR DE ADJUDICACION</t>
  </si>
  <si>
    <t>VALOR PROPUESTAS DE LOS OFERENTES</t>
  </si>
  <si>
    <t>EVALUACION JURIDICA, FINANCIERA Y TECNICA</t>
  </si>
  <si>
    <t>RESULTADO EVALUACION PROPUESTAS HABILITADAS TECNICAMENTE</t>
  </si>
  <si>
    <t>ITEM</t>
  </si>
  <si>
    <t>NOMBRE EQUIPO</t>
  </si>
  <si>
    <t>CANTIDAD</t>
  </si>
  <si>
    <t>PUNTAJE TIEMPO DE RESPUESTA 24 HORAS MAXIMO 5 PUNTOS</t>
  </si>
  <si>
    <t>VALOR BASE 1</t>
  </si>
  <si>
    <t>PUNTAJE GARANTIA MAXIMO 20 PUNTOS</t>
  </si>
  <si>
    <t>PUNTAJE SUMINISTRO DE REPUESTOS 5 AÑOS MAXIMO 10 PUNTOS</t>
  </si>
  <si>
    <t>MEDIA ARITMETICA</t>
  </si>
  <si>
    <t>FT</t>
  </si>
  <si>
    <t>FCE</t>
  </si>
  <si>
    <t>FASAB</t>
  </si>
  <si>
    <t>FACULTAD</t>
  </si>
  <si>
    <t>VALOR TOTAL DEL ITEM</t>
  </si>
  <si>
    <t>CALCULO DEL INTERVALO (PUNTAJE  PONDERADO DE EVALUACION }
CI=  (media aritmetica)*0,15 / 70 puntos</t>
  </si>
  <si>
    <t xml:space="preserve">CABINA AMPLIFICADORA DE SONIDO </t>
  </si>
  <si>
    <t>MICRÓFONOS DE MANO INHALÁMBRICOS</t>
  </si>
  <si>
    <t>MICRÓFONOS DE DIADEMA</t>
  </si>
  <si>
    <t>MICROFONO CORBATERO ALTA GAMA</t>
  </si>
  <si>
    <t>MICROFONO TIPO BOOM</t>
  </si>
  <si>
    <t>MICROFONO FLEX INTEGRADO</t>
  </si>
  <si>
    <t>TRANSMISOR Y RECEPTOR INALAMBRICO</t>
  </si>
  <si>
    <t>EQUIPO DE SONIDO PORTATIL</t>
  </si>
  <si>
    <t>MICROFONO INALAMBRICO</t>
  </si>
  <si>
    <t>JUEGO DE PLATILLOS 4 PIEZAS</t>
  </si>
  <si>
    <t>SILLAS DE BATERIA</t>
  </si>
  <si>
    <t>SET DE TIMBALES</t>
  </si>
  <si>
    <t>JAM BLOCK ROJO</t>
  </si>
  <si>
    <t>JAM BLOCK AZUL</t>
  </si>
  <si>
    <t>SHEKERE</t>
  </si>
  <si>
    <t>GUITARRAS ACUSTICAS</t>
  </si>
  <si>
    <t>BAJO ELECTRICO</t>
  </si>
  <si>
    <t>AMPLIFICADORES PARA BAJO</t>
  </si>
  <si>
    <t>AMPLIFICADORES PARA GUITARRA</t>
  </si>
  <si>
    <t xml:space="preserve">AMPLIFICADOR PARA GRABACIÓN DE GUITARRA ELÉCTRICA </t>
  </si>
  <si>
    <t>MICRÓFONOS DINÁMICOS</t>
  </si>
  <si>
    <t>MICROFONO SHURE</t>
  </si>
  <si>
    <t>MICROFONOS AKG</t>
  </si>
  <si>
    <t>MICROFONO SENNHEISER</t>
  </si>
  <si>
    <t>MICROFONO NEUMANN</t>
  </si>
  <si>
    <t>PREAMPLIFICADOR</t>
  </si>
  <si>
    <t>CONTROLADORES USB</t>
  </si>
  <si>
    <t xml:space="preserve">AUDIFONOS </t>
  </si>
  <si>
    <t>MICROFONO</t>
  </si>
  <si>
    <t>GUITARRA ELECTRICA EPIPHONE, ARCHTOP JOE PASS EMPEROR II NATURAL ETE2NAGH1</t>
  </si>
  <si>
    <t>GUITARRA ELECTRICA EPIPHONE, ARCHTOP CASINO, VINTAGE SUNBURST ETCAVSCH1</t>
  </si>
  <si>
    <t>BAJO ELECTRICO 5 CUERDAS IBANEZ BTB305FM-TK TRANSPARENT BLACK</t>
  </si>
  <si>
    <t>AMPLIFICADOR BAJO ELECTRICO LINE 6 LOW DOWN STUDIO 10, 75 WATT 1 X 10"</t>
  </si>
  <si>
    <t>CABEZOTE BAJO ELECTRICO LANEY RB9, 300 WATT</t>
  </si>
  <si>
    <t>CABINA BAJO ELECTRICO LANEY RB410, 250 WATT 4 X 10"</t>
  </si>
  <si>
    <t>PEDAL GUITARRA ELECTRICA DIGITECH JMD JAM MAN DELAY</t>
  </si>
  <si>
    <t>GUITARRA ELECTRICA IBANEZ RG350MBK BLACK</t>
  </si>
  <si>
    <t>ESTUCHE WARWICK RC10607BCT/4 GUITARRA ELECTRICA HOLLOW BODY</t>
  </si>
  <si>
    <t>ESTUCHE WARWICK RC10603B/4 GUITARRA ELECTRICA STRAT/TELE</t>
  </si>
  <si>
    <t>ESTUCHE WARWICK PARA BAJO GIGBAG</t>
  </si>
  <si>
    <t>FLAUTA TRAVERSA DE PLATA PROFESIONAL</t>
  </si>
  <si>
    <t>MICRÓFONO</t>
  </si>
  <si>
    <t>EQUIPO DE BAJO</t>
  </si>
  <si>
    <t>AMPLIFICADOR DE TECLADO</t>
  </si>
  <si>
    <t xml:space="preserve">MEDUSA </t>
  </si>
  <si>
    <t>ECUALIZADOR</t>
  </si>
  <si>
    <t>CONSOLA DE EFECTOS</t>
  </si>
  <si>
    <t>CAJAS DE PASO</t>
  </si>
  <si>
    <t>BASES PARA MICRÓFONO</t>
  </si>
  <si>
    <t>KIT DE SISTEMA DE ESTUDIO</t>
  </si>
  <si>
    <t xml:space="preserve">MICRÓFONO </t>
  </si>
  <si>
    <t>L1 COMPACT EXTENSIONS    POWER STAND</t>
  </si>
  <si>
    <t>TECLADO CONTROLADOR MIDI USB AVANZADO</t>
  </si>
  <si>
    <t>MICROFONO DE CONDENSADOR MULTIPATRON</t>
  </si>
  <si>
    <t>AUDIFONOS ESTEREO CERRRADOS PARA MONITOR</t>
  </si>
  <si>
    <t>SOLUCION INTEGRAL SALON 307</t>
  </si>
  <si>
    <t>SOLUCION INTEGRAL SALON 125</t>
  </si>
  <si>
    <t>SOLUCION INTEGRAL SALON 207</t>
  </si>
  <si>
    <t>SOLUCION INTEGRAL AUDITORIO SAMUEL BEDOYA</t>
  </si>
  <si>
    <t>SOLUCION INTEGRAL SONIDO TEATRINOS</t>
  </si>
  <si>
    <t>SOLUCION INTEGRAL AUDITORIO SOTANOS</t>
  </si>
  <si>
    <t>SOLUCION INTEGRAL AUDITORIO ALAC</t>
  </si>
  <si>
    <t>SOLUCION INTEGRAL ESTUDIO DE GRABACION</t>
  </si>
  <si>
    <t>SOLUCION INTEGRAL SALON 205</t>
  </si>
  <si>
    <t>SOLUCION INTEGRAL SALON 208</t>
  </si>
  <si>
    <t>CONSORCIO LA COLONIAL ROSARIO</t>
  </si>
  <si>
    <t>YAMAKI</t>
  </si>
  <si>
    <t>NO CUMPLE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</si>
</sst>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&quot;$&quot;\ #,##0"/>
    <numFmt numFmtId="194" formatCode="0.0000"/>
    <numFmt numFmtId="195" formatCode="_-* #,##0.00\ _p_t_a_-;\-* #,##0.00\ _p_t_a_-;_-* &quot;-&quot;??\ _p_t_a_-;_-@_-"/>
    <numFmt numFmtId="196" formatCode="[$$-240A]\ #,##0.00"/>
    <numFmt numFmtId="197" formatCode="#,##0.000"/>
    <numFmt numFmtId="198" formatCode="_([$$-240A]\ * #,##0_);_([$$-240A]\ * \(#,##0\);_([$$-240A]\ * &quot;-&quot;??_);_(@_)"/>
    <numFmt numFmtId="199" formatCode="_(&quot;$&quot;\ * #,##0_);_(&quot;$&quot;\ * \(#,##0\);_(&quot;$&quot;\ * &quot;-&quot;??_);_(@_)"/>
    <numFmt numFmtId="200" formatCode="_ &quot;$&quot;\ * #,##0_ ;_ &quot;$&quot;\ * \-#,##0_ ;_ &quot;$&quot;\ * &quot;-&quot;??_ ;_ @_ "/>
    <numFmt numFmtId="201" formatCode="[$$-240A]\ #,##0.0"/>
    <numFmt numFmtId="202" formatCode="#,##0;[Red]#,##0"/>
    <numFmt numFmtId="203" formatCode="#,##0.0000"/>
    <numFmt numFmtId="204" formatCode="[$$-240A]\ #,##0;[Red][$$-240A]\ #,##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sz val="8.5"/>
      <color indexed="9"/>
      <name val="Arial Narrow"/>
      <family val="2"/>
    </font>
    <font>
      <u val="single"/>
      <sz val="8.5"/>
      <color indexed="12"/>
      <name val="Arial Narrow"/>
      <family val="2"/>
    </font>
    <font>
      <sz val="8.5"/>
      <color indexed="8"/>
      <name val="Arial Narrow"/>
      <family val="2"/>
    </font>
    <font>
      <sz val="7"/>
      <name val="Arial Narrow"/>
      <family val="2"/>
    </font>
    <font>
      <b/>
      <sz val="9"/>
      <name val="Arial"/>
      <family val="2"/>
    </font>
    <font>
      <sz val="8.5"/>
      <color indexed="8"/>
      <name val="Tahoma"/>
      <family val="2"/>
    </font>
    <font>
      <sz val="8.5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7">
    <xf numFmtId="0" fontId="0" fillId="0" borderId="0" xfId="0" applyAlignment="1">
      <alignment/>
    </xf>
    <xf numFmtId="192" fontId="4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93" fontId="7" fillId="0" borderId="0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9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93" fontId="10" fillId="0" borderId="0" xfId="46" applyNumberFormat="1" applyFont="1" applyFill="1" applyBorder="1" applyAlignment="1" applyProtection="1">
      <alignment horizontal="center" vertical="center" wrapText="1"/>
      <protection/>
    </xf>
    <xf numFmtId="193" fontId="6" fillId="0" borderId="0" xfId="0" applyNumberFormat="1" applyFont="1" applyFill="1" applyBorder="1" applyAlignment="1">
      <alignment horizontal="center" vertical="center" wrapText="1"/>
    </xf>
    <xf numFmtId="192" fontId="6" fillId="33" borderId="11" xfId="51" applyNumberFormat="1" applyFont="1" applyFill="1" applyBorder="1" applyAlignment="1">
      <alignment horizontal="center" vertical="center" wrapText="1"/>
    </xf>
    <xf numFmtId="192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192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197" fontId="6" fillId="34" borderId="11" xfId="55" applyNumberFormat="1" applyFont="1" applyFill="1" applyBorder="1" applyAlignment="1" applyProtection="1">
      <alignment horizontal="center" vertical="center" wrapText="1"/>
      <protection locked="0"/>
    </xf>
    <xf numFmtId="192" fontId="6" fillId="35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92" fontId="7" fillId="33" borderId="13" xfId="0" applyNumberFormat="1" applyFont="1" applyFill="1" applyBorder="1" applyAlignment="1">
      <alignment horizontal="center" vertical="center" wrapText="1"/>
    </xf>
    <xf numFmtId="192" fontId="7" fillId="33" borderId="14" xfId="0" applyNumberFormat="1" applyFont="1" applyFill="1" applyBorder="1" applyAlignment="1">
      <alignment horizontal="center" vertical="center" wrapText="1"/>
    </xf>
    <xf numFmtId="192" fontId="7" fillId="33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192" fontId="6" fillId="35" borderId="10" xfId="55" applyNumberFormat="1" applyFont="1" applyFill="1" applyBorder="1" applyAlignment="1" applyProtection="1">
      <alignment horizontal="center" vertical="center" wrapText="1"/>
      <protection locked="0"/>
    </xf>
    <xf numFmtId="192" fontId="9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12" fillId="36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192" fontId="6" fillId="0" borderId="0" xfId="52" applyNumberFormat="1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 vertical="center"/>
    </xf>
    <xf numFmtId="192" fontId="11" fillId="0" borderId="0" xfId="60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92" fontId="6" fillId="0" borderId="11" xfId="0" applyNumberFormat="1" applyFont="1" applyFill="1" applyBorder="1" applyAlignment="1">
      <alignment horizontal="center" vertical="center" wrapText="1"/>
    </xf>
    <xf numFmtId="192" fontId="6" fillId="0" borderId="1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vertical="center" wrapText="1"/>
      <protection/>
    </xf>
    <xf numFmtId="194" fontId="16" fillId="37" borderId="11" xfId="55" applyNumberFormat="1" applyFont="1" applyFill="1" applyBorder="1" applyAlignment="1" applyProtection="1">
      <alignment horizontal="center" vertical="center" wrapText="1"/>
      <protection locked="0"/>
    </xf>
    <xf numFmtId="194" fontId="16" fillId="38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0" fontId="6" fillId="0" borderId="0" xfId="52" applyFont="1" applyFill="1" applyBorder="1" applyAlignment="1" applyProtection="1">
      <alignment vertical="center" wrapText="1"/>
      <protection/>
    </xf>
    <xf numFmtId="170" fontId="6" fillId="0" borderId="0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3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3" fontId="6" fillId="39" borderId="11" xfId="0" applyNumberFormat="1" applyFont="1" applyFill="1" applyBorder="1" applyAlignment="1">
      <alignment horizontal="center" vertical="center" wrapText="1"/>
    </xf>
    <xf numFmtId="3" fontId="6" fillId="39" borderId="16" xfId="0" applyNumberFormat="1" applyFont="1" applyFill="1" applyBorder="1" applyAlignment="1">
      <alignment horizontal="center" vertical="center" wrapText="1"/>
    </xf>
    <xf numFmtId="3" fontId="6" fillId="0" borderId="17" xfId="55" applyNumberFormat="1" applyFont="1" applyFill="1" applyBorder="1" applyAlignment="1" applyProtection="1">
      <alignment horizontal="center" vertical="center" wrapText="1"/>
      <protection locked="0"/>
    </xf>
    <xf numFmtId="197" fontId="6" fillId="34" borderId="16" xfId="55" applyNumberFormat="1" applyFont="1" applyFill="1" applyBorder="1" applyAlignment="1" applyProtection="1">
      <alignment horizontal="center" vertical="center" wrapText="1"/>
      <protection locked="0"/>
    </xf>
    <xf numFmtId="192" fontId="6" fillId="35" borderId="16" xfId="55" applyNumberFormat="1" applyFont="1" applyFill="1" applyBorder="1" applyAlignment="1" applyProtection="1">
      <alignment horizontal="center" vertical="center" wrapText="1"/>
      <protection locked="0"/>
    </xf>
    <xf numFmtId="192" fontId="6" fillId="35" borderId="17" xfId="55" applyNumberFormat="1" applyFont="1" applyFill="1" applyBorder="1" applyAlignment="1" applyProtection="1">
      <alignment horizontal="center" vertical="center" wrapText="1"/>
      <protection locked="0"/>
    </xf>
    <xf numFmtId="194" fontId="16" fillId="37" borderId="10" xfId="55" applyNumberFormat="1" applyFont="1" applyFill="1" applyBorder="1" applyAlignment="1" applyProtection="1">
      <alignment horizontal="center" vertical="center" wrapText="1"/>
      <protection locked="0"/>
    </xf>
    <xf numFmtId="194" fontId="16" fillId="37" borderId="16" xfId="55" applyNumberFormat="1" applyFont="1" applyFill="1" applyBorder="1" applyAlignment="1" applyProtection="1">
      <alignment horizontal="center" vertical="center" wrapText="1"/>
      <protection locked="0"/>
    </xf>
    <xf numFmtId="194" fontId="16" fillId="37" borderId="17" xfId="55" applyNumberFormat="1" applyFont="1" applyFill="1" applyBorder="1" applyAlignment="1" applyProtection="1">
      <alignment horizontal="center" vertical="center" wrapText="1"/>
      <protection locked="0"/>
    </xf>
    <xf numFmtId="194" fontId="16" fillId="38" borderId="16" xfId="55" applyNumberFormat="1" applyFont="1" applyFill="1" applyBorder="1" applyAlignment="1" applyProtection="1">
      <alignment horizontal="center" vertical="center" wrapText="1"/>
      <protection locked="0"/>
    </xf>
    <xf numFmtId="199" fontId="15" fillId="0" borderId="10" xfId="0" applyNumberFormat="1" applyFont="1" applyFill="1" applyBorder="1" applyAlignment="1">
      <alignment horizontal="center" vertical="center" wrapText="1"/>
    </xf>
    <xf numFmtId="199" fontId="14" fillId="0" borderId="10" xfId="0" applyNumberFormat="1" applyFont="1" applyBorder="1" applyAlignment="1" applyProtection="1">
      <alignment vertical="center"/>
      <protection locked="0"/>
    </xf>
    <xf numFmtId="0" fontId="6" fillId="0" borderId="10" xfId="56" applyFont="1" applyFill="1" applyBorder="1" applyAlignment="1" applyProtection="1">
      <alignment horizontal="center" vertical="center" wrapText="1"/>
      <protection locked="0"/>
    </xf>
    <xf numFmtId="0" fontId="6" fillId="0" borderId="0" xfId="56" applyFont="1" applyFill="1" applyBorder="1" applyAlignment="1" applyProtection="1">
      <alignment horizontal="center" vertical="center" wrapText="1"/>
      <protection locked="0"/>
    </xf>
    <xf numFmtId="192" fontId="6" fillId="0" borderId="0" xfId="51" applyNumberFormat="1" applyFont="1" applyFill="1" applyBorder="1" applyAlignment="1">
      <alignment horizontal="center" vertical="center" wrapText="1"/>
    </xf>
    <xf numFmtId="197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55" applyNumberFormat="1" applyFont="1" applyFill="1" applyBorder="1" applyAlignment="1" applyProtection="1">
      <alignment horizontal="center" vertical="center" wrapText="1"/>
      <protection locked="0"/>
    </xf>
    <xf numFmtId="194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19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192" fontId="4" fillId="0" borderId="0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92" fontId="7" fillId="33" borderId="10" xfId="0" applyNumberFormat="1" applyFont="1" applyFill="1" applyBorder="1" applyAlignment="1">
      <alignment horizontal="center" vertical="center" wrapText="1"/>
    </xf>
    <xf numFmtId="0" fontId="15" fillId="0" borderId="19" xfId="59" applyFont="1" applyFill="1" applyBorder="1" applyAlignment="1">
      <alignment horizontal="center" vertical="center" wrapText="1"/>
      <protection/>
    </xf>
    <xf numFmtId="192" fontId="7" fillId="33" borderId="11" xfId="0" applyNumberFormat="1" applyFont="1" applyFill="1" applyBorder="1" applyAlignment="1">
      <alignment horizontal="center" vertical="center" wrapText="1"/>
    </xf>
    <xf numFmtId="192" fontId="7" fillId="33" borderId="12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192" fontId="6" fillId="0" borderId="18" xfId="0" applyNumberFormat="1" applyFont="1" applyFill="1" applyBorder="1" applyAlignment="1">
      <alignment horizontal="center" vertical="center" wrapText="1"/>
    </xf>
    <xf numFmtId="192" fontId="6" fillId="0" borderId="13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3" fontId="6" fillId="39" borderId="12" xfId="0" applyNumberFormat="1" applyFont="1" applyFill="1" applyBorder="1" applyAlignment="1">
      <alignment horizontal="center" vertical="center" wrapText="1"/>
    </xf>
    <xf numFmtId="3" fontId="6" fillId="39" borderId="18" xfId="0" applyNumberFormat="1" applyFont="1" applyFill="1" applyBorder="1" applyAlignment="1">
      <alignment horizontal="center" vertical="center" wrapText="1"/>
    </xf>
    <xf numFmtId="3" fontId="6" fillId="39" borderId="13" xfId="0" applyNumberFormat="1" applyFont="1" applyFill="1" applyBorder="1" applyAlignment="1">
      <alignment horizontal="center" vertical="center" wrapText="1"/>
    </xf>
    <xf numFmtId="3" fontId="6" fillId="39" borderId="15" xfId="0" applyNumberFormat="1" applyFont="1" applyFill="1" applyBorder="1" applyAlignment="1">
      <alignment horizontal="center" vertical="center" wrapText="1"/>
    </xf>
    <xf numFmtId="192" fontId="6" fillId="33" borderId="16" xfId="51" applyNumberFormat="1" applyFont="1" applyFill="1" applyBorder="1" applyAlignment="1">
      <alignment horizontal="center" vertical="center" wrapText="1"/>
    </xf>
    <xf numFmtId="192" fontId="6" fillId="33" borderId="13" xfId="51" applyNumberFormat="1" applyFont="1" applyFill="1" applyBorder="1" applyAlignment="1">
      <alignment horizontal="center" vertical="center" wrapText="1"/>
    </xf>
    <xf numFmtId="3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56" applyFont="1" applyFill="1" applyBorder="1" applyAlignment="1" applyProtection="1">
      <alignment horizontal="center" vertical="center" wrapText="1"/>
      <protection locked="0"/>
    </xf>
    <xf numFmtId="0" fontId="6" fillId="0" borderId="17" xfId="56" applyFont="1" applyFill="1" applyBorder="1" applyAlignment="1" applyProtection="1">
      <alignment horizontal="center" vertical="center" wrapText="1"/>
      <protection locked="0"/>
    </xf>
    <xf numFmtId="197" fontId="6" fillId="34" borderId="12" xfId="55" applyNumberFormat="1" applyFont="1" applyFill="1" applyBorder="1" applyAlignment="1" applyProtection="1">
      <alignment horizontal="center" vertical="center" wrapText="1"/>
      <protection locked="0"/>
    </xf>
    <xf numFmtId="197" fontId="6" fillId="34" borderId="18" xfId="55" applyNumberFormat="1" applyFont="1" applyFill="1" applyBorder="1" applyAlignment="1" applyProtection="1">
      <alignment horizontal="center" vertical="center" wrapText="1"/>
      <protection locked="0"/>
    </xf>
    <xf numFmtId="197" fontId="6" fillId="34" borderId="13" xfId="55" applyNumberFormat="1" applyFont="1" applyFill="1" applyBorder="1" applyAlignment="1" applyProtection="1">
      <alignment horizontal="center" vertical="center" wrapText="1"/>
      <protection locked="0"/>
    </xf>
    <xf numFmtId="197" fontId="6" fillId="34" borderId="15" xfId="55" applyNumberFormat="1" applyFont="1" applyFill="1" applyBorder="1" applyAlignment="1" applyProtection="1">
      <alignment horizontal="center" vertical="center" wrapText="1"/>
      <protection locked="0"/>
    </xf>
    <xf numFmtId="3" fontId="9" fillId="40" borderId="12" xfId="55" applyNumberFormat="1" applyFont="1" applyFill="1" applyBorder="1" applyAlignment="1" applyProtection="1">
      <alignment horizontal="center" vertical="center" wrapText="1"/>
      <protection locked="0"/>
    </xf>
    <xf numFmtId="3" fontId="9" fillId="40" borderId="18" xfId="55" applyNumberFormat="1" applyFont="1" applyFill="1" applyBorder="1" applyAlignment="1" applyProtection="1">
      <alignment horizontal="center" vertical="center" wrapText="1"/>
      <protection locked="0"/>
    </xf>
    <xf numFmtId="192" fontId="6" fillId="35" borderId="13" xfId="55" applyNumberFormat="1" applyFont="1" applyFill="1" applyBorder="1" applyAlignment="1" applyProtection="1">
      <alignment horizontal="center" vertical="center" wrapText="1"/>
      <protection locked="0"/>
    </xf>
    <xf numFmtId="192" fontId="6" fillId="35" borderId="14" xfId="55" applyNumberFormat="1" applyFont="1" applyFill="1" applyBorder="1" applyAlignment="1" applyProtection="1">
      <alignment horizontal="center" vertical="center" wrapText="1"/>
      <protection locked="0"/>
    </xf>
    <xf numFmtId="3" fontId="9" fillId="40" borderId="15" xfId="55" applyNumberFormat="1" applyFont="1" applyFill="1" applyBorder="1" applyAlignment="1" applyProtection="1">
      <alignment horizontal="center" vertical="center" wrapText="1"/>
      <protection locked="0"/>
    </xf>
    <xf numFmtId="192" fontId="7" fillId="33" borderId="20" xfId="0" applyNumberFormat="1" applyFont="1" applyFill="1" applyBorder="1" applyAlignment="1">
      <alignment horizontal="center" vertical="center" wrapText="1"/>
    </xf>
    <xf numFmtId="192" fontId="7" fillId="33" borderId="21" xfId="0" applyNumberFormat="1" applyFont="1" applyFill="1" applyBorder="1" applyAlignment="1">
      <alignment horizontal="center" vertical="center" wrapText="1"/>
    </xf>
    <xf numFmtId="194" fontId="16" fillId="37" borderId="13" xfId="55" applyNumberFormat="1" applyFont="1" applyFill="1" applyBorder="1" applyAlignment="1" applyProtection="1">
      <alignment horizontal="center" vertical="center" wrapText="1"/>
      <protection locked="0"/>
    </xf>
    <xf numFmtId="194" fontId="16" fillId="37" borderId="14" xfId="55" applyNumberFormat="1" applyFont="1" applyFill="1" applyBorder="1" applyAlignment="1" applyProtection="1">
      <alignment horizontal="center" vertical="center" wrapText="1"/>
      <protection locked="0"/>
    </xf>
    <xf numFmtId="194" fontId="17" fillId="41" borderId="15" xfId="0" applyNumberFormat="1" applyFont="1" applyFill="1" applyBorder="1" applyAlignment="1" applyProtection="1">
      <alignment horizontal="center" vertical="center"/>
      <protection locked="0"/>
    </xf>
    <xf numFmtId="194" fontId="17" fillId="41" borderId="12" xfId="0" applyNumberFormat="1" applyFont="1" applyFill="1" applyBorder="1" applyAlignment="1" applyProtection="1">
      <alignment horizontal="center" vertical="center"/>
      <protection locked="0"/>
    </xf>
    <xf numFmtId="194" fontId="17" fillId="41" borderId="18" xfId="0" applyNumberFormat="1" applyFont="1" applyFill="1" applyBorder="1" applyAlignment="1" applyProtection="1">
      <alignment horizontal="center" vertical="center"/>
      <protection locked="0"/>
    </xf>
    <xf numFmtId="194" fontId="16" fillId="38" borderId="12" xfId="55" applyNumberFormat="1" applyFont="1" applyFill="1" applyBorder="1" applyAlignment="1" applyProtection="1">
      <alignment horizontal="center" vertical="center" wrapText="1"/>
      <protection locked="0"/>
    </xf>
    <xf numFmtId="194" fontId="16" fillId="38" borderId="18" xfId="55" applyNumberFormat="1" applyFont="1" applyFill="1" applyBorder="1" applyAlignment="1" applyProtection="1">
      <alignment horizontal="center" vertical="center" wrapText="1"/>
      <protection locked="0"/>
    </xf>
    <xf numFmtId="194" fontId="16" fillId="38" borderId="13" xfId="55" applyNumberFormat="1" applyFont="1" applyFill="1" applyBorder="1" applyAlignment="1" applyProtection="1">
      <alignment horizontal="center" vertical="center" wrapText="1"/>
      <protection locked="0"/>
    </xf>
    <xf numFmtId="194" fontId="16" fillId="38" borderId="15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 applyProtection="1">
      <alignment horizontal="center" vertical="center" wrapText="1"/>
      <protection/>
    </xf>
    <xf numFmtId="192" fontId="4" fillId="0" borderId="17" xfId="0" applyNumberFormat="1" applyFont="1" applyBorder="1" applyAlignment="1">
      <alignment horizontal="center" vertical="center"/>
    </xf>
    <xf numFmtId="192" fontId="6" fillId="0" borderId="18" xfId="0" applyNumberFormat="1" applyFont="1" applyFill="1" applyBorder="1" applyAlignment="1" applyProtection="1">
      <alignment horizontal="center" vertical="center" wrapText="1"/>
      <protection/>
    </xf>
    <xf numFmtId="192" fontId="4" fillId="0" borderId="14" xfId="0" applyNumberFormat="1" applyFont="1" applyBorder="1" applyAlignment="1">
      <alignment horizontal="center" vertical="center"/>
    </xf>
    <xf numFmtId="192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199" fontId="14" fillId="0" borderId="15" xfId="0" applyNumberFormat="1" applyFont="1" applyBorder="1" applyAlignment="1" applyProtection="1">
      <alignment horizontal="center" vertical="center"/>
      <protection locked="0"/>
    </xf>
    <xf numFmtId="199" fontId="14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199" fontId="14" fillId="0" borderId="18" xfId="0" applyNumberFormat="1" applyFont="1" applyBorder="1" applyAlignment="1" applyProtection="1">
      <alignment horizontal="center" vertical="center"/>
      <protection locked="0"/>
    </xf>
    <xf numFmtId="192" fontId="6" fillId="0" borderId="0" xfId="0" applyNumberFormat="1" applyFont="1" applyFill="1" applyBorder="1" applyAlignment="1" applyProtection="1">
      <alignment vertical="center" wrapText="1"/>
      <protection/>
    </xf>
    <xf numFmtId="192" fontId="6" fillId="33" borderId="10" xfId="51" applyNumberFormat="1" applyFont="1" applyFill="1" applyBorder="1" applyAlignment="1">
      <alignment horizontal="center" vertical="center" wrapText="1"/>
    </xf>
    <xf numFmtId="192" fontId="6" fillId="33" borderId="17" xfId="51" applyNumberFormat="1" applyFont="1" applyFill="1" applyBorder="1" applyAlignment="1">
      <alignment horizontal="center" vertical="center" wrapText="1"/>
    </xf>
    <xf numFmtId="199" fontId="14" fillId="0" borderId="17" xfId="0" applyNumberFormat="1" applyFont="1" applyBorder="1" applyAlignment="1" applyProtection="1">
      <alignment vertical="center"/>
      <protection locked="0"/>
    </xf>
    <xf numFmtId="192" fontId="6" fillId="0" borderId="18" xfId="55" applyNumberFormat="1" applyFont="1" applyFill="1" applyBorder="1" applyAlignment="1" applyProtection="1">
      <alignment horizontal="center" vertical="center" wrapText="1"/>
      <protection locked="0"/>
    </xf>
    <xf numFmtId="199" fontId="14" fillId="0" borderId="10" xfId="0" applyNumberFormat="1" applyFont="1" applyBorder="1" applyAlignment="1" applyProtection="1">
      <alignment horizontal="center" vertical="center"/>
      <protection locked="0"/>
    </xf>
    <xf numFmtId="192" fontId="6" fillId="33" borderId="14" xfId="51" applyNumberFormat="1" applyFont="1" applyFill="1" applyBorder="1" applyAlignment="1">
      <alignment horizontal="center" vertical="center" wrapText="1"/>
    </xf>
    <xf numFmtId="199" fontId="14" fillId="0" borderId="14" xfId="0" applyNumberFormat="1" applyFont="1" applyBorder="1" applyAlignment="1" applyProtection="1">
      <alignment horizontal="center" vertical="center"/>
      <protection locked="0"/>
    </xf>
    <xf numFmtId="192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199" fontId="14" fillId="0" borderId="17" xfId="0" applyNumberFormat="1" applyFont="1" applyBorder="1" applyAlignment="1" applyProtection="1">
      <alignment horizontal="center" vertical="center"/>
      <protection locked="0"/>
    </xf>
    <xf numFmtId="199" fontId="14" fillId="0" borderId="12" xfId="0" applyNumberFormat="1" applyFont="1" applyBorder="1" applyAlignment="1" applyProtection="1">
      <alignment vertical="center"/>
      <protection locked="0"/>
    </xf>
    <xf numFmtId="0" fontId="15" fillId="0" borderId="17" xfId="0" applyFont="1" applyFill="1" applyBorder="1" applyAlignment="1">
      <alignment horizontal="left" vertical="center" wrapText="1"/>
    </xf>
    <xf numFmtId="199" fontId="14" fillId="0" borderId="18" xfId="0" applyNumberFormat="1" applyFont="1" applyBorder="1" applyAlignment="1" applyProtection="1">
      <alignment vertical="center"/>
      <protection locked="0"/>
    </xf>
    <xf numFmtId="192" fontId="13" fillId="41" borderId="15" xfId="0" applyNumberFormat="1" applyFont="1" applyFill="1" applyBorder="1" applyAlignment="1" applyProtection="1">
      <alignment horizontal="center" vertical="center" wrapText="1"/>
      <protection/>
    </xf>
    <xf numFmtId="192" fontId="13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192" fontId="7" fillId="33" borderId="13" xfId="0" applyNumberFormat="1" applyFont="1" applyFill="1" applyBorder="1" applyAlignment="1">
      <alignment horizontal="center" vertical="center" wrapText="1"/>
    </xf>
    <xf numFmtId="192" fontId="7" fillId="33" borderId="15" xfId="0" applyNumberFormat="1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194" fontId="5" fillId="41" borderId="20" xfId="0" applyNumberFormat="1" applyFont="1" applyFill="1" applyBorder="1" applyAlignment="1">
      <alignment horizontal="center" vertical="center" wrapText="1"/>
    </xf>
    <xf numFmtId="194" fontId="5" fillId="41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92" fontId="7" fillId="33" borderId="14" xfId="0" applyNumberFormat="1" applyFont="1" applyFill="1" applyBorder="1" applyAlignment="1">
      <alignment horizontal="center" vertical="center" wrapText="1"/>
    </xf>
    <xf numFmtId="194" fontId="5" fillId="41" borderId="15" xfId="0" applyNumberFormat="1" applyFont="1" applyFill="1" applyBorder="1" applyAlignment="1">
      <alignment horizontal="center" vertical="center" wrapText="1"/>
    </xf>
    <xf numFmtId="194" fontId="5" fillId="41" borderId="12" xfId="0" applyNumberFormat="1" applyFont="1" applyFill="1" applyBorder="1" applyAlignment="1">
      <alignment horizontal="center" vertical="center" wrapText="1"/>
    </xf>
    <xf numFmtId="194" fontId="5" fillId="41" borderId="13" xfId="0" applyNumberFormat="1" applyFont="1" applyFill="1" applyBorder="1" applyAlignment="1">
      <alignment horizontal="center" vertical="center" wrapText="1"/>
    </xf>
    <xf numFmtId="194" fontId="5" fillId="41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Millares_FORMATOS" xfId="51"/>
    <cellStyle name="Currency" xfId="52"/>
    <cellStyle name="Currency [0]" xfId="53"/>
    <cellStyle name="Neutral" xfId="54"/>
    <cellStyle name="Normal 2" xfId="55"/>
    <cellStyle name="Normal 2 2" xfId="56"/>
    <cellStyle name="Normal 2 2 2" xfId="57"/>
    <cellStyle name="Normal 2_EVALUACIÓN TECNICA CONV. PUBLICA No. 009 - 2011 EQUIPOS ROBUSTOS AGO5" xfId="58"/>
    <cellStyle name="Normal 2_INFORME CIENCIAS 25 DE AGOSTO" xfId="59"/>
    <cellStyle name="Normal_EVALUACION TECNICA GRANDE 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H113"/>
  <sheetViews>
    <sheetView tabSelected="1" zoomScalePageLayoutView="0" workbookViewId="0" topLeftCell="A7">
      <selection activeCell="G7" sqref="G7"/>
    </sheetView>
  </sheetViews>
  <sheetFormatPr defaultColWidth="11.421875" defaultRowHeight="12.75"/>
  <cols>
    <col min="1" max="1" width="5.8515625" style="2" customWidth="1"/>
    <col min="2" max="2" width="11.00390625" style="2" customWidth="1"/>
    <col min="3" max="3" width="26.7109375" style="2" customWidth="1"/>
    <col min="4" max="4" width="10.00390625" style="2" customWidth="1"/>
    <col min="5" max="5" width="13.8515625" style="2" customWidth="1"/>
    <col min="6" max="6" width="3.8515625" style="4" customWidth="1"/>
    <col min="7" max="7" width="18.57421875" style="4" customWidth="1"/>
    <col min="8" max="8" width="16.8515625" style="4" customWidth="1"/>
    <col min="9" max="9" width="8.140625" style="5" customWidth="1"/>
    <col min="10" max="10" width="16.421875" style="5" customWidth="1"/>
    <col min="11" max="11" width="16.421875" style="3" customWidth="1"/>
    <col min="12" max="12" width="3.8515625" style="3" customWidth="1"/>
    <col min="13" max="14" width="12.8515625" style="3" customWidth="1"/>
    <col min="15" max="15" width="6.140625" style="3" customWidth="1"/>
    <col min="16" max="16" width="13.00390625" style="42" customWidth="1"/>
    <col min="17" max="17" width="13.00390625" style="43" customWidth="1"/>
    <col min="18" max="18" width="5.28125" style="3" customWidth="1"/>
    <col min="19" max="19" width="13.421875" style="3" customWidth="1"/>
    <col min="20" max="20" width="13.421875" style="5" customWidth="1"/>
    <col min="21" max="21" width="12.7109375" style="3" customWidth="1"/>
    <col min="22" max="23" width="11.421875" style="3" customWidth="1"/>
    <col min="24" max="24" width="15.421875" style="3" customWidth="1"/>
    <col min="25" max="25" width="6.8515625" style="3" customWidth="1"/>
    <col min="26" max="26" width="13.7109375" style="3" customWidth="1"/>
    <col min="27" max="27" width="14.00390625" style="3" customWidth="1"/>
    <col min="28" max="30" width="11.421875" style="3" customWidth="1"/>
    <col min="31" max="31" width="18.57421875" style="3" customWidth="1"/>
    <col min="32" max="32" width="11.421875" style="3" customWidth="1"/>
    <col min="33" max="33" width="16.8515625" style="3" customWidth="1"/>
    <col min="34" max="34" width="14.28125" style="5" customWidth="1"/>
    <col min="35" max="50" width="11.421875" style="5" customWidth="1"/>
    <col min="51" max="51" width="11.421875" style="4" customWidth="1"/>
    <col min="52" max="53" width="11.57421875" style="5" hidden="1" customWidth="1"/>
    <col min="54" max="54" width="6.421875" style="5" customWidth="1"/>
    <col min="55" max="55" width="13.8515625" style="5" customWidth="1"/>
    <col min="56" max="56" width="11.421875" style="5" hidden="1" customWidth="1"/>
    <col min="57" max="57" width="14.421875" style="5" customWidth="1"/>
    <col min="58" max="58" width="11.421875" style="5" hidden="1" customWidth="1"/>
    <col min="59" max="59" width="11.421875" style="5" customWidth="1"/>
    <col min="60" max="60" width="13.28125" style="5" bestFit="1" customWidth="1"/>
    <col min="61" max="16384" width="11.421875" style="5" customWidth="1"/>
  </cols>
  <sheetData>
    <row r="1" ht="21" customHeight="1" hidden="1"/>
    <row r="2" ht="15.75" customHeight="1" hidden="1" thickBot="1"/>
    <row r="3" ht="23.25" customHeight="1" hidden="1"/>
    <row r="4" ht="18" customHeight="1" hidden="1"/>
    <row r="5" ht="17.25" customHeight="1" hidden="1"/>
    <row r="6" ht="24.75" customHeight="1" hidden="1"/>
    <row r="7" spans="1:9" ht="15.75" customHeight="1" thickBot="1">
      <c r="A7" s="6"/>
      <c r="B7" s="6"/>
      <c r="C7" s="6"/>
      <c r="D7" s="6"/>
      <c r="E7" s="6"/>
      <c r="F7" s="7"/>
      <c r="G7" s="7"/>
      <c r="H7" s="7"/>
      <c r="I7" s="7"/>
    </row>
    <row r="8" spans="7:57" ht="26.25" customHeight="1" thickBot="1">
      <c r="G8" s="170" t="s">
        <v>13</v>
      </c>
      <c r="H8" s="171"/>
      <c r="I8" s="87"/>
      <c r="J8" s="183" t="s">
        <v>14</v>
      </c>
      <c r="K8" s="184"/>
      <c r="L8" s="88"/>
      <c r="M8" s="183" t="s">
        <v>0</v>
      </c>
      <c r="N8" s="184"/>
      <c r="O8" s="88"/>
      <c r="P8" s="185" t="s">
        <v>15</v>
      </c>
      <c r="Q8" s="186"/>
      <c r="R8" s="88"/>
      <c r="S8" s="176" t="s">
        <v>1</v>
      </c>
      <c r="T8" s="177"/>
      <c r="U8" s="25"/>
      <c r="V8" s="89"/>
      <c r="W8" s="90"/>
      <c r="X8" s="90"/>
      <c r="Y8" s="91"/>
      <c r="Z8" s="166" t="s">
        <v>2</v>
      </c>
      <c r="AA8" s="167"/>
      <c r="AB8" s="92"/>
      <c r="AC8" s="168" t="s">
        <v>3</v>
      </c>
      <c r="AD8" s="169"/>
      <c r="AE8" s="172" t="s">
        <v>29</v>
      </c>
      <c r="AF8" s="8"/>
      <c r="AG8" s="5"/>
      <c r="AN8" s="170" t="s">
        <v>21</v>
      </c>
      <c r="AO8" s="171"/>
      <c r="AQ8" s="170" t="s">
        <v>22</v>
      </c>
      <c r="AR8" s="171"/>
      <c r="AT8" s="170" t="s">
        <v>19</v>
      </c>
      <c r="AU8" s="171"/>
      <c r="AW8" s="170" t="s">
        <v>5</v>
      </c>
      <c r="AX8" s="178"/>
      <c r="AY8" s="179" t="s">
        <v>4</v>
      </c>
      <c r="BA8" s="174" t="s">
        <v>6</v>
      </c>
      <c r="BC8" s="181" t="s">
        <v>7</v>
      </c>
      <c r="BD8" s="51"/>
      <c r="BE8" s="164" t="s">
        <v>12</v>
      </c>
    </row>
    <row r="9" spans="1:59" s="6" customFormat="1" ht="65.25" customHeight="1" thickBot="1">
      <c r="A9" s="38" t="s">
        <v>16</v>
      </c>
      <c r="B9" s="39" t="s">
        <v>27</v>
      </c>
      <c r="C9" s="39" t="s">
        <v>17</v>
      </c>
      <c r="D9" s="39" t="s">
        <v>18</v>
      </c>
      <c r="E9" s="63" t="s">
        <v>28</v>
      </c>
      <c r="F9" s="9"/>
      <c r="G9" s="95" t="s">
        <v>95</v>
      </c>
      <c r="H9" s="96" t="s">
        <v>96</v>
      </c>
      <c r="I9" s="10"/>
      <c r="J9" s="95" t="s">
        <v>95</v>
      </c>
      <c r="K9" s="96" t="s">
        <v>96</v>
      </c>
      <c r="L9" s="10"/>
      <c r="M9" s="95" t="s">
        <v>95</v>
      </c>
      <c r="N9" s="96" t="s">
        <v>96</v>
      </c>
      <c r="O9" s="10"/>
      <c r="P9" s="95" t="s">
        <v>95</v>
      </c>
      <c r="Q9" s="96" t="s">
        <v>96</v>
      </c>
      <c r="R9" s="10"/>
      <c r="S9" s="22" t="s">
        <v>95</v>
      </c>
      <c r="T9" s="23" t="s">
        <v>96</v>
      </c>
      <c r="U9" s="23" t="s">
        <v>20</v>
      </c>
      <c r="V9" s="23" t="s">
        <v>8</v>
      </c>
      <c r="W9" s="23" t="s">
        <v>9</v>
      </c>
      <c r="X9" s="24" t="s">
        <v>23</v>
      </c>
      <c r="Y9" s="11"/>
      <c r="Z9" s="95" t="s">
        <v>95</v>
      </c>
      <c r="AA9" s="96" t="s">
        <v>96</v>
      </c>
      <c r="AB9" s="11"/>
      <c r="AC9" s="95" t="s">
        <v>95</v>
      </c>
      <c r="AD9" s="93" t="s">
        <v>96</v>
      </c>
      <c r="AE9" s="173"/>
      <c r="AF9" s="8"/>
      <c r="AG9" s="122" t="s">
        <v>95</v>
      </c>
      <c r="AH9" s="123" t="s">
        <v>96</v>
      </c>
      <c r="AK9" s="22" t="s">
        <v>95</v>
      </c>
      <c r="AL9" s="24" t="s">
        <v>96</v>
      </c>
      <c r="AN9" s="95" t="s">
        <v>95</v>
      </c>
      <c r="AO9" s="96" t="s">
        <v>96</v>
      </c>
      <c r="AQ9" s="95" t="s">
        <v>95</v>
      </c>
      <c r="AR9" s="96" t="s">
        <v>96</v>
      </c>
      <c r="AT9" s="95" t="s">
        <v>95</v>
      </c>
      <c r="AU9" s="96" t="s">
        <v>96</v>
      </c>
      <c r="AW9" s="95" t="s">
        <v>95</v>
      </c>
      <c r="AX9" s="93" t="s">
        <v>96</v>
      </c>
      <c r="AY9" s="180"/>
      <c r="BA9" s="175"/>
      <c r="BC9" s="182"/>
      <c r="BD9" s="52"/>
      <c r="BE9" s="165"/>
      <c r="BF9" s="7"/>
      <c r="BG9" s="7"/>
    </row>
    <row r="10" spans="1:59" ht="41.25" customHeight="1">
      <c r="A10" s="55">
        <v>1</v>
      </c>
      <c r="B10" s="76" t="s">
        <v>24</v>
      </c>
      <c r="C10" s="32" t="s">
        <v>30</v>
      </c>
      <c r="D10" s="33">
        <v>3</v>
      </c>
      <c r="E10" s="161">
        <v>1388520</v>
      </c>
      <c r="F10" s="34"/>
      <c r="G10" s="40">
        <v>4983360</v>
      </c>
      <c r="H10" s="97"/>
      <c r="I10" s="14"/>
      <c r="J10" s="12" t="s">
        <v>10</v>
      </c>
      <c r="K10" s="64" t="s">
        <v>10</v>
      </c>
      <c r="L10" s="15"/>
      <c r="M10" s="12" t="s">
        <v>10</v>
      </c>
      <c r="N10" s="97" t="s">
        <v>11</v>
      </c>
      <c r="O10" s="15"/>
      <c r="P10" s="66">
        <f aca="true" t="shared" si="0" ref="P10:P52">IF(J10="NO CUMPLE","",IF(M10="NO CUMPLE","",IF(M10="NC","",IF(M10="CUMPLE",G10))))</f>
        <v>4983360</v>
      </c>
      <c r="Q10" s="104">
        <f aca="true" t="shared" si="1" ref="Q10:Q52">IF(K10="NO CUMPLE","",IF(N10="NO CUMPLE","",IF(N10="NC","",IF(N10="CUMPLE",H10))))</f>
      </c>
      <c r="R10" s="15"/>
      <c r="S10" s="16">
        <f>IF(P10&gt;E10,"",P10)</f>
      </c>
      <c r="T10" s="152">
        <f>IF(Q10&gt;E10,"",Q10)</f>
      </c>
      <c r="U10" s="77"/>
      <c r="V10" s="26">
        <f aca="true" t="shared" si="2" ref="V10:V52">COUNTIF(S10:T10,"&gt;0")</f>
        <v>0</v>
      </c>
      <c r="W10" s="78">
        <f>IF(V10=2,1,IF(V10=3,2,IF(V10=4,3,IF(V10&gt;4,4,))))</f>
        <v>0</v>
      </c>
      <c r="X10" s="17">
        <f>IF(V10=0,"",AVERAGE(S10:U10))</f>
      </c>
      <c r="Y10" s="18"/>
      <c r="Z10" s="19">
        <f aca="true" t="shared" si="3" ref="Z10:Z52">IF(S10="","",(S10*100)/$X10)</f>
      </c>
      <c r="AA10" s="113">
        <f aca="true" t="shared" si="4" ref="AA10:AA52">IF(T10="","",(T10*100)/$X10)</f>
      </c>
      <c r="AB10" s="18"/>
      <c r="AC10" s="20">
        <f aca="true" t="shared" si="5" ref="AC10:AC52">IF(S10="","",ABS(S10-$X10))</f>
      </c>
      <c r="AD10" s="27">
        <f aca="true" t="shared" si="6" ref="AD10:AD52">IF(T10="","",ABS(T10-$X10))</f>
      </c>
      <c r="AE10" s="117" t="e">
        <f>(X10)*15%/70</f>
        <v>#VALUE!</v>
      </c>
      <c r="AF10" s="28"/>
      <c r="AG10" s="124">
        <f aca="true" t="shared" si="7" ref="AG10:AG52">IF(AC10="","",IF(AC10=$AE10,100,((AC10*100)/$AE10)))</f>
      </c>
      <c r="AH10" s="125">
        <f aca="true" t="shared" si="8" ref="AH10:AH52">IF(AD10="","",IF(AD10=$AE10,100,((AD10*100)/$AE10)))</f>
      </c>
      <c r="AI10" s="126">
        <f aca="true" t="shared" si="9" ref="AI10:AI52">MIN(AG10:AH10)</f>
        <v>0</v>
      </c>
      <c r="AK10" s="45">
        <f aca="true" t="shared" si="10" ref="AK10:AK52">IF(AG10="","",IF(AG10=$AI10,70,(($AI10/AG10)*70)))</f>
      </c>
      <c r="AL10" s="129">
        <f aca="true" t="shared" si="11" ref="AL10:AL52">IF(AH10="","",IF(AH10=$AI10,70,(($AI10/AH10)*70)))</f>
      </c>
      <c r="AN10" s="47">
        <v>5</v>
      </c>
      <c r="AO10" s="97" t="s">
        <v>11</v>
      </c>
      <c r="AQ10" s="47"/>
      <c r="AR10" s="97" t="s">
        <v>11</v>
      </c>
      <c r="AT10" s="47">
        <v>5</v>
      </c>
      <c r="AU10" s="97" t="s">
        <v>11</v>
      </c>
      <c r="AW10" s="46">
        <f aca="true" t="shared" si="12" ref="AW10:AW52">IF(AK10="","",AK10+AN10+AQ10+AT10)</f>
      </c>
      <c r="AX10" s="48">
        <f aca="true" t="shared" si="13" ref="AX10:AX52">IF(AL10="","",AL10+AO10+AR10+AU10)</f>
      </c>
      <c r="AY10" s="64">
        <f>MAX(AW10:AX10)</f>
        <v>0</v>
      </c>
      <c r="BA10" s="31">
        <f>IF($AY10=$AW10,AW$9,IF($AY10=$AX10,AX$9,""))</f>
      </c>
      <c r="BC10" s="12">
        <f aca="true" t="shared" si="14" ref="BC10:BC52">CONCATENATE(BA10:BA10)</f>
      </c>
      <c r="BD10" s="1">
        <f>IF($BC10=$G$9,$G10,IF($BC10=$H$9,$H10,""))</f>
      </c>
      <c r="BE10" s="139">
        <f>IF(BC10="","",MAX(BD10:BD10))</f>
      </c>
      <c r="BF10" s="62">
        <f>IF(BC10="","",(E10-BE10))</f>
      </c>
      <c r="BG10" s="62"/>
    </row>
    <row r="11" spans="1:58" ht="41.25" customHeight="1">
      <c r="A11" s="55">
        <v>2</v>
      </c>
      <c r="B11" s="33" t="s">
        <v>25</v>
      </c>
      <c r="C11" s="32" t="s">
        <v>31</v>
      </c>
      <c r="D11" s="33">
        <v>2</v>
      </c>
      <c r="E11" s="161">
        <v>2280000.88</v>
      </c>
      <c r="F11" s="35"/>
      <c r="G11" s="40">
        <v>2070890</v>
      </c>
      <c r="H11" s="97">
        <v>2072000.0000000002</v>
      </c>
      <c r="I11" s="14"/>
      <c r="J11" s="12" t="s">
        <v>10</v>
      </c>
      <c r="K11" s="64" t="s">
        <v>10</v>
      </c>
      <c r="L11" s="15"/>
      <c r="M11" s="12" t="s">
        <v>10</v>
      </c>
      <c r="N11" s="97" t="s">
        <v>10</v>
      </c>
      <c r="O11" s="15"/>
      <c r="P11" s="66">
        <f t="shared" si="0"/>
        <v>2070890</v>
      </c>
      <c r="Q11" s="104">
        <f t="shared" si="1"/>
        <v>2072000.0000000002</v>
      </c>
      <c r="R11" s="15"/>
      <c r="S11" s="16">
        <f aca="true" t="shared" si="15" ref="S11:S74">IF(P11&gt;E11,"",P11)</f>
        <v>2070890</v>
      </c>
      <c r="T11" s="152">
        <f aca="true" t="shared" si="16" ref="T11:T74">IF(Q11&gt;E11,"",Q11)</f>
        <v>2072000.0000000002</v>
      </c>
      <c r="U11" s="77">
        <v>2280000.88</v>
      </c>
      <c r="V11" s="26">
        <f t="shared" si="2"/>
        <v>2</v>
      </c>
      <c r="W11" s="78">
        <f aca="true" t="shared" si="17" ref="W11:W74">IF(V11=2,1,IF(V11=3,2,IF(V11=4,3,IF(V11&gt;4,4,))))</f>
        <v>1</v>
      </c>
      <c r="X11" s="17">
        <f aca="true" t="shared" si="18" ref="X11:X74">IF(V11=0,"",AVERAGE(S11:U11))</f>
        <v>2140963.6266666665</v>
      </c>
      <c r="Y11" s="18"/>
      <c r="Z11" s="19">
        <f t="shared" si="3"/>
        <v>96.7270052702499</v>
      </c>
      <c r="AA11" s="113">
        <f t="shared" si="4"/>
        <v>96.77885108333028</v>
      </c>
      <c r="AB11" s="18"/>
      <c r="AC11" s="20">
        <f t="shared" si="5"/>
        <v>70073.62666666647</v>
      </c>
      <c r="AD11" s="27">
        <f t="shared" si="6"/>
        <v>68963.62666666624</v>
      </c>
      <c r="AE11" s="117">
        <f aca="true" t="shared" si="19" ref="AE11:AE52">(X11)*15%/70</f>
        <v>4587.779199999999</v>
      </c>
      <c r="AF11" s="28"/>
      <c r="AG11" s="44">
        <f t="shared" si="7"/>
        <v>1527.3975405500441</v>
      </c>
      <c r="AH11" s="72">
        <f t="shared" si="8"/>
        <v>1503.2028277792065</v>
      </c>
      <c r="AI11" s="127">
        <f t="shared" si="9"/>
        <v>1503.2028277792065</v>
      </c>
      <c r="AK11" s="45">
        <f t="shared" si="10"/>
        <v>68.89116628186483</v>
      </c>
      <c r="AL11" s="129">
        <f t="shared" si="11"/>
        <v>70</v>
      </c>
      <c r="AN11" s="47">
        <v>5</v>
      </c>
      <c r="AO11" s="133">
        <v>20</v>
      </c>
      <c r="AQ11" s="47"/>
      <c r="AR11" s="133">
        <v>5</v>
      </c>
      <c r="AT11" s="47">
        <v>5</v>
      </c>
      <c r="AU11" s="133">
        <v>0</v>
      </c>
      <c r="AW11" s="46">
        <f t="shared" si="12"/>
        <v>78.89116628186483</v>
      </c>
      <c r="AX11" s="48">
        <f>IF(AL11="","",AL11+AO11+AR11+AU11)</f>
        <v>95</v>
      </c>
      <c r="AY11" s="64">
        <f aca="true" t="shared" si="20" ref="AY11:AY52">MAX(AW11:AX11)</f>
        <v>95</v>
      </c>
      <c r="BA11" s="31" t="str">
        <f aca="true" t="shared" si="21" ref="BA11:BA74">IF($AY11=$AW11,AW$9,IF($AY11=$AX11,AX$9,""))</f>
        <v>YAMAKI</v>
      </c>
      <c r="BC11" s="12" t="str">
        <f>CONCATENATE(BA11:BA11)</f>
        <v>YAMAKI</v>
      </c>
      <c r="BD11" s="1">
        <f>IF($BC11=$G$9,$G11,IF($BC11=$H$9,$H11,""))</f>
        <v>2072000.0000000002</v>
      </c>
      <c r="BE11" s="139">
        <f aca="true" t="shared" si="22" ref="BE11:BE74">IF(BC11="","",MAX(BD11:BD11))</f>
        <v>2072000.0000000002</v>
      </c>
      <c r="BF11" s="62">
        <f>IF(BC11="","",(E11-BE11))</f>
        <v>208000.87999999966</v>
      </c>
    </row>
    <row r="12" spans="1:59" ht="41.25" customHeight="1">
      <c r="A12" s="55">
        <v>3</v>
      </c>
      <c r="B12" s="33" t="s">
        <v>25</v>
      </c>
      <c r="C12" s="32" t="s">
        <v>32</v>
      </c>
      <c r="D12" s="33">
        <v>2</v>
      </c>
      <c r="E12" s="161">
        <v>2340000.72</v>
      </c>
      <c r="F12" s="94"/>
      <c r="G12" s="40">
        <v>2125352</v>
      </c>
      <c r="H12" s="97">
        <v>2126000</v>
      </c>
      <c r="I12" s="14"/>
      <c r="J12" s="12" t="s">
        <v>10</v>
      </c>
      <c r="K12" s="64" t="s">
        <v>10</v>
      </c>
      <c r="L12" s="15"/>
      <c r="M12" s="12" t="s">
        <v>10</v>
      </c>
      <c r="N12" s="97" t="s">
        <v>10</v>
      </c>
      <c r="O12" s="15"/>
      <c r="P12" s="66">
        <f t="shared" si="0"/>
        <v>2125352</v>
      </c>
      <c r="Q12" s="104">
        <f t="shared" si="1"/>
        <v>2126000</v>
      </c>
      <c r="R12" s="15"/>
      <c r="S12" s="16">
        <f t="shared" si="15"/>
        <v>2125352</v>
      </c>
      <c r="T12" s="152">
        <f t="shared" si="16"/>
        <v>2126000</v>
      </c>
      <c r="U12" s="77">
        <v>2340000.72</v>
      </c>
      <c r="V12" s="26">
        <f t="shared" si="2"/>
        <v>2</v>
      </c>
      <c r="W12" s="78">
        <f t="shared" si="17"/>
        <v>1</v>
      </c>
      <c r="X12" s="17">
        <f t="shared" si="18"/>
        <v>2197117.5733333337</v>
      </c>
      <c r="Y12" s="18"/>
      <c r="Z12" s="19">
        <f t="shared" si="3"/>
        <v>96.73364893147455</v>
      </c>
      <c r="AA12" s="113">
        <f t="shared" si="4"/>
        <v>96.76314211872429</v>
      </c>
      <c r="AB12" s="18"/>
      <c r="AC12" s="20">
        <f t="shared" si="5"/>
        <v>71765.57333333371</v>
      </c>
      <c r="AD12" s="27">
        <f t="shared" si="6"/>
        <v>71117.57333333371</v>
      </c>
      <c r="AE12" s="117">
        <f t="shared" si="19"/>
        <v>4708.109085714286</v>
      </c>
      <c r="AF12" s="28"/>
      <c r="AG12" s="44">
        <f t="shared" si="7"/>
        <v>1524.2971653118752</v>
      </c>
      <c r="AH12" s="72">
        <f t="shared" si="8"/>
        <v>1510.5336779286663</v>
      </c>
      <c r="AI12" s="127">
        <f t="shared" si="9"/>
        <v>1510.5336779286663</v>
      </c>
      <c r="AK12" s="45">
        <f t="shared" si="10"/>
        <v>69.36794206618661</v>
      </c>
      <c r="AL12" s="129">
        <f t="shared" si="11"/>
        <v>70</v>
      </c>
      <c r="AN12" s="47">
        <v>5</v>
      </c>
      <c r="AO12" s="133">
        <v>20</v>
      </c>
      <c r="AQ12" s="47"/>
      <c r="AR12" s="133">
        <v>5</v>
      </c>
      <c r="AT12" s="47">
        <v>5</v>
      </c>
      <c r="AU12" s="133">
        <v>0</v>
      </c>
      <c r="AW12" s="46">
        <f t="shared" si="12"/>
        <v>79.36794206618661</v>
      </c>
      <c r="AX12" s="48">
        <f t="shared" si="13"/>
        <v>95</v>
      </c>
      <c r="AY12" s="64">
        <f t="shared" si="20"/>
        <v>95</v>
      </c>
      <c r="BA12" s="31" t="str">
        <f t="shared" si="21"/>
        <v>YAMAKI</v>
      </c>
      <c r="BC12" s="12" t="str">
        <f t="shared" si="14"/>
        <v>YAMAKI</v>
      </c>
      <c r="BD12" s="1">
        <f aca="true" t="shared" si="23" ref="BD12:BD75">IF($BC12=$G$9,$G12,IF($BC12=$H$9,$H12,""))</f>
        <v>2126000</v>
      </c>
      <c r="BE12" s="139">
        <f t="shared" si="22"/>
        <v>2126000</v>
      </c>
      <c r="BF12" s="62">
        <f aca="true" t="shared" si="24" ref="BF12:BF75">IF(BC12="","",(E12-BE12))</f>
        <v>214000.7200000002</v>
      </c>
      <c r="BG12" s="62"/>
    </row>
    <row r="13" spans="1:58" ht="41.25" customHeight="1">
      <c r="A13" s="55">
        <v>4</v>
      </c>
      <c r="B13" s="33" t="s">
        <v>25</v>
      </c>
      <c r="C13" s="32" t="s">
        <v>33</v>
      </c>
      <c r="D13" s="33">
        <v>6</v>
      </c>
      <c r="E13" s="161">
        <v>10022400</v>
      </c>
      <c r="F13" s="36"/>
      <c r="G13" s="40">
        <v>4205232</v>
      </c>
      <c r="H13" s="97">
        <v>9300000.000000002</v>
      </c>
      <c r="I13" s="14"/>
      <c r="J13" s="12" t="s">
        <v>10</v>
      </c>
      <c r="K13" s="64" t="s">
        <v>10</v>
      </c>
      <c r="L13" s="15"/>
      <c r="M13" s="12" t="s">
        <v>10</v>
      </c>
      <c r="N13" s="97" t="s">
        <v>10</v>
      </c>
      <c r="O13" s="15"/>
      <c r="P13" s="66">
        <f t="shared" si="0"/>
        <v>4205232</v>
      </c>
      <c r="Q13" s="104">
        <f t="shared" si="1"/>
        <v>9300000.000000002</v>
      </c>
      <c r="R13" s="15"/>
      <c r="S13" s="16">
        <f t="shared" si="15"/>
        <v>4205232</v>
      </c>
      <c r="T13" s="152">
        <f t="shared" si="16"/>
        <v>9300000.000000002</v>
      </c>
      <c r="U13" s="77">
        <v>10022400</v>
      </c>
      <c r="V13" s="26">
        <f t="shared" si="2"/>
        <v>2</v>
      </c>
      <c r="W13" s="78">
        <f t="shared" si="17"/>
        <v>1</v>
      </c>
      <c r="X13" s="17">
        <f t="shared" si="18"/>
        <v>7842544</v>
      </c>
      <c r="Y13" s="18"/>
      <c r="Z13" s="19">
        <f t="shared" si="3"/>
        <v>53.620763874579474</v>
      </c>
      <c r="AA13" s="113">
        <f t="shared" si="4"/>
        <v>118.58396969146749</v>
      </c>
      <c r="AB13" s="18"/>
      <c r="AC13" s="20">
        <f t="shared" si="5"/>
        <v>3637312</v>
      </c>
      <c r="AD13" s="27">
        <f t="shared" si="6"/>
        <v>1457456.0000000019</v>
      </c>
      <c r="AE13" s="117">
        <f t="shared" si="19"/>
        <v>16805.451428571425</v>
      </c>
      <c r="AF13" s="28"/>
      <c r="AG13" s="44">
        <f t="shared" si="7"/>
        <v>21643.64352519625</v>
      </c>
      <c r="AH13" s="72">
        <f t="shared" si="8"/>
        <v>8672.519189351495</v>
      </c>
      <c r="AI13" s="127">
        <f t="shared" si="9"/>
        <v>8672.519189351495</v>
      </c>
      <c r="AK13" s="45">
        <f t="shared" si="10"/>
        <v>28.04871289567684</v>
      </c>
      <c r="AL13" s="129">
        <f t="shared" si="11"/>
        <v>70</v>
      </c>
      <c r="AN13" s="47">
        <v>5</v>
      </c>
      <c r="AO13" s="133">
        <v>20</v>
      </c>
      <c r="AQ13" s="47"/>
      <c r="AR13" s="133">
        <v>5</v>
      </c>
      <c r="AT13" s="47">
        <v>5</v>
      </c>
      <c r="AU13" s="133">
        <v>0</v>
      </c>
      <c r="AW13" s="46">
        <f t="shared" si="12"/>
        <v>38.04871289567684</v>
      </c>
      <c r="AX13" s="48">
        <f t="shared" si="13"/>
        <v>95</v>
      </c>
      <c r="AY13" s="64">
        <f t="shared" si="20"/>
        <v>95</v>
      </c>
      <c r="BA13" s="31" t="str">
        <f t="shared" si="21"/>
        <v>YAMAKI</v>
      </c>
      <c r="BC13" s="12" t="str">
        <f t="shared" si="14"/>
        <v>YAMAKI</v>
      </c>
      <c r="BD13" s="1">
        <f t="shared" si="23"/>
        <v>9300000.000000002</v>
      </c>
      <c r="BE13" s="139">
        <f t="shared" si="22"/>
        <v>9300000.000000002</v>
      </c>
      <c r="BF13" s="62">
        <f t="shared" si="24"/>
        <v>722399.9999999981</v>
      </c>
    </row>
    <row r="14" spans="1:59" ht="41.25" customHeight="1">
      <c r="A14" s="55">
        <v>5</v>
      </c>
      <c r="B14" s="33" t="s">
        <v>25</v>
      </c>
      <c r="C14" s="32" t="s">
        <v>34</v>
      </c>
      <c r="D14" s="33">
        <v>3</v>
      </c>
      <c r="E14" s="161">
        <v>7950000.840000001</v>
      </c>
      <c r="F14" s="36"/>
      <c r="G14" s="40">
        <v>1740696</v>
      </c>
      <c r="H14" s="97">
        <v>7500000.000000002</v>
      </c>
      <c r="I14" s="14"/>
      <c r="J14" s="12" t="s">
        <v>10</v>
      </c>
      <c r="K14" s="64" t="s">
        <v>10</v>
      </c>
      <c r="L14" s="15"/>
      <c r="M14" s="12" t="s">
        <v>10</v>
      </c>
      <c r="N14" s="97" t="s">
        <v>10</v>
      </c>
      <c r="O14" s="15"/>
      <c r="P14" s="66">
        <f t="shared" si="0"/>
        <v>1740696</v>
      </c>
      <c r="Q14" s="104">
        <f t="shared" si="1"/>
        <v>7500000.000000002</v>
      </c>
      <c r="R14" s="15"/>
      <c r="S14" s="16">
        <f t="shared" si="15"/>
        <v>1740696</v>
      </c>
      <c r="T14" s="152">
        <f t="shared" si="16"/>
        <v>7500000.000000002</v>
      </c>
      <c r="U14" s="77">
        <v>7950000.840000001</v>
      </c>
      <c r="V14" s="26">
        <f t="shared" si="2"/>
        <v>2</v>
      </c>
      <c r="W14" s="78">
        <f t="shared" si="17"/>
        <v>1</v>
      </c>
      <c r="X14" s="17">
        <f t="shared" si="18"/>
        <v>5730232.280000001</v>
      </c>
      <c r="Y14" s="18"/>
      <c r="Z14" s="19">
        <f t="shared" si="3"/>
        <v>30.377407318643627</v>
      </c>
      <c r="AA14" s="113">
        <f t="shared" si="4"/>
        <v>130.8847466127499</v>
      </c>
      <c r="AB14" s="18"/>
      <c r="AC14" s="20">
        <f t="shared" si="5"/>
        <v>3989536.280000001</v>
      </c>
      <c r="AD14" s="27">
        <f t="shared" si="6"/>
        <v>1769767.7200000007</v>
      </c>
      <c r="AE14" s="117">
        <f t="shared" si="19"/>
        <v>12279.069171428573</v>
      </c>
      <c r="AF14" s="29"/>
      <c r="AG14" s="44">
        <f t="shared" si="7"/>
        <v>32490.54325129964</v>
      </c>
      <c r="AH14" s="72">
        <f t="shared" si="8"/>
        <v>14412.881752616611</v>
      </c>
      <c r="AI14" s="127">
        <f t="shared" si="9"/>
        <v>14412.881752616611</v>
      </c>
      <c r="AK14" s="45">
        <f t="shared" si="10"/>
        <v>31.05216539101131</v>
      </c>
      <c r="AL14" s="129">
        <f t="shared" si="11"/>
        <v>70</v>
      </c>
      <c r="AN14" s="47">
        <v>5</v>
      </c>
      <c r="AO14" s="133">
        <v>20</v>
      </c>
      <c r="AQ14" s="47"/>
      <c r="AR14" s="133">
        <v>5</v>
      </c>
      <c r="AT14" s="47">
        <v>5</v>
      </c>
      <c r="AU14" s="133">
        <v>0</v>
      </c>
      <c r="AW14" s="46">
        <f t="shared" si="12"/>
        <v>41.052165391011314</v>
      </c>
      <c r="AX14" s="48">
        <f t="shared" si="13"/>
        <v>95</v>
      </c>
      <c r="AY14" s="64">
        <f t="shared" si="20"/>
        <v>95</v>
      </c>
      <c r="BA14" s="31" t="str">
        <f t="shared" si="21"/>
        <v>YAMAKI</v>
      </c>
      <c r="BC14" s="12" t="str">
        <f t="shared" si="14"/>
        <v>YAMAKI</v>
      </c>
      <c r="BD14" s="1">
        <f t="shared" si="23"/>
        <v>7500000.000000002</v>
      </c>
      <c r="BE14" s="139">
        <f t="shared" si="22"/>
        <v>7500000.000000002</v>
      </c>
      <c r="BF14" s="62">
        <f t="shared" si="24"/>
        <v>450000.8399999989</v>
      </c>
      <c r="BG14" s="62"/>
    </row>
    <row r="15" spans="1:59" ht="41.25" customHeight="1">
      <c r="A15" s="55">
        <v>6</v>
      </c>
      <c r="B15" s="33" t="s">
        <v>25</v>
      </c>
      <c r="C15" s="32" t="s">
        <v>35</v>
      </c>
      <c r="D15" s="33">
        <v>6</v>
      </c>
      <c r="E15" s="161">
        <v>9540002.399999999</v>
      </c>
      <c r="F15" s="36"/>
      <c r="G15" s="40">
        <v>9465600</v>
      </c>
      <c r="H15" s="97">
        <v>8460000</v>
      </c>
      <c r="I15" s="14"/>
      <c r="J15" s="12" t="s">
        <v>10</v>
      </c>
      <c r="K15" s="64" t="s">
        <v>10</v>
      </c>
      <c r="L15" s="15"/>
      <c r="M15" s="12" t="s">
        <v>10</v>
      </c>
      <c r="N15" s="97" t="s">
        <v>10</v>
      </c>
      <c r="O15" s="15"/>
      <c r="P15" s="66">
        <f t="shared" si="0"/>
        <v>9465600</v>
      </c>
      <c r="Q15" s="104">
        <f t="shared" si="1"/>
        <v>8460000</v>
      </c>
      <c r="R15" s="15"/>
      <c r="S15" s="16">
        <f t="shared" si="15"/>
        <v>9465600</v>
      </c>
      <c r="T15" s="152">
        <f t="shared" si="16"/>
        <v>8460000</v>
      </c>
      <c r="U15" s="77">
        <v>9540002.399999999</v>
      </c>
      <c r="V15" s="26">
        <f t="shared" si="2"/>
        <v>2</v>
      </c>
      <c r="W15" s="78">
        <f t="shared" si="17"/>
        <v>1</v>
      </c>
      <c r="X15" s="17">
        <f t="shared" si="18"/>
        <v>9155200.799999999</v>
      </c>
      <c r="Y15" s="18"/>
      <c r="Z15" s="19">
        <f t="shared" si="3"/>
        <v>103.39041389458112</v>
      </c>
      <c r="AA15" s="113">
        <f t="shared" si="4"/>
        <v>92.40649314868114</v>
      </c>
      <c r="AB15" s="18"/>
      <c r="AC15" s="20">
        <f t="shared" si="5"/>
        <v>310399.2000000011</v>
      </c>
      <c r="AD15" s="27">
        <f t="shared" si="6"/>
        <v>695200.7999999989</v>
      </c>
      <c r="AE15" s="117">
        <f t="shared" si="19"/>
        <v>19618.287428571428</v>
      </c>
      <c r="AF15" s="29"/>
      <c r="AG15" s="44">
        <f t="shared" si="7"/>
        <v>1582.193150804519</v>
      </c>
      <c r="AH15" s="72">
        <f t="shared" si="8"/>
        <v>3543.6365306154667</v>
      </c>
      <c r="AI15" s="127">
        <f t="shared" si="9"/>
        <v>1582.193150804519</v>
      </c>
      <c r="AK15" s="45">
        <f t="shared" si="10"/>
        <v>70</v>
      </c>
      <c r="AL15" s="129">
        <f t="shared" si="11"/>
        <v>31.254198786883038</v>
      </c>
      <c r="AN15" s="47">
        <v>5</v>
      </c>
      <c r="AO15" s="133">
        <v>20</v>
      </c>
      <c r="AQ15" s="47"/>
      <c r="AR15" s="133">
        <v>5</v>
      </c>
      <c r="AT15" s="47">
        <v>5</v>
      </c>
      <c r="AU15" s="133">
        <v>0</v>
      </c>
      <c r="AW15" s="46">
        <f t="shared" si="12"/>
        <v>80</v>
      </c>
      <c r="AX15" s="48">
        <f t="shared" si="13"/>
        <v>56.25419878688304</v>
      </c>
      <c r="AY15" s="64">
        <f t="shared" si="20"/>
        <v>80</v>
      </c>
      <c r="BA15" s="31" t="str">
        <f t="shared" si="21"/>
        <v>CONSORCIO LA COLONIAL ROSARIO</v>
      </c>
      <c r="BC15" s="12" t="str">
        <f t="shared" si="14"/>
        <v>CONSORCIO LA COLONIAL ROSARIO</v>
      </c>
      <c r="BD15" s="1">
        <f t="shared" si="23"/>
        <v>9465600</v>
      </c>
      <c r="BE15" s="139">
        <f t="shared" si="22"/>
        <v>9465600</v>
      </c>
      <c r="BF15" s="62">
        <f t="shared" si="24"/>
        <v>74402.39999999851</v>
      </c>
      <c r="BG15" s="62"/>
    </row>
    <row r="16" spans="1:59" ht="41.25" customHeight="1">
      <c r="A16" s="55">
        <v>7</v>
      </c>
      <c r="B16" s="33" t="s">
        <v>25</v>
      </c>
      <c r="C16" s="32" t="s">
        <v>36</v>
      </c>
      <c r="D16" s="33">
        <v>3</v>
      </c>
      <c r="E16" s="161">
        <v>4650000.36</v>
      </c>
      <c r="F16" s="36"/>
      <c r="G16" s="40">
        <v>6264000</v>
      </c>
      <c r="H16" s="97">
        <v>4215000.000000001</v>
      </c>
      <c r="I16" s="14"/>
      <c r="J16" s="12" t="s">
        <v>10</v>
      </c>
      <c r="K16" s="64" t="s">
        <v>10</v>
      </c>
      <c r="L16" s="15"/>
      <c r="M16" s="12" t="s">
        <v>10</v>
      </c>
      <c r="N16" s="97" t="s">
        <v>10</v>
      </c>
      <c r="O16" s="15"/>
      <c r="P16" s="66">
        <f t="shared" si="0"/>
        <v>6264000</v>
      </c>
      <c r="Q16" s="104">
        <f t="shared" si="1"/>
        <v>4215000.000000001</v>
      </c>
      <c r="R16" s="15"/>
      <c r="S16" s="16">
        <f t="shared" si="15"/>
      </c>
      <c r="T16" s="152">
        <f t="shared" si="16"/>
        <v>4215000.000000001</v>
      </c>
      <c r="U16" s="77"/>
      <c r="V16" s="26">
        <f t="shared" si="2"/>
        <v>1</v>
      </c>
      <c r="W16" s="78">
        <f t="shared" si="17"/>
        <v>0</v>
      </c>
      <c r="X16" s="17">
        <f t="shared" si="18"/>
        <v>4215000.000000001</v>
      </c>
      <c r="Y16" s="18"/>
      <c r="Z16" s="19">
        <f t="shared" si="3"/>
      </c>
      <c r="AA16" s="113">
        <f t="shared" si="4"/>
        <v>100</v>
      </c>
      <c r="AB16" s="18"/>
      <c r="AC16" s="20">
        <f t="shared" si="5"/>
      </c>
      <c r="AD16" s="27">
        <f t="shared" si="6"/>
        <v>0</v>
      </c>
      <c r="AE16" s="117">
        <f t="shared" si="19"/>
        <v>9032.142857142859</v>
      </c>
      <c r="AF16" s="29"/>
      <c r="AG16" s="44">
        <f t="shared" si="7"/>
      </c>
      <c r="AH16" s="72">
        <f t="shared" si="8"/>
        <v>0</v>
      </c>
      <c r="AI16" s="127">
        <f t="shared" si="9"/>
        <v>0</v>
      </c>
      <c r="AK16" s="45">
        <f t="shared" si="10"/>
      </c>
      <c r="AL16" s="129">
        <f t="shared" si="11"/>
        <v>70</v>
      </c>
      <c r="AN16" s="47">
        <v>5</v>
      </c>
      <c r="AO16" s="133">
        <v>20</v>
      </c>
      <c r="AQ16" s="47"/>
      <c r="AR16" s="133">
        <v>5</v>
      </c>
      <c r="AT16" s="47">
        <v>5</v>
      </c>
      <c r="AU16" s="133">
        <v>0</v>
      </c>
      <c r="AW16" s="46">
        <f t="shared" si="12"/>
      </c>
      <c r="AX16" s="48">
        <f t="shared" si="13"/>
        <v>95</v>
      </c>
      <c r="AY16" s="64">
        <f t="shared" si="20"/>
        <v>95</v>
      </c>
      <c r="BA16" s="31" t="str">
        <f t="shared" si="21"/>
        <v>YAMAKI</v>
      </c>
      <c r="BC16" s="12" t="str">
        <f t="shared" si="14"/>
        <v>YAMAKI</v>
      </c>
      <c r="BD16" s="1">
        <f t="shared" si="23"/>
        <v>4215000.000000001</v>
      </c>
      <c r="BE16" s="139">
        <f t="shared" si="22"/>
        <v>4215000.000000001</v>
      </c>
      <c r="BF16" s="62">
        <f t="shared" si="24"/>
        <v>435000.3599999994</v>
      </c>
      <c r="BG16" s="62"/>
    </row>
    <row r="17" spans="1:58" ht="41.25" customHeight="1">
      <c r="A17" s="55">
        <v>8</v>
      </c>
      <c r="B17" s="33" t="s">
        <v>25</v>
      </c>
      <c r="C17" s="32" t="s">
        <v>37</v>
      </c>
      <c r="D17" s="33">
        <v>3</v>
      </c>
      <c r="E17" s="161">
        <v>9861039.36</v>
      </c>
      <c r="F17" s="13"/>
      <c r="G17" s="40">
        <v>7099200</v>
      </c>
      <c r="H17" s="97"/>
      <c r="I17" s="14"/>
      <c r="J17" s="12" t="s">
        <v>10</v>
      </c>
      <c r="K17" s="64" t="s">
        <v>10</v>
      </c>
      <c r="M17" s="12" t="s">
        <v>97</v>
      </c>
      <c r="N17" s="97" t="s">
        <v>11</v>
      </c>
      <c r="O17" s="5"/>
      <c r="P17" s="66">
        <f t="shared" si="0"/>
      </c>
      <c r="Q17" s="104">
        <f t="shared" si="1"/>
      </c>
      <c r="R17" s="5"/>
      <c r="S17" s="16">
        <f t="shared" si="15"/>
      </c>
      <c r="T17" s="152">
        <f t="shared" si="16"/>
      </c>
      <c r="U17" s="77"/>
      <c r="V17" s="26">
        <f t="shared" si="2"/>
        <v>0</v>
      </c>
      <c r="W17" s="78">
        <f t="shared" si="17"/>
        <v>0</v>
      </c>
      <c r="X17" s="17">
        <f t="shared" si="18"/>
      </c>
      <c r="Z17" s="19">
        <f t="shared" si="3"/>
      </c>
      <c r="AA17" s="113">
        <f t="shared" si="4"/>
      </c>
      <c r="AC17" s="20">
        <f t="shared" si="5"/>
      </c>
      <c r="AD17" s="27">
        <f t="shared" si="6"/>
      </c>
      <c r="AE17" s="117" t="e">
        <f t="shared" si="19"/>
        <v>#VALUE!</v>
      </c>
      <c r="AF17" s="29"/>
      <c r="AG17" s="44">
        <f t="shared" si="7"/>
      </c>
      <c r="AH17" s="72">
        <f t="shared" si="8"/>
      </c>
      <c r="AI17" s="127">
        <f t="shared" si="9"/>
        <v>0</v>
      </c>
      <c r="AK17" s="45">
        <f t="shared" si="10"/>
      </c>
      <c r="AL17" s="129">
        <f t="shared" si="11"/>
      </c>
      <c r="AN17" s="47">
        <v>5</v>
      </c>
      <c r="AO17" s="97" t="s">
        <v>11</v>
      </c>
      <c r="AQ17" s="47"/>
      <c r="AR17" s="97" t="s">
        <v>11</v>
      </c>
      <c r="AT17" s="47">
        <v>5</v>
      </c>
      <c r="AU17" s="97" t="s">
        <v>11</v>
      </c>
      <c r="AW17" s="46">
        <f t="shared" si="12"/>
      </c>
      <c r="AX17" s="48">
        <f t="shared" si="13"/>
      </c>
      <c r="AY17" s="64">
        <f t="shared" si="20"/>
        <v>0</v>
      </c>
      <c r="BA17" s="31">
        <f t="shared" si="21"/>
      </c>
      <c r="BC17" s="12">
        <f t="shared" si="14"/>
      </c>
      <c r="BD17" s="1">
        <f t="shared" si="23"/>
      </c>
      <c r="BE17" s="139">
        <f t="shared" si="22"/>
      </c>
      <c r="BF17" s="62">
        <f t="shared" si="24"/>
      </c>
    </row>
    <row r="18" spans="1:59" ht="41.25" customHeight="1">
      <c r="A18" s="55">
        <v>9</v>
      </c>
      <c r="B18" s="33" t="s">
        <v>25</v>
      </c>
      <c r="C18" s="32" t="s">
        <v>38</v>
      </c>
      <c r="D18" s="33">
        <v>2</v>
      </c>
      <c r="E18" s="161">
        <v>3040580.4</v>
      </c>
      <c r="F18" s="13"/>
      <c r="G18" s="40"/>
      <c r="H18" s="97">
        <v>1134000</v>
      </c>
      <c r="I18" s="14"/>
      <c r="J18" s="12" t="s">
        <v>10</v>
      </c>
      <c r="K18" s="64" t="s">
        <v>10</v>
      </c>
      <c r="M18" s="40" t="s">
        <v>11</v>
      </c>
      <c r="N18" s="97" t="s">
        <v>10</v>
      </c>
      <c r="O18" s="5"/>
      <c r="P18" s="66">
        <f t="shared" si="0"/>
      </c>
      <c r="Q18" s="104">
        <f t="shared" si="1"/>
        <v>1134000</v>
      </c>
      <c r="R18" s="5"/>
      <c r="S18" s="16">
        <f t="shared" si="15"/>
      </c>
      <c r="T18" s="152">
        <f t="shared" si="16"/>
        <v>1134000</v>
      </c>
      <c r="U18" s="77"/>
      <c r="V18" s="26">
        <f t="shared" si="2"/>
        <v>1</v>
      </c>
      <c r="W18" s="78">
        <f t="shared" si="17"/>
        <v>0</v>
      </c>
      <c r="X18" s="17">
        <f t="shared" si="18"/>
        <v>1134000</v>
      </c>
      <c r="Z18" s="19">
        <f t="shared" si="3"/>
      </c>
      <c r="AA18" s="113">
        <f t="shared" si="4"/>
        <v>100</v>
      </c>
      <c r="AC18" s="20">
        <f t="shared" si="5"/>
      </c>
      <c r="AD18" s="27">
        <f t="shared" si="6"/>
        <v>0</v>
      </c>
      <c r="AE18" s="117">
        <f t="shared" si="19"/>
        <v>2430</v>
      </c>
      <c r="AF18" s="29"/>
      <c r="AG18" s="44">
        <f t="shared" si="7"/>
      </c>
      <c r="AH18" s="72">
        <f t="shared" si="8"/>
        <v>0</v>
      </c>
      <c r="AI18" s="127">
        <f t="shared" si="9"/>
        <v>0</v>
      </c>
      <c r="AK18" s="45">
        <f t="shared" si="10"/>
      </c>
      <c r="AL18" s="129">
        <f t="shared" si="11"/>
        <v>70</v>
      </c>
      <c r="AN18" s="40" t="s">
        <v>11</v>
      </c>
      <c r="AO18" s="133">
        <v>20</v>
      </c>
      <c r="AQ18" s="40" t="s">
        <v>11</v>
      </c>
      <c r="AR18" s="133">
        <v>5</v>
      </c>
      <c r="AT18" s="40" t="s">
        <v>11</v>
      </c>
      <c r="AU18" s="133">
        <v>0</v>
      </c>
      <c r="AW18" s="46">
        <f t="shared" si="12"/>
      </c>
      <c r="AX18" s="48">
        <f t="shared" si="13"/>
        <v>95</v>
      </c>
      <c r="AY18" s="64">
        <f t="shared" si="20"/>
        <v>95</v>
      </c>
      <c r="BA18" s="31" t="str">
        <f t="shared" si="21"/>
        <v>YAMAKI</v>
      </c>
      <c r="BC18" s="12" t="str">
        <f t="shared" si="14"/>
        <v>YAMAKI</v>
      </c>
      <c r="BD18" s="1">
        <f t="shared" si="23"/>
        <v>1134000</v>
      </c>
      <c r="BE18" s="139">
        <f t="shared" si="22"/>
        <v>1134000</v>
      </c>
      <c r="BF18" s="62">
        <f t="shared" si="24"/>
        <v>1906580.4</v>
      </c>
      <c r="BG18" s="62"/>
    </row>
    <row r="19" spans="1:59" ht="41.25" customHeight="1">
      <c r="A19" s="55">
        <v>10</v>
      </c>
      <c r="B19" s="33" t="s">
        <v>26</v>
      </c>
      <c r="C19" s="32" t="s">
        <v>39</v>
      </c>
      <c r="D19" s="33">
        <v>1</v>
      </c>
      <c r="E19" s="161">
        <v>2064800</v>
      </c>
      <c r="F19" s="37"/>
      <c r="G19" s="40">
        <v>1960400</v>
      </c>
      <c r="H19" s="97"/>
      <c r="I19" s="14"/>
      <c r="J19" s="12" t="s">
        <v>10</v>
      </c>
      <c r="K19" s="64" t="s">
        <v>10</v>
      </c>
      <c r="M19" s="12" t="s">
        <v>10</v>
      </c>
      <c r="N19" s="97" t="s">
        <v>11</v>
      </c>
      <c r="O19" s="5"/>
      <c r="P19" s="66">
        <f t="shared" si="0"/>
        <v>1960400</v>
      </c>
      <c r="Q19" s="104">
        <f t="shared" si="1"/>
      </c>
      <c r="R19" s="5"/>
      <c r="S19" s="16">
        <f t="shared" si="15"/>
        <v>1960400</v>
      </c>
      <c r="T19" s="152">
        <f t="shared" si="16"/>
      </c>
      <c r="U19" s="77"/>
      <c r="V19" s="26">
        <f t="shared" si="2"/>
        <v>1</v>
      </c>
      <c r="W19" s="78">
        <f t="shared" si="17"/>
        <v>0</v>
      </c>
      <c r="X19" s="17">
        <f t="shared" si="18"/>
        <v>1960400</v>
      </c>
      <c r="Z19" s="19">
        <f t="shared" si="3"/>
        <v>100</v>
      </c>
      <c r="AA19" s="113">
        <f t="shared" si="4"/>
      </c>
      <c r="AC19" s="20">
        <f t="shared" si="5"/>
        <v>0</v>
      </c>
      <c r="AD19" s="27">
        <f t="shared" si="6"/>
      </c>
      <c r="AE19" s="117">
        <f t="shared" si="19"/>
        <v>4200.857142857143</v>
      </c>
      <c r="AF19" s="29"/>
      <c r="AG19" s="44">
        <f t="shared" si="7"/>
        <v>0</v>
      </c>
      <c r="AH19" s="72">
        <f t="shared" si="8"/>
      </c>
      <c r="AI19" s="127">
        <f t="shared" si="9"/>
        <v>0</v>
      </c>
      <c r="AK19" s="45">
        <f t="shared" si="10"/>
        <v>70</v>
      </c>
      <c r="AL19" s="129">
        <f t="shared" si="11"/>
      </c>
      <c r="AN19" s="47">
        <v>5</v>
      </c>
      <c r="AO19" s="97" t="s">
        <v>11</v>
      </c>
      <c r="AQ19" s="47"/>
      <c r="AR19" s="97" t="s">
        <v>11</v>
      </c>
      <c r="AT19" s="47">
        <v>5</v>
      </c>
      <c r="AU19" s="97" t="s">
        <v>11</v>
      </c>
      <c r="AW19" s="46">
        <f t="shared" si="12"/>
        <v>80</v>
      </c>
      <c r="AX19" s="48">
        <f t="shared" si="13"/>
      </c>
      <c r="AY19" s="64">
        <f t="shared" si="20"/>
        <v>80</v>
      </c>
      <c r="BA19" s="31" t="str">
        <f t="shared" si="21"/>
        <v>CONSORCIO LA COLONIAL ROSARIO</v>
      </c>
      <c r="BC19" s="12" t="str">
        <f t="shared" si="14"/>
        <v>CONSORCIO LA COLONIAL ROSARIO</v>
      </c>
      <c r="BD19" s="1">
        <f t="shared" si="23"/>
        <v>1960400</v>
      </c>
      <c r="BE19" s="139">
        <f t="shared" si="22"/>
        <v>1960400</v>
      </c>
      <c r="BF19" s="62">
        <f t="shared" si="24"/>
        <v>104400</v>
      </c>
      <c r="BG19" s="62"/>
    </row>
    <row r="20" spans="1:58" ht="41.25" customHeight="1">
      <c r="A20" s="55">
        <v>11</v>
      </c>
      <c r="B20" s="33" t="s">
        <v>26</v>
      </c>
      <c r="C20" s="32" t="s">
        <v>40</v>
      </c>
      <c r="D20" s="33">
        <v>3</v>
      </c>
      <c r="E20" s="161">
        <v>789960</v>
      </c>
      <c r="F20" s="13"/>
      <c r="G20" s="40">
        <v>1071840</v>
      </c>
      <c r="H20" s="97"/>
      <c r="I20" s="14"/>
      <c r="J20" s="12" t="s">
        <v>10</v>
      </c>
      <c r="K20" s="64" t="s">
        <v>10</v>
      </c>
      <c r="M20" s="12" t="s">
        <v>97</v>
      </c>
      <c r="N20" s="97" t="s">
        <v>11</v>
      </c>
      <c r="O20" s="5"/>
      <c r="P20" s="66">
        <f t="shared" si="0"/>
      </c>
      <c r="Q20" s="104">
        <f t="shared" si="1"/>
      </c>
      <c r="R20" s="5"/>
      <c r="S20" s="16">
        <f t="shared" si="15"/>
      </c>
      <c r="T20" s="152">
        <f t="shared" si="16"/>
      </c>
      <c r="U20" s="77"/>
      <c r="V20" s="26">
        <f t="shared" si="2"/>
        <v>0</v>
      </c>
      <c r="W20" s="78">
        <f t="shared" si="17"/>
        <v>0</v>
      </c>
      <c r="X20" s="17">
        <f t="shared" si="18"/>
      </c>
      <c r="Z20" s="19">
        <f t="shared" si="3"/>
      </c>
      <c r="AA20" s="113">
        <f t="shared" si="4"/>
      </c>
      <c r="AC20" s="20">
        <f t="shared" si="5"/>
      </c>
      <c r="AD20" s="27">
        <f t="shared" si="6"/>
      </c>
      <c r="AE20" s="117" t="e">
        <f t="shared" si="19"/>
        <v>#VALUE!</v>
      </c>
      <c r="AF20" s="29"/>
      <c r="AG20" s="44">
        <f t="shared" si="7"/>
      </c>
      <c r="AH20" s="72">
        <f t="shared" si="8"/>
      </c>
      <c r="AI20" s="127">
        <f t="shared" si="9"/>
        <v>0</v>
      </c>
      <c r="AK20" s="45">
        <f t="shared" si="10"/>
      </c>
      <c r="AL20" s="129">
        <f t="shared" si="11"/>
      </c>
      <c r="AN20" s="47">
        <v>5</v>
      </c>
      <c r="AO20" s="97" t="s">
        <v>11</v>
      </c>
      <c r="AQ20" s="47"/>
      <c r="AR20" s="97" t="s">
        <v>11</v>
      </c>
      <c r="AT20" s="47">
        <v>5</v>
      </c>
      <c r="AU20" s="97" t="s">
        <v>11</v>
      </c>
      <c r="AW20" s="46">
        <f t="shared" si="12"/>
      </c>
      <c r="AX20" s="48">
        <f t="shared" si="13"/>
      </c>
      <c r="AY20" s="64">
        <f t="shared" si="20"/>
        <v>0</v>
      </c>
      <c r="BA20" s="31">
        <f t="shared" si="21"/>
      </c>
      <c r="BC20" s="12">
        <f t="shared" si="14"/>
      </c>
      <c r="BD20" s="1">
        <f t="shared" si="23"/>
      </c>
      <c r="BE20" s="139">
        <f t="shared" si="22"/>
      </c>
      <c r="BF20" s="62">
        <f t="shared" si="24"/>
      </c>
    </row>
    <row r="21" spans="1:59" ht="41.25" customHeight="1">
      <c r="A21" s="55">
        <v>12</v>
      </c>
      <c r="B21" s="33" t="s">
        <v>26</v>
      </c>
      <c r="C21" s="32" t="s">
        <v>41</v>
      </c>
      <c r="D21" s="33">
        <v>1</v>
      </c>
      <c r="E21" s="161">
        <v>998760</v>
      </c>
      <c r="F21" s="13"/>
      <c r="G21" s="40">
        <v>846800</v>
      </c>
      <c r="H21" s="97"/>
      <c r="I21" s="14"/>
      <c r="J21" s="12" t="s">
        <v>10</v>
      </c>
      <c r="K21" s="64" t="s">
        <v>10</v>
      </c>
      <c r="M21" s="12" t="s">
        <v>97</v>
      </c>
      <c r="N21" s="97" t="s">
        <v>11</v>
      </c>
      <c r="O21" s="5"/>
      <c r="P21" s="66">
        <f t="shared" si="0"/>
      </c>
      <c r="Q21" s="104">
        <f t="shared" si="1"/>
      </c>
      <c r="R21" s="5"/>
      <c r="S21" s="16">
        <f t="shared" si="15"/>
      </c>
      <c r="T21" s="152">
        <f t="shared" si="16"/>
      </c>
      <c r="U21" s="77"/>
      <c r="V21" s="26">
        <f t="shared" si="2"/>
        <v>0</v>
      </c>
      <c r="W21" s="78">
        <f t="shared" si="17"/>
        <v>0</v>
      </c>
      <c r="X21" s="17">
        <f t="shared" si="18"/>
      </c>
      <c r="Z21" s="19">
        <f t="shared" si="3"/>
      </c>
      <c r="AA21" s="113">
        <f t="shared" si="4"/>
      </c>
      <c r="AC21" s="20">
        <f t="shared" si="5"/>
      </c>
      <c r="AD21" s="27">
        <f t="shared" si="6"/>
      </c>
      <c r="AE21" s="117" t="e">
        <f t="shared" si="19"/>
        <v>#VALUE!</v>
      </c>
      <c r="AF21" s="29"/>
      <c r="AG21" s="44">
        <f t="shared" si="7"/>
      </c>
      <c r="AH21" s="72">
        <f t="shared" si="8"/>
      </c>
      <c r="AI21" s="127">
        <f t="shared" si="9"/>
        <v>0</v>
      </c>
      <c r="AK21" s="45">
        <f t="shared" si="10"/>
      </c>
      <c r="AL21" s="129">
        <f t="shared" si="11"/>
      </c>
      <c r="AN21" s="47">
        <v>5</v>
      </c>
      <c r="AO21" s="97" t="s">
        <v>11</v>
      </c>
      <c r="AQ21" s="47"/>
      <c r="AR21" s="97" t="s">
        <v>11</v>
      </c>
      <c r="AT21" s="47">
        <v>5</v>
      </c>
      <c r="AU21" s="97" t="s">
        <v>11</v>
      </c>
      <c r="AW21" s="46">
        <f t="shared" si="12"/>
      </c>
      <c r="AX21" s="48">
        <f t="shared" si="13"/>
      </c>
      <c r="AY21" s="64">
        <f t="shared" si="20"/>
        <v>0</v>
      </c>
      <c r="BA21" s="31">
        <f t="shared" si="21"/>
      </c>
      <c r="BC21" s="12">
        <f t="shared" si="14"/>
      </c>
      <c r="BD21" s="1">
        <f t="shared" si="23"/>
      </c>
      <c r="BE21" s="139">
        <f t="shared" si="22"/>
      </c>
      <c r="BF21" s="62">
        <f t="shared" si="24"/>
      </c>
      <c r="BG21" s="62"/>
    </row>
    <row r="22" spans="1:59" ht="41.25" customHeight="1">
      <c r="A22" s="55">
        <v>13</v>
      </c>
      <c r="B22" s="33" t="s">
        <v>26</v>
      </c>
      <c r="C22" s="32" t="s">
        <v>42</v>
      </c>
      <c r="D22" s="33">
        <v>3</v>
      </c>
      <c r="E22" s="161">
        <v>222720</v>
      </c>
      <c r="F22" s="13"/>
      <c r="G22" s="40">
        <v>219240</v>
      </c>
      <c r="H22" s="97"/>
      <c r="I22" s="14"/>
      <c r="J22" s="12" t="s">
        <v>10</v>
      </c>
      <c r="K22" s="64" t="s">
        <v>10</v>
      </c>
      <c r="M22" s="12" t="s">
        <v>10</v>
      </c>
      <c r="N22" s="97" t="s">
        <v>11</v>
      </c>
      <c r="O22" s="5"/>
      <c r="P22" s="66">
        <f t="shared" si="0"/>
        <v>219240</v>
      </c>
      <c r="Q22" s="104">
        <f t="shared" si="1"/>
      </c>
      <c r="R22" s="5"/>
      <c r="S22" s="16">
        <f t="shared" si="15"/>
        <v>219240</v>
      </c>
      <c r="T22" s="152">
        <f t="shared" si="16"/>
      </c>
      <c r="U22" s="77"/>
      <c r="V22" s="26">
        <f t="shared" si="2"/>
        <v>1</v>
      </c>
      <c r="W22" s="78">
        <f t="shared" si="17"/>
        <v>0</v>
      </c>
      <c r="X22" s="17">
        <f t="shared" si="18"/>
        <v>219240</v>
      </c>
      <c r="Z22" s="19">
        <f t="shared" si="3"/>
        <v>100</v>
      </c>
      <c r="AA22" s="113">
        <f t="shared" si="4"/>
      </c>
      <c r="AC22" s="20">
        <f t="shared" si="5"/>
        <v>0</v>
      </c>
      <c r="AD22" s="27">
        <f t="shared" si="6"/>
      </c>
      <c r="AE22" s="117">
        <f t="shared" si="19"/>
        <v>469.8</v>
      </c>
      <c r="AF22" s="5"/>
      <c r="AG22" s="44">
        <f t="shared" si="7"/>
        <v>0</v>
      </c>
      <c r="AH22" s="72">
        <f t="shared" si="8"/>
      </c>
      <c r="AI22" s="127">
        <f t="shared" si="9"/>
        <v>0</v>
      </c>
      <c r="AK22" s="45">
        <f t="shared" si="10"/>
        <v>70</v>
      </c>
      <c r="AL22" s="129">
        <f t="shared" si="11"/>
      </c>
      <c r="AN22" s="47">
        <v>5</v>
      </c>
      <c r="AO22" s="97" t="s">
        <v>11</v>
      </c>
      <c r="AQ22" s="47"/>
      <c r="AR22" s="97" t="s">
        <v>11</v>
      </c>
      <c r="AT22" s="47">
        <v>5</v>
      </c>
      <c r="AU22" s="97" t="s">
        <v>11</v>
      </c>
      <c r="AW22" s="46">
        <f t="shared" si="12"/>
        <v>80</v>
      </c>
      <c r="AX22" s="48">
        <f t="shared" si="13"/>
      </c>
      <c r="AY22" s="64">
        <f t="shared" si="20"/>
        <v>80</v>
      </c>
      <c r="BA22" s="31" t="str">
        <f t="shared" si="21"/>
        <v>CONSORCIO LA COLONIAL ROSARIO</v>
      </c>
      <c r="BC22" s="12" t="str">
        <f t="shared" si="14"/>
        <v>CONSORCIO LA COLONIAL ROSARIO</v>
      </c>
      <c r="BD22" s="1">
        <f t="shared" si="23"/>
        <v>219240</v>
      </c>
      <c r="BE22" s="139">
        <f t="shared" si="22"/>
        <v>219240</v>
      </c>
      <c r="BF22" s="62">
        <f t="shared" si="24"/>
        <v>3480</v>
      </c>
      <c r="BG22" s="62"/>
    </row>
    <row r="23" spans="1:59" ht="41.25" customHeight="1">
      <c r="A23" s="55">
        <v>14</v>
      </c>
      <c r="B23" s="33" t="s">
        <v>26</v>
      </c>
      <c r="C23" s="32" t="s">
        <v>43</v>
      </c>
      <c r="D23" s="33">
        <v>3</v>
      </c>
      <c r="E23" s="161">
        <v>167040</v>
      </c>
      <c r="F23" s="13"/>
      <c r="G23" s="40">
        <v>198360</v>
      </c>
      <c r="H23" s="97"/>
      <c r="I23" s="14"/>
      <c r="J23" s="12" t="s">
        <v>10</v>
      </c>
      <c r="K23" s="64" t="s">
        <v>10</v>
      </c>
      <c r="M23" s="12" t="s">
        <v>10</v>
      </c>
      <c r="N23" s="97" t="s">
        <v>11</v>
      </c>
      <c r="O23" s="5"/>
      <c r="P23" s="66">
        <f t="shared" si="0"/>
        <v>198360</v>
      </c>
      <c r="Q23" s="104">
        <f t="shared" si="1"/>
      </c>
      <c r="R23" s="5"/>
      <c r="S23" s="16">
        <f t="shared" si="15"/>
      </c>
      <c r="T23" s="152">
        <f t="shared" si="16"/>
      </c>
      <c r="U23" s="77"/>
      <c r="V23" s="26">
        <f t="shared" si="2"/>
        <v>0</v>
      </c>
      <c r="W23" s="78">
        <f t="shared" si="17"/>
        <v>0</v>
      </c>
      <c r="X23" s="17">
        <f t="shared" si="18"/>
      </c>
      <c r="Z23" s="19">
        <f t="shared" si="3"/>
      </c>
      <c r="AA23" s="113">
        <f t="shared" si="4"/>
      </c>
      <c r="AC23" s="20">
        <f t="shared" si="5"/>
      </c>
      <c r="AD23" s="27">
        <f t="shared" si="6"/>
      </c>
      <c r="AE23" s="117" t="e">
        <f t="shared" si="19"/>
        <v>#VALUE!</v>
      </c>
      <c r="AF23" s="5"/>
      <c r="AG23" s="44">
        <f t="shared" si="7"/>
      </c>
      <c r="AH23" s="72">
        <f t="shared" si="8"/>
      </c>
      <c r="AI23" s="127">
        <f t="shared" si="9"/>
        <v>0</v>
      </c>
      <c r="AK23" s="45">
        <f t="shared" si="10"/>
      </c>
      <c r="AL23" s="129">
        <f t="shared" si="11"/>
      </c>
      <c r="AN23" s="47">
        <v>5</v>
      </c>
      <c r="AO23" s="97" t="s">
        <v>11</v>
      </c>
      <c r="AQ23" s="47"/>
      <c r="AR23" s="97" t="s">
        <v>11</v>
      </c>
      <c r="AT23" s="47">
        <v>5</v>
      </c>
      <c r="AU23" s="97" t="s">
        <v>11</v>
      </c>
      <c r="AW23" s="46">
        <f t="shared" si="12"/>
      </c>
      <c r="AX23" s="48">
        <f t="shared" si="13"/>
      </c>
      <c r="AY23" s="64">
        <f t="shared" si="20"/>
        <v>0</v>
      </c>
      <c r="BA23" s="31">
        <f t="shared" si="21"/>
      </c>
      <c r="BC23" s="12">
        <f t="shared" si="14"/>
      </c>
      <c r="BD23" s="1">
        <f t="shared" si="23"/>
      </c>
      <c r="BE23" s="139">
        <f t="shared" si="22"/>
      </c>
      <c r="BF23" s="62">
        <f t="shared" si="24"/>
      </c>
      <c r="BG23" s="62"/>
    </row>
    <row r="24" spans="1:59" ht="41.25" customHeight="1">
      <c r="A24" s="55">
        <v>15</v>
      </c>
      <c r="B24" s="33" t="s">
        <v>26</v>
      </c>
      <c r="C24" s="32" t="s">
        <v>44</v>
      </c>
      <c r="D24" s="33">
        <v>2</v>
      </c>
      <c r="E24" s="161">
        <v>62640</v>
      </c>
      <c r="F24" s="13"/>
      <c r="G24" s="40">
        <v>324800</v>
      </c>
      <c r="H24" s="97"/>
      <c r="I24" s="14"/>
      <c r="J24" s="12" t="s">
        <v>10</v>
      </c>
      <c r="K24" s="64" t="s">
        <v>10</v>
      </c>
      <c r="M24" s="12" t="s">
        <v>97</v>
      </c>
      <c r="N24" s="97" t="s">
        <v>11</v>
      </c>
      <c r="O24" s="5"/>
      <c r="P24" s="66">
        <f t="shared" si="0"/>
      </c>
      <c r="Q24" s="104">
        <f t="shared" si="1"/>
      </c>
      <c r="R24" s="5"/>
      <c r="S24" s="16">
        <f t="shared" si="15"/>
      </c>
      <c r="T24" s="152">
        <f t="shared" si="16"/>
      </c>
      <c r="U24" s="77"/>
      <c r="V24" s="26">
        <f t="shared" si="2"/>
        <v>0</v>
      </c>
      <c r="W24" s="78">
        <f t="shared" si="17"/>
        <v>0</v>
      </c>
      <c r="X24" s="17">
        <f t="shared" si="18"/>
      </c>
      <c r="Z24" s="19">
        <f t="shared" si="3"/>
      </c>
      <c r="AA24" s="113">
        <f t="shared" si="4"/>
      </c>
      <c r="AC24" s="20">
        <f t="shared" si="5"/>
      </c>
      <c r="AD24" s="27">
        <f t="shared" si="6"/>
      </c>
      <c r="AE24" s="117" t="e">
        <f t="shared" si="19"/>
        <v>#VALUE!</v>
      </c>
      <c r="AF24" s="5"/>
      <c r="AG24" s="44">
        <f t="shared" si="7"/>
      </c>
      <c r="AH24" s="72">
        <f t="shared" si="8"/>
      </c>
      <c r="AI24" s="127">
        <f t="shared" si="9"/>
        <v>0</v>
      </c>
      <c r="AK24" s="45">
        <f t="shared" si="10"/>
      </c>
      <c r="AL24" s="129">
        <f t="shared" si="11"/>
      </c>
      <c r="AN24" s="47">
        <v>5</v>
      </c>
      <c r="AO24" s="97" t="s">
        <v>11</v>
      </c>
      <c r="AQ24" s="47"/>
      <c r="AR24" s="97" t="s">
        <v>11</v>
      </c>
      <c r="AT24" s="47">
        <v>5</v>
      </c>
      <c r="AU24" s="97" t="s">
        <v>11</v>
      </c>
      <c r="AW24" s="46">
        <f t="shared" si="12"/>
      </c>
      <c r="AX24" s="48">
        <f t="shared" si="13"/>
      </c>
      <c r="AY24" s="64">
        <f t="shared" si="20"/>
        <v>0</v>
      </c>
      <c r="BA24" s="31">
        <f t="shared" si="21"/>
      </c>
      <c r="BC24" s="12">
        <f t="shared" si="14"/>
      </c>
      <c r="BD24" s="1">
        <f t="shared" si="23"/>
      </c>
      <c r="BE24" s="139">
        <f t="shared" si="22"/>
      </c>
      <c r="BF24" s="62">
        <f t="shared" si="24"/>
      </c>
      <c r="BG24" s="62"/>
    </row>
    <row r="25" spans="1:59" ht="41.25" customHeight="1">
      <c r="A25" s="55">
        <v>16</v>
      </c>
      <c r="B25" s="33" t="s">
        <v>26</v>
      </c>
      <c r="C25" s="32" t="s">
        <v>45</v>
      </c>
      <c r="D25" s="33">
        <v>20</v>
      </c>
      <c r="E25" s="161">
        <v>9071200</v>
      </c>
      <c r="F25" s="13"/>
      <c r="G25" s="40">
        <v>18096000</v>
      </c>
      <c r="H25" s="97"/>
      <c r="I25" s="14"/>
      <c r="J25" s="12" t="s">
        <v>10</v>
      </c>
      <c r="K25" s="64" t="s">
        <v>10</v>
      </c>
      <c r="M25" s="12" t="s">
        <v>10</v>
      </c>
      <c r="N25" s="97" t="s">
        <v>11</v>
      </c>
      <c r="O25" s="5"/>
      <c r="P25" s="66">
        <f t="shared" si="0"/>
        <v>18096000</v>
      </c>
      <c r="Q25" s="104">
        <f t="shared" si="1"/>
      </c>
      <c r="R25" s="5"/>
      <c r="S25" s="16">
        <f t="shared" si="15"/>
      </c>
      <c r="T25" s="152">
        <f t="shared" si="16"/>
      </c>
      <c r="U25" s="77"/>
      <c r="V25" s="26">
        <f t="shared" si="2"/>
        <v>0</v>
      </c>
      <c r="W25" s="78">
        <f t="shared" si="17"/>
        <v>0</v>
      </c>
      <c r="X25" s="17">
        <f t="shared" si="18"/>
      </c>
      <c r="Z25" s="19">
        <f t="shared" si="3"/>
      </c>
      <c r="AA25" s="113">
        <f t="shared" si="4"/>
      </c>
      <c r="AC25" s="20">
        <f t="shared" si="5"/>
      </c>
      <c r="AD25" s="27">
        <f t="shared" si="6"/>
      </c>
      <c r="AE25" s="117" t="e">
        <f t="shared" si="19"/>
        <v>#VALUE!</v>
      </c>
      <c r="AF25" s="5"/>
      <c r="AG25" s="44">
        <f t="shared" si="7"/>
      </c>
      <c r="AH25" s="72">
        <f t="shared" si="8"/>
      </c>
      <c r="AI25" s="127">
        <f t="shared" si="9"/>
        <v>0</v>
      </c>
      <c r="AK25" s="45">
        <f t="shared" si="10"/>
      </c>
      <c r="AL25" s="129">
        <f t="shared" si="11"/>
      </c>
      <c r="AN25" s="47">
        <v>5</v>
      </c>
      <c r="AO25" s="97" t="s">
        <v>11</v>
      </c>
      <c r="AQ25" s="47"/>
      <c r="AR25" s="97" t="s">
        <v>11</v>
      </c>
      <c r="AT25" s="47">
        <v>5</v>
      </c>
      <c r="AU25" s="97" t="s">
        <v>11</v>
      </c>
      <c r="AW25" s="46">
        <f t="shared" si="12"/>
      </c>
      <c r="AX25" s="48">
        <f t="shared" si="13"/>
      </c>
      <c r="AY25" s="64">
        <f t="shared" si="20"/>
        <v>0</v>
      </c>
      <c r="BA25" s="31">
        <f t="shared" si="21"/>
      </c>
      <c r="BC25" s="12">
        <f t="shared" si="14"/>
      </c>
      <c r="BD25" s="1">
        <f t="shared" si="23"/>
      </c>
      <c r="BE25" s="139">
        <f t="shared" si="22"/>
      </c>
      <c r="BF25" s="62">
        <f t="shared" si="24"/>
      </c>
      <c r="BG25" s="62"/>
    </row>
    <row r="26" spans="1:59" ht="41.25" customHeight="1">
      <c r="A26" s="55">
        <v>17</v>
      </c>
      <c r="B26" s="33" t="s">
        <v>26</v>
      </c>
      <c r="C26" s="32" t="s">
        <v>46</v>
      </c>
      <c r="D26" s="33">
        <v>5</v>
      </c>
      <c r="E26" s="161">
        <v>3068200</v>
      </c>
      <c r="F26" s="13"/>
      <c r="G26" s="40">
        <v>22550400</v>
      </c>
      <c r="H26" s="97"/>
      <c r="I26" s="14"/>
      <c r="J26" s="12" t="s">
        <v>10</v>
      </c>
      <c r="K26" s="64" t="s">
        <v>10</v>
      </c>
      <c r="M26" s="12" t="s">
        <v>10</v>
      </c>
      <c r="N26" s="97" t="s">
        <v>11</v>
      </c>
      <c r="O26" s="5"/>
      <c r="P26" s="66">
        <f t="shared" si="0"/>
        <v>22550400</v>
      </c>
      <c r="Q26" s="104">
        <f t="shared" si="1"/>
      </c>
      <c r="R26" s="5"/>
      <c r="S26" s="16">
        <f t="shared" si="15"/>
      </c>
      <c r="T26" s="152">
        <f t="shared" si="16"/>
      </c>
      <c r="U26" s="77"/>
      <c r="V26" s="26">
        <f t="shared" si="2"/>
        <v>0</v>
      </c>
      <c r="W26" s="78">
        <f t="shared" si="17"/>
        <v>0</v>
      </c>
      <c r="X26" s="17">
        <f t="shared" si="18"/>
      </c>
      <c r="Z26" s="19">
        <f t="shared" si="3"/>
      </c>
      <c r="AA26" s="113">
        <f t="shared" si="4"/>
      </c>
      <c r="AC26" s="20">
        <f t="shared" si="5"/>
      </c>
      <c r="AD26" s="27">
        <f t="shared" si="6"/>
      </c>
      <c r="AE26" s="117" t="e">
        <f t="shared" si="19"/>
        <v>#VALUE!</v>
      </c>
      <c r="AF26" s="5"/>
      <c r="AG26" s="44">
        <f t="shared" si="7"/>
      </c>
      <c r="AH26" s="72">
        <f t="shared" si="8"/>
      </c>
      <c r="AI26" s="127">
        <f t="shared" si="9"/>
        <v>0</v>
      </c>
      <c r="AK26" s="45">
        <f t="shared" si="10"/>
      </c>
      <c r="AL26" s="129">
        <f t="shared" si="11"/>
      </c>
      <c r="AN26" s="47">
        <v>5</v>
      </c>
      <c r="AO26" s="97" t="s">
        <v>11</v>
      </c>
      <c r="AQ26" s="47"/>
      <c r="AR26" s="97" t="s">
        <v>11</v>
      </c>
      <c r="AT26" s="47">
        <v>5</v>
      </c>
      <c r="AU26" s="97" t="s">
        <v>11</v>
      </c>
      <c r="AW26" s="46">
        <f t="shared" si="12"/>
      </c>
      <c r="AX26" s="48">
        <f t="shared" si="13"/>
      </c>
      <c r="AY26" s="64">
        <f t="shared" si="20"/>
        <v>0</v>
      </c>
      <c r="BA26" s="31">
        <f t="shared" si="21"/>
      </c>
      <c r="BC26" s="12">
        <f t="shared" si="14"/>
      </c>
      <c r="BD26" s="1">
        <f t="shared" si="23"/>
      </c>
      <c r="BE26" s="139">
        <f t="shared" si="22"/>
      </c>
      <c r="BF26" s="62">
        <f t="shared" si="24"/>
      </c>
      <c r="BG26" s="62"/>
    </row>
    <row r="27" spans="1:59" ht="41.25" customHeight="1">
      <c r="A27" s="55">
        <v>18</v>
      </c>
      <c r="B27" s="33" t="s">
        <v>26</v>
      </c>
      <c r="C27" s="32" t="s">
        <v>46</v>
      </c>
      <c r="D27" s="33">
        <v>3</v>
      </c>
      <c r="E27" s="161">
        <v>1969680</v>
      </c>
      <c r="F27" s="13"/>
      <c r="G27" s="40">
        <v>4833720</v>
      </c>
      <c r="H27" s="97"/>
      <c r="I27" s="14"/>
      <c r="J27" s="12" t="s">
        <v>10</v>
      </c>
      <c r="K27" s="64" t="s">
        <v>10</v>
      </c>
      <c r="M27" s="12" t="s">
        <v>10</v>
      </c>
      <c r="N27" s="97" t="s">
        <v>11</v>
      </c>
      <c r="O27" s="5"/>
      <c r="P27" s="66">
        <f t="shared" si="0"/>
        <v>4833720</v>
      </c>
      <c r="Q27" s="104">
        <f t="shared" si="1"/>
      </c>
      <c r="R27" s="5"/>
      <c r="S27" s="16">
        <f t="shared" si="15"/>
      </c>
      <c r="T27" s="152">
        <f t="shared" si="16"/>
      </c>
      <c r="U27" s="77"/>
      <c r="V27" s="26">
        <f t="shared" si="2"/>
        <v>0</v>
      </c>
      <c r="W27" s="78">
        <f t="shared" si="17"/>
        <v>0</v>
      </c>
      <c r="X27" s="17">
        <f t="shared" si="18"/>
      </c>
      <c r="Z27" s="19">
        <f t="shared" si="3"/>
      </c>
      <c r="AA27" s="113">
        <f t="shared" si="4"/>
      </c>
      <c r="AC27" s="20">
        <f t="shared" si="5"/>
      </c>
      <c r="AD27" s="27">
        <f t="shared" si="6"/>
      </c>
      <c r="AE27" s="117" t="e">
        <f t="shared" si="19"/>
        <v>#VALUE!</v>
      </c>
      <c r="AF27" s="5"/>
      <c r="AG27" s="44">
        <f t="shared" si="7"/>
      </c>
      <c r="AH27" s="72">
        <f t="shared" si="8"/>
      </c>
      <c r="AI27" s="127">
        <f t="shared" si="9"/>
        <v>0</v>
      </c>
      <c r="AK27" s="45">
        <f t="shared" si="10"/>
      </c>
      <c r="AL27" s="129">
        <f t="shared" si="11"/>
      </c>
      <c r="AN27" s="47">
        <v>5</v>
      </c>
      <c r="AO27" s="97" t="s">
        <v>11</v>
      </c>
      <c r="AQ27" s="47"/>
      <c r="AR27" s="97" t="s">
        <v>11</v>
      </c>
      <c r="AT27" s="47">
        <v>5</v>
      </c>
      <c r="AU27" s="97" t="s">
        <v>11</v>
      </c>
      <c r="AW27" s="46">
        <f t="shared" si="12"/>
      </c>
      <c r="AX27" s="48">
        <f t="shared" si="13"/>
      </c>
      <c r="AY27" s="64">
        <f t="shared" si="20"/>
        <v>0</v>
      </c>
      <c r="BA27" s="31">
        <f t="shared" si="21"/>
      </c>
      <c r="BC27" s="12">
        <f t="shared" si="14"/>
      </c>
      <c r="BD27" s="1">
        <f t="shared" si="23"/>
      </c>
      <c r="BE27" s="139">
        <f t="shared" si="22"/>
      </c>
      <c r="BF27" s="62">
        <f t="shared" si="24"/>
      </c>
      <c r="BG27" s="62"/>
    </row>
    <row r="28" spans="1:59" ht="41.25" customHeight="1">
      <c r="A28" s="55">
        <v>19</v>
      </c>
      <c r="B28" s="33" t="s">
        <v>26</v>
      </c>
      <c r="C28" s="32" t="s">
        <v>46</v>
      </c>
      <c r="D28" s="33">
        <v>2</v>
      </c>
      <c r="E28" s="161">
        <v>1793360</v>
      </c>
      <c r="F28" s="13"/>
      <c r="G28" s="40">
        <v>9020160</v>
      </c>
      <c r="H28" s="97"/>
      <c r="I28" s="14"/>
      <c r="J28" s="12" t="s">
        <v>10</v>
      </c>
      <c r="K28" s="64" t="s">
        <v>10</v>
      </c>
      <c r="M28" s="12" t="s">
        <v>10</v>
      </c>
      <c r="N28" s="97" t="s">
        <v>11</v>
      </c>
      <c r="O28" s="5"/>
      <c r="P28" s="66">
        <f t="shared" si="0"/>
        <v>9020160</v>
      </c>
      <c r="Q28" s="104">
        <f t="shared" si="1"/>
      </c>
      <c r="R28" s="5"/>
      <c r="S28" s="16">
        <f t="shared" si="15"/>
      </c>
      <c r="T28" s="152">
        <f t="shared" si="16"/>
      </c>
      <c r="U28" s="77"/>
      <c r="V28" s="26">
        <f t="shared" si="2"/>
        <v>0</v>
      </c>
      <c r="W28" s="78">
        <f t="shared" si="17"/>
        <v>0</v>
      </c>
      <c r="X28" s="17">
        <f t="shared" si="18"/>
      </c>
      <c r="Z28" s="19">
        <f t="shared" si="3"/>
      </c>
      <c r="AA28" s="113">
        <f t="shared" si="4"/>
      </c>
      <c r="AC28" s="20">
        <f t="shared" si="5"/>
      </c>
      <c r="AD28" s="27">
        <f t="shared" si="6"/>
      </c>
      <c r="AE28" s="117" t="e">
        <f t="shared" si="19"/>
        <v>#VALUE!</v>
      </c>
      <c r="AF28" s="5"/>
      <c r="AG28" s="44">
        <f t="shared" si="7"/>
      </c>
      <c r="AH28" s="72">
        <f t="shared" si="8"/>
      </c>
      <c r="AI28" s="127">
        <f t="shared" si="9"/>
        <v>0</v>
      </c>
      <c r="AK28" s="45">
        <f t="shared" si="10"/>
      </c>
      <c r="AL28" s="129">
        <f t="shared" si="11"/>
      </c>
      <c r="AN28" s="47">
        <v>5</v>
      </c>
      <c r="AO28" s="97" t="s">
        <v>11</v>
      </c>
      <c r="AQ28" s="47"/>
      <c r="AR28" s="97" t="s">
        <v>11</v>
      </c>
      <c r="AT28" s="47">
        <v>5</v>
      </c>
      <c r="AU28" s="97" t="s">
        <v>11</v>
      </c>
      <c r="AW28" s="46">
        <f t="shared" si="12"/>
      </c>
      <c r="AX28" s="48">
        <f t="shared" si="13"/>
      </c>
      <c r="AY28" s="64">
        <f t="shared" si="20"/>
        <v>0</v>
      </c>
      <c r="BA28" s="31">
        <f t="shared" si="21"/>
      </c>
      <c r="BC28" s="12">
        <f t="shared" si="14"/>
      </c>
      <c r="BD28" s="1">
        <f t="shared" si="23"/>
      </c>
      <c r="BE28" s="139">
        <f t="shared" si="22"/>
      </c>
      <c r="BF28" s="62">
        <f t="shared" si="24"/>
      </c>
      <c r="BG28" s="62"/>
    </row>
    <row r="29" spans="1:59" ht="41.25" customHeight="1">
      <c r="A29" s="55">
        <v>20</v>
      </c>
      <c r="B29" s="33" t="s">
        <v>26</v>
      </c>
      <c r="C29" s="32" t="s">
        <v>47</v>
      </c>
      <c r="D29" s="33">
        <v>6</v>
      </c>
      <c r="E29" s="161">
        <v>6723360</v>
      </c>
      <c r="F29" s="13"/>
      <c r="G29" s="40">
        <v>3967200</v>
      </c>
      <c r="H29" s="97"/>
      <c r="I29" s="14"/>
      <c r="J29" s="12" t="s">
        <v>10</v>
      </c>
      <c r="K29" s="64" t="s">
        <v>10</v>
      </c>
      <c r="M29" s="12" t="s">
        <v>10</v>
      </c>
      <c r="N29" s="97" t="s">
        <v>11</v>
      </c>
      <c r="O29" s="5"/>
      <c r="P29" s="66">
        <f t="shared" si="0"/>
        <v>3967200</v>
      </c>
      <c r="Q29" s="104">
        <f t="shared" si="1"/>
      </c>
      <c r="R29" s="5"/>
      <c r="S29" s="16">
        <f t="shared" si="15"/>
        <v>3967200</v>
      </c>
      <c r="T29" s="152">
        <f t="shared" si="16"/>
      </c>
      <c r="U29" s="77"/>
      <c r="V29" s="26">
        <f t="shared" si="2"/>
        <v>1</v>
      </c>
      <c r="W29" s="78">
        <f t="shared" si="17"/>
        <v>0</v>
      </c>
      <c r="X29" s="17">
        <f t="shared" si="18"/>
        <v>3967200</v>
      </c>
      <c r="Z29" s="19">
        <f t="shared" si="3"/>
        <v>100</v>
      </c>
      <c r="AA29" s="113">
        <f t="shared" si="4"/>
      </c>
      <c r="AC29" s="20">
        <f t="shared" si="5"/>
        <v>0</v>
      </c>
      <c r="AD29" s="27">
        <f t="shared" si="6"/>
      </c>
      <c r="AE29" s="117">
        <f t="shared" si="19"/>
        <v>8501.142857142857</v>
      </c>
      <c r="AF29" s="29"/>
      <c r="AG29" s="44">
        <f t="shared" si="7"/>
        <v>0</v>
      </c>
      <c r="AH29" s="72">
        <f t="shared" si="8"/>
      </c>
      <c r="AI29" s="127">
        <f t="shared" si="9"/>
        <v>0</v>
      </c>
      <c r="AK29" s="45">
        <f t="shared" si="10"/>
        <v>70</v>
      </c>
      <c r="AL29" s="129">
        <f t="shared" si="11"/>
      </c>
      <c r="AN29" s="47">
        <v>5</v>
      </c>
      <c r="AO29" s="97" t="s">
        <v>11</v>
      </c>
      <c r="AQ29" s="47"/>
      <c r="AR29" s="97" t="s">
        <v>11</v>
      </c>
      <c r="AT29" s="47">
        <v>5</v>
      </c>
      <c r="AU29" s="97" t="s">
        <v>11</v>
      </c>
      <c r="AW29" s="46">
        <f t="shared" si="12"/>
        <v>80</v>
      </c>
      <c r="AX29" s="48">
        <f t="shared" si="13"/>
      </c>
      <c r="AY29" s="64">
        <f t="shared" si="20"/>
        <v>80</v>
      </c>
      <c r="BA29" s="31" t="str">
        <f t="shared" si="21"/>
        <v>CONSORCIO LA COLONIAL ROSARIO</v>
      </c>
      <c r="BC29" s="12" t="str">
        <f t="shared" si="14"/>
        <v>CONSORCIO LA COLONIAL ROSARIO</v>
      </c>
      <c r="BD29" s="1">
        <f t="shared" si="23"/>
        <v>3967200</v>
      </c>
      <c r="BE29" s="139">
        <f t="shared" si="22"/>
        <v>3967200</v>
      </c>
      <c r="BF29" s="62">
        <f t="shared" si="24"/>
        <v>2756160</v>
      </c>
      <c r="BG29" s="62"/>
    </row>
    <row r="30" spans="1:59" ht="41.25" customHeight="1">
      <c r="A30" s="55">
        <v>21</v>
      </c>
      <c r="B30" s="33" t="s">
        <v>26</v>
      </c>
      <c r="C30" s="32" t="s">
        <v>48</v>
      </c>
      <c r="D30" s="33">
        <v>2</v>
      </c>
      <c r="E30" s="161">
        <v>2320000</v>
      </c>
      <c r="F30" s="13"/>
      <c r="G30" s="40">
        <v>7424000</v>
      </c>
      <c r="H30" s="97"/>
      <c r="I30" s="14"/>
      <c r="J30" s="12" t="s">
        <v>10</v>
      </c>
      <c r="K30" s="64" t="s">
        <v>10</v>
      </c>
      <c r="M30" s="12" t="s">
        <v>10</v>
      </c>
      <c r="N30" s="97" t="s">
        <v>11</v>
      </c>
      <c r="O30" s="5"/>
      <c r="P30" s="66">
        <f t="shared" si="0"/>
        <v>7424000</v>
      </c>
      <c r="Q30" s="104">
        <f t="shared" si="1"/>
      </c>
      <c r="R30" s="5"/>
      <c r="S30" s="16">
        <f t="shared" si="15"/>
      </c>
      <c r="T30" s="152">
        <f t="shared" si="16"/>
      </c>
      <c r="U30" s="77"/>
      <c r="V30" s="26">
        <f t="shared" si="2"/>
        <v>0</v>
      </c>
      <c r="W30" s="78">
        <f t="shared" si="17"/>
        <v>0</v>
      </c>
      <c r="X30" s="17">
        <f t="shared" si="18"/>
      </c>
      <c r="Z30" s="19">
        <f t="shared" si="3"/>
      </c>
      <c r="AA30" s="113">
        <f t="shared" si="4"/>
      </c>
      <c r="AC30" s="20">
        <f t="shared" si="5"/>
      </c>
      <c r="AD30" s="27">
        <f t="shared" si="6"/>
      </c>
      <c r="AE30" s="117" t="e">
        <f t="shared" si="19"/>
        <v>#VALUE!</v>
      </c>
      <c r="AF30" s="29"/>
      <c r="AG30" s="44">
        <f t="shared" si="7"/>
      </c>
      <c r="AH30" s="72">
        <f t="shared" si="8"/>
      </c>
      <c r="AI30" s="127">
        <f t="shared" si="9"/>
        <v>0</v>
      </c>
      <c r="AK30" s="45">
        <f t="shared" si="10"/>
      </c>
      <c r="AL30" s="129">
        <f t="shared" si="11"/>
      </c>
      <c r="AN30" s="47">
        <v>5</v>
      </c>
      <c r="AO30" s="97" t="s">
        <v>11</v>
      </c>
      <c r="AQ30" s="47"/>
      <c r="AR30" s="97" t="s">
        <v>11</v>
      </c>
      <c r="AT30" s="47">
        <v>5</v>
      </c>
      <c r="AU30" s="97" t="s">
        <v>11</v>
      </c>
      <c r="AW30" s="46">
        <f t="shared" si="12"/>
      </c>
      <c r="AX30" s="48">
        <f t="shared" si="13"/>
      </c>
      <c r="AY30" s="64">
        <f t="shared" si="20"/>
        <v>0</v>
      </c>
      <c r="BA30" s="31">
        <f t="shared" si="21"/>
      </c>
      <c r="BC30" s="12">
        <f t="shared" si="14"/>
      </c>
      <c r="BD30" s="1">
        <f t="shared" si="23"/>
      </c>
      <c r="BE30" s="139">
        <f t="shared" si="22"/>
      </c>
      <c r="BF30" s="62">
        <f t="shared" si="24"/>
      </c>
      <c r="BG30" s="62"/>
    </row>
    <row r="31" spans="1:59" ht="41.25" customHeight="1">
      <c r="A31" s="55">
        <v>22</v>
      </c>
      <c r="B31" s="33" t="s">
        <v>26</v>
      </c>
      <c r="C31" s="32" t="s">
        <v>49</v>
      </c>
      <c r="D31" s="33">
        <v>1</v>
      </c>
      <c r="E31" s="161">
        <v>2737600</v>
      </c>
      <c r="F31" s="13"/>
      <c r="G31" s="40">
        <v>4292000</v>
      </c>
      <c r="H31" s="97"/>
      <c r="I31" s="14"/>
      <c r="J31" s="12" t="s">
        <v>10</v>
      </c>
      <c r="K31" s="64" t="s">
        <v>10</v>
      </c>
      <c r="M31" s="12" t="s">
        <v>10</v>
      </c>
      <c r="N31" s="97" t="s">
        <v>11</v>
      </c>
      <c r="O31" s="5"/>
      <c r="P31" s="66">
        <f t="shared" si="0"/>
        <v>4292000</v>
      </c>
      <c r="Q31" s="104">
        <f t="shared" si="1"/>
      </c>
      <c r="R31" s="5"/>
      <c r="S31" s="16">
        <f t="shared" si="15"/>
      </c>
      <c r="T31" s="152">
        <f t="shared" si="16"/>
      </c>
      <c r="U31" s="77"/>
      <c r="V31" s="26">
        <f t="shared" si="2"/>
        <v>0</v>
      </c>
      <c r="W31" s="78">
        <f t="shared" si="17"/>
        <v>0</v>
      </c>
      <c r="X31" s="17">
        <f t="shared" si="18"/>
      </c>
      <c r="Z31" s="19">
        <f t="shared" si="3"/>
      </c>
      <c r="AA31" s="113">
        <f t="shared" si="4"/>
      </c>
      <c r="AC31" s="20">
        <f t="shared" si="5"/>
      </c>
      <c r="AD31" s="27">
        <f t="shared" si="6"/>
      </c>
      <c r="AE31" s="117" t="e">
        <f t="shared" si="19"/>
        <v>#VALUE!</v>
      </c>
      <c r="AF31" s="29"/>
      <c r="AG31" s="44">
        <f t="shared" si="7"/>
      </c>
      <c r="AH31" s="72">
        <f t="shared" si="8"/>
      </c>
      <c r="AI31" s="127">
        <f t="shared" si="9"/>
        <v>0</v>
      </c>
      <c r="AK31" s="45">
        <f t="shared" si="10"/>
      </c>
      <c r="AL31" s="129">
        <f t="shared" si="11"/>
      </c>
      <c r="AN31" s="47">
        <v>5</v>
      </c>
      <c r="AO31" s="97" t="s">
        <v>11</v>
      </c>
      <c r="AQ31" s="47"/>
      <c r="AR31" s="97" t="s">
        <v>11</v>
      </c>
      <c r="AT31" s="47">
        <v>5</v>
      </c>
      <c r="AU31" s="97" t="s">
        <v>11</v>
      </c>
      <c r="AW31" s="46">
        <f t="shared" si="12"/>
      </c>
      <c r="AX31" s="48">
        <f t="shared" si="13"/>
      </c>
      <c r="AY31" s="64">
        <f t="shared" si="20"/>
        <v>0</v>
      </c>
      <c r="BA31" s="31">
        <f t="shared" si="21"/>
      </c>
      <c r="BC31" s="12">
        <f t="shared" si="14"/>
      </c>
      <c r="BD31" s="1">
        <f t="shared" si="23"/>
      </c>
      <c r="BE31" s="139">
        <f t="shared" si="22"/>
      </c>
      <c r="BF31" s="62">
        <f t="shared" si="24"/>
      </c>
      <c r="BG31" s="62"/>
    </row>
    <row r="32" spans="1:59" ht="41.25" customHeight="1">
      <c r="A32" s="55">
        <v>23</v>
      </c>
      <c r="B32" s="33" t="s">
        <v>26</v>
      </c>
      <c r="C32" s="32" t="s">
        <v>50</v>
      </c>
      <c r="D32" s="33">
        <v>6</v>
      </c>
      <c r="E32" s="161">
        <v>1679997.84</v>
      </c>
      <c r="F32" s="13"/>
      <c r="G32" s="40">
        <v>1526328</v>
      </c>
      <c r="H32" s="97">
        <v>1530000.0000000002</v>
      </c>
      <c r="I32" s="14"/>
      <c r="J32" s="12" t="s">
        <v>10</v>
      </c>
      <c r="K32" s="64" t="s">
        <v>10</v>
      </c>
      <c r="M32" s="12" t="s">
        <v>10</v>
      </c>
      <c r="N32" s="97" t="s">
        <v>10</v>
      </c>
      <c r="O32" s="5"/>
      <c r="P32" s="66">
        <f t="shared" si="0"/>
        <v>1526328</v>
      </c>
      <c r="Q32" s="104">
        <f t="shared" si="1"/>
        <v>1530000.0000000002</v>
      </c>
      <c r="R32" s="5"/>
      <c r="S32" s="16">
        <f t="shared" si="15"/>
        <v>1526328</v>
      </c>
      <c r="T32" s="152">
        <f t="shared" si="16"/>
        <v>1530000.0000000002</v>
      </c>
      <c r="U32" s="77">
        <v>1679997.84</v>
      </c>
      <c r="V32" s="26">
        <f t="shared" si="2"/>
        <v>2</v>
      </c>
      <c r="W32" s="78">
        <f t="shared" si="17"/>
        <v>1</v>
      </c>
      <c r="X32" s="17">
        <f t="shared" si="18"/>
        <v>1578775.28</v>
      </c>
      <c r="Z32" s="19">
        <f t="shared" si="3"/>
        <v>96.67797686824689</v>
      </c>
      <c r="AA32" s="113">
        <f t="shared" si="4"/>
        <v>96.91056221756907</v>
      </c>
      <c r="AC32" s="20">
        <f t="shared" si="5"/>
        <v>52447.28000000003</v>
      </c>
      <c r="AD32" s="27">
        <f t="shared" si="6"/>
        <v>48775.279999999795</v>
      </c>
      <c r="AE32" s="117">
        <f t="shared" si="19"/>
        <v>3383.0898857142856</v>
      </c>
      <c r="AF32" s="29"/>
      <c r="AG32" s="44">
        <f t="shared" si="7"/>
        <v>1550.2774614847876</v>
      </c>
      <c r="AH32" s="72">
        <f t="shared" si="8"/>
        <v>1441.7376318011034</v>
      </c>
      <c r="AI32" s="127">
        <f t="shared" si="9"/>
        <v>1441.7376318011034</v>
      </c>
      <c r="AK32" s="45">
        <f t="shared" si="10"/>
        <v>65.09907854134636</v>
      </c>
      <c r="AL32" s="129">
        <f t="shared" si="11"/>
        <v>70</v>
      </c>
      <c r="AN32" s="47">
        <v>5</v>
      </c>
      <c r="AO32" s="133">
        <v>20</v>
      </c>
      <c r="AQ32" s="47"/>
      <c r="AR32" s="133">
        <v>5</v>
      </c>
      <c r="AT32" s="47">
        <v>5</v>
      </c>
      <c r="AU32" s="133">
        <v>0</v>
      </c>
      <c r="AW32" s="46">
        <f t="shared" si="12"/>
        <v>75.09907854134636</v>
      </c>
      <c r="AX32" s="48">
        <f t="shared" si="13"/>
        <v>95</v>
      </c>
      <c r="AY32" s="64">
        <f t="shared" si="20"/>
        <v>95</v>
      </c>
      <c r="BA32" s="31" t="str">
        <f t="shared" si="21"/>
        <v>YAMAKI</v>
      </c>
      <c r="BC32" s="12" t="str">
        <f t="shared" si="14"/>
        <v>YAMAKI</v>
      </c>
      <c r="BD32" s="1">
        <f t="shared" si="23"/>
        <v>1530000.0000000002</v>
      </c>
      <c r="BE32" s="139">
        <f t="shared" si="22"/>
        <v>1530000.0000000002</v>
      </c>
      <c r="BF32" s="62">
        <f t="shared" si="24"/>
        <v>149997.83999999985</v>
      </c>
      <c r="BG32" s="62"/>
    </row>
    <row r="33" spans="1:59" ht="41.25" customHeight="1">
      <c r="A33" s="55">
        <v>24</v>
      </c>
      <c r="B33" s="33" t="s">
        <v>26</v>
      </c>
      <c r="C33" s="32" t="s">
        <v>50</v>
      </c>
      <c r="D33" s="33">
        <v>2</v>
      </c>
      <c r="E33" s="161">
        <v>486000.56</v>
      </c>
      <c r="F33" s="13"/>
      <c r="G33" s="40">
        <v>440800</v>
      </c>
      <c r="H33" s="97">
        <v>440000.00000000006</v>
      </c>
      <c r="I33" s="14"/>
      <c r="J33" s="12" t="s">
        <v>10</v>
      </c>
      <c r="K33" s="64" t="s">
        <v>10</v>
      </c>
      <c r="M33" s="12" t="s">
        <v>10</v>
      </c>
      <c r="N33" s="97" t="s">
        <v>10</v>
      </c>
      <c r="O33" s="5"/>
      <c r="P33" s="66">
        <f t="shared" si="0"/>
        <v>440800</v>
      </c>
      <c r="Q33" s="104">
        <f t="shared" si="1"/>
        <v>440000.00000000006</v>
      </c>
      <c r="R33" s="5"/>
      <c r="S33" s="16">
        <f t="shared" si="15"/>
        <v>440800</v>
      </c>
      <c r="T33" s="152">
        <f t="shared" si="16"/>
        <v>440000.00000000006</v>
      </c>
      <c r="U33" s="77">
        <v>486000.56</v>
      </c>
      <c r="V33" s="26">
        <f t="shared" si="2"/>
        <v>2</v>
      </c>
      <c r="W33" s="78">
        <f t="shared" si="17"/>
        <v>1</v>
      </c>
      <c r="X33" s="17">
        <f t="shared" si="18"/>
        <v>455600.1866666667</v>
      </c>
      <c r="Z33" s="19">
        <f t="shared" si="3"/>
        <v>96.75149679482132</v>
      </c>
      <c r="AA33" s="113">
        <f t="shared" si="4"/>
        <v>96.5759042416547</v>
      </c>
      <c r="AC33" s="20">
        <f t="shared" si="5"/>
        <v>14800.186666666705</v>
      </c>
      <c r="AD33" s="27">
        <f t="shared" si="6"/>
        <v>15600.186666666646</v>
      </c>
      <c r="AE33" s="117">
        <f t="shared" si="19"/>
        <v>976.2861142857143</v>
      </c>
      <c r="AF33" s="5"/>
      <c r="AG33" s="44">
        <f t="shared" si="7"/>
        <v>1515.968162416716</v>
      </c>
      <c r="AH33" s="72">
        <f t="shared" si="8"/>
        <v>1597.9113538944778</v>
      </c>
      <c r="AI33" s="127">
        <f t="shared" si="9"/>
        <v>1515.968162416716</v>
      </c>
      <c r="AK33" s="45">
        <f t="shared" si="10"/>
        <v>70</v>
      </c>
      <c r="AL33" s="129">
        <f t="shared" si="11"/>
        <v>66.41029936393949</v>
      </c>
      <c r="AN33" s="47">
        <v>5</v>
      </c>
      <c r="AO33" s="133">
        <v>20</v>
      </c>
      <c r="AQ33" s="47"/>
      <c r="AR33" s="133">
        <v>5</v>
      </c>
      <c r="AT33" s="47">
        <v>5</v>
      </c>
      <c r="AU33" s="133">
        <v>0</v>
      </c>
      <c r="AW33" s="46">
        <f t="shared" si="12"/>
        <v>80</v>
      </c>
      <c r="AX33" s="48">
        <f t="shared" si="13"/>
        <v>91.41029936393949</v>
      </c>
      <c r="AY33" s="64">
        <f t="shared" si="20"/>
        <v>91.41029936393949</v>
      </c>
      <c r="BA33" s="31" t="str">
        <f t="shared" si="21"/>
        <v>YAMAKI</v>
      </c>
      <c r="BC33" s="12" t="str">
        <f t="shared" si="14"/>
        <v>YAMAKI</v>
      </c>
      <c r="BD33" s="1">
        <f t="shared" si="23"/>
        <v>440000.00000000006</v>
      </c>
      <c r="BE33" s="139">
        <f t="shared" si="22"/>
        <v>440000.00000000006</v>
      </c>
      <c r="BF33" s="62">
        <f t="shared" si="24"/>
        <v>46000.55999999994</v>
      </c>
      <c r="BG33" s="62"/>
    </row>
    <row r="34" spans="1:59" ht="41.25" customHeight="1">
      <c r="A34" s="55">
        <v>25</v>
      </c>
      <c r="B34" s="33" t="s">
        <v>26</v>
      </c>
      <c r="C34" s="32" t="s">
        <v>51</v>
      </c>
      <c r="D34" s="33">
        <v>4</v>
      </c>
      <c r="E34" s="161">
        <v>9583998.88</v>
      </c>
      <c r="F34" s="13"/>
      <c r="G34" s="40">
        <v>8713920</v>
      </c>
      <c r="H34" s="97">
        <v>8712000</v>
      </c>
      <c r="I34" s="14"/>
      <c r="J34" s="12" t="s">
        <v>10</v>
      </c>
      <c r="K34" s="64" t="s">
        <v>10</v>
      </c>
      <c r="M34" s="12" t="s">
        <v>10</v>
      </c>
      <c r="N34" s="97" t="s">
        <v>10</v>
      </c>
      <c r="O34" s="5"/>
      <c r="P34" s="66">
        <f t="shared" si="0"/>
        <v>8713920</v>
      </c>
      <c r="Q34" s="104">
        <f t="shared" si="1"/>
        <v>8712000</v>
      </c>
      <c r="R34" s="5"/>
      <c r="S34" s="16">
        <f t="shared" si="15"/>
        <v>8713920</v>
      </c>
      <c r="T34" s="152">
        <f t="shared" si="16"/>
        <v>8712000</v>
      </c>
      <c r="U34" s="77">
        <v>9583998.88</v>
      </c>
      <c r="V34" s="26">
        <f t="shared" si="2"/>
        <v>2</v>
      </c>
      <c r="W34" s="78">
        <f t="shared" si="17"/>
        <v>1</v>
      </c>
      <c r="X34" s="17">
        <f t="shared" si="18"/>
        <v>9003306.293333335</v>
      </c>
      <c r="Z34" s="19">
        <f t="shared" si="3"/>
        <v>96.78577753655215</v>
      </c>
      <c r="AA34" s="113">
        <f t="shared" si="4"/>
        <v>96.76445203748052</v>
      </c>
      <c r="AC34" s="20">
        <f t="shared" si="5"/>
        <v>289386.29333333485</v>
      </c>
      <c r="AD34" s="27">
        <f t="shared" si="6"/>
        <v>291306.29333333485</v>
      </c>
      <c r="AE34" s="117">
        <f t="shared" si="19"/>
        <v>19292.7992</v>
      </c>
      <c r="AF34" s="5"/>
      <c r="AG34" s="44">
        <f t="shared" si="7"/>
        <v>1499.9704829423345</v>
      </c>
      <c r="AH34" s="72">
        <f t="shared" si="8"/>
        <v>1509.922382509091</v>
      </c>
      <c r="AI34" s="127">
        <f t="shared" si="9"/>
        <v>1499.9704829423345</v>
      </c>
      <c r="AK34" s="45">
        <f t="shared" si="10"/>
        <v>70</v>
      </c>
      <c r="AL34" s="129">
        <f t="shared" si="11"/>
        <v>69.53862994698089</v>
      </c>
      <c r="AN34" s="47">
        <v>5</v>
      </c>
      <c r="AO34" s="133">
        <v>20</v>
      </c>
      <c r="AQ34" s="47"/>
      <c r="AR34" s="133">
        <v>5</v>
      </c>
      <c r="AT34" s="47">
        <v>5</v>
      </c>
      <c r="AU34" s="133">
        <v>0</v>
      </c>
      <c r="AW34" s="46">
        <f t="shared" si="12"/>
        <v>80</v>
      </c>
      <c r="AX34" s="48">
        <f t="shared" si="13"/>
        <v>94.53862994698089</v>
      </c>
      <c r="AY34" s="64">
        <f t="shared" si="20"/>
        <v>94.53862994698089</v>
      </c>
      <c r="BA34" s="31" t="str">
        <f t="shared" si="21"/>
        <v>YAMAKI</v>
      </c>
      <c r="BC34" s="12" t="str">
        <f t="shared" si="14"/>
        <v>YAMAKI</v>
      </c>
      <c r="BD34" s="1">
        <f t="shared" si="23"/>
        <v>8712000</v>
      </c>
      <c r="BE34" s="139">
        <f t="shared" si="22"/>
        <v>8712000</v>
      </c>
      <c r="BF34" s="62">
        <f t="shared" si="24"/>
        <v>871998.8800000008</v>
      </c>
      <c r="BG34" s="62"/>
    </row>
    <row r="35" spans="1:59" ht="41.25" customHeight="1">
      <c r="A35" s="55">
        <v>26</v>
      </c>
      <c r="B35" s="33" t="s">
        <v>26</v>
      </c>
      <c r="C35" s="32" t="s">
        <v>51</v>
      </c>
      <c r="D35" s="33">
        <v>4</v>
      </c>
      <c r="E35" s="161">
        <v>9359998.24</v>
      </c>
      <c r="F35" s="13"/>
      <c r="G35" s="40">
        <v>8509760</v>
      </c>
      <c r="H35" s="97">
        <v>8508000.000000002</v>
      </c>
      <c r="I35" s="14"/>
      <c r="J35" s="12" t="s">
        <v>10</v>
      </c>
      <c r="K35" s="64" t="s">
        <v>10</v>
      </c>
      <c r="M35" s="12" t="s">
        <v>10</v>
      </c>
      <c r="N35" s="97" t="s">
        <v>10</v>
      </c>
      <c r="O35" s="5"/>
      <c r="P35" s="66">
        <f t="shared" si="0"/>
        <v>8509760</v>
      </c>
      <c r="Q35" s="104">
        <f t="shared" si="1"/>
        <v>8508000.000000002</v>
      </c>
      <c r="R35" s="5"/>
      <c r="S35" s="16">
        <f t="shared" si="15"/>
        <v>8509760</v>
      </c>
      <c r="T35" s="152">
        <f t="shared" si="16"/>
        <v>8508000.000000002</v>
      </c>
      <c r="U35" s="77">
        <v>9359998.24</v>
      </c>
      <c r="V35" s="26">
        <f t="shared" si="2"/>
        <v>2</v>
      </c>
      <c r="W35" s="78">
        <f t="shared" si="17"/>
        <v>1</v>
      </c>
      <c r="X35" s="17">
        <f t="shared" si="18"/>
        <v>8792586.08</v>
      </c>
      <c r="Z35" s="19">
        <f t="shared" si="3"/>
        <v>96.78335728047828</v>
      </c>
      <c r="AA35" s="113">
        <f t="shared" si="4"/>
        <v>96.76334041645234</v>
      </c>
      <c r="AC35" s="20">
        <f t="shared" si="5"/>
        <v>282826.0800000001</v>
      </c>
      <c r="AD35" s="27">
        <f t="shared" si="6"/>
        <v>284586.0799999982</v>
      </c>
      <c r="AE35" s="117">
        <f t="shared" si="19"/>
        <v>18841.255885714287</v>
      </c>
      <c r="AF35" s="29"/>
      <c r="AG35" s="44">
        <f t="shared" si="7"/>
        <v>1501.0999357768019</v>
      </c>
      <c r="AH35" s="72">
        <f t="shared" si="8"/>
        <v>1510.4411389889115</v>
      </c>
      <c r="AI35" s="127">
        <f t="shared" si="9"/>
        <v>1501.0999357768019</v>
      </c>
      <c r="AK35" s="45">
        <f t="shared" si="10"/>
        <v>70</v>
      </c>
      <c r="AL35" s="129">
        <f t="shared" si="11"/>
        <v>69.56709056184383</v>
      </c>
      <c r="AN35" s="47">
        <v>5</v>
      </c>
      <c r="AO35" s="133">
        <v>20</v>
      </c>
      <c r="AQ35" s="47"/>
      <c r="AR35" s="133">
        <v>5</v>
      </c>
      <c r="AT35" s="47">
        <v>5</v>
      </c>
      <c r="AU35" s="133">
        <v>0</v>
      </c>
      <c r="AW35" s="46">
        <f t="shared" si="12"/>
        <v>80</v>
      </c>
      <c r="AX35" s="48">
        <f t="shared" si="13"/>
        <v>94.56709056184383</v>
      </c>
      <c r="AY35" s="64">
        <f t="shared" si="20"/>
        <v>94.56709056184383</v>
      </c>
      <c r="BA35" s="31" t="str">
        <f t="shared" si="21"/>
        <v>YAMAKI</v>
      </c>
      <c r="BC35" s="12" t="str">
        <f t="shared" si="14"/>
        <v>YAMAKI</v>
      </c>
      <c r="BD35" s="1">
        <f t="shared" si="23"/>
        <v>8508000.000000002</v>
      </c>
      <c r="BE35" s="139">
        <f t="shared" si="22"/>
        <v>8508000.000000002</v>
      </c>
      <c r="BF35" s="62">
        <f t="shared" si="24"/>
        <v>851998.2399999984</v>
      </c>
      <c r="BG35" s="62"/>
    </row>
    <row r="36" spans="1:59" ht="41.25" customHeight="1">
      <c r="A36" s="55">
        <v>27</v>
      </c>
      <c r="B36" s="33" t="s">
        <v>26</v>
      </c>
      <c r="C36" s="32" t="s">
        <v>52</v>
      </c>
      <c r="D36" s="33">
        <v>4</v>
      </c>
      <c r="E36" s="161">
        <v>24341440</v>
      </c>
      <c r="F36" s="13"/>
      <c r="G36" s="40"/>
      <c r="H36" s="97">
        <v>21320000.000000004</v>
      </c>
      <c r="I36" s="14"/>
      <c r="J36" s="12" t="s">
        <v>10</v>
      </c>
      <c r="K36" s="64" t="s">
        <v>10</v>
      </c>
      <c r="M36" s="40" t="s">
        <v>11</v>
      </c>
      <c r="N36" s="97" t="s">
        <v>10</v>
      </c>
      <c r="O36" s="5"/>
      <c r="P36" s="66">
        <f t="shared" si="0"/>
      </c>
      <c r="Q36" s="104">
        <f t="shared" si="1"/>
        <v>21320000.000000004</v>
      </c>
      <c r="R36" s="5"/>
      <c r="S36" s="16">
        <f t="shared" si="15"/>
      </c>
      <c r="T36" s="152">
        <f t="shared" si="16"/>
        <v>21320000.000000004</v>
      </c>
      <c r="U36" s="77"/>
      <c r="V36" s="26">
        <f t="shared" si="2"/>
        <v>1</v>
      </c>
      <c r="W36" s="78">
        <f t="shared" si="17"/>
        <v>0</v>
      </c>
      <c r="X36" s="17">
        <f t="shared" si="18"/>
        <v>21320000.000000004</v>
      </c>
      <c r="Z36" s="19">
        <f t="shared" si="3"/>
      </c>
      <c r="AA36" s="113">
        <f t="shared" si="4"/>
        <v>100</v>
      </c>
      <c r="AC36" s="20">
        <f t="shared" si="5"/>
      </c>
      <c r="AD36" s="27">
        <f t="shared" si="6"/>
        <v>0</v>
      </c>
      <c r="AE36" s="117">
        <f t="shared" si="19"/>
        <v>45685.71428571429</v>
      </c>
      <c r="AF36" s="30"/>
      <c r="AG36" s="44">
        <f t="shared" si="7"/>
      </c>
      <c r="AH36" s="72">
        <f t="shared" si="8"/>
        <v>0</v>
      </c>
      <c r="AI36" s="127">
        <f t="shared" si="9"/>
        <v>0</v>
      </c>
      <c r="AK36" s="45">
        <f t="shared" si="10"/>
      </c>
      <c r="AL36" s="129">
        <f t="shared" si="11"/>
        <v>70</v>
      </c>
      <c r="AN36" s="40" t="s">
        <v>11</v>
      </c>
      <c r="AO36" s="133">
        <v>20</v>
      </c>
      <c r="AQ36" s="40" t="s">
        <v>11</v>
      </c>
      <c r="AR36" s="133">
        <v>5</v>
      </c>
      <c r="AT36" s="40" t="s">
        <v>11</v>
      </c>
      <c r="AU36" s="133">
        <v>0</v>
      </c>
      <c r="AW36" s="46">
        <f t="shared" si="12"/>
      </c>
      <c r="AX36" s="48">
        <f t="shared" si="13"/>
        <v>95</v>
      </c>
      <c r="AY36" s="64">
        <f t="shared" si="20"/>
        <v>95</v>
      </c>
      <c r="BA36" s="31" t="str">
        <f t="shared" si="21"/>
        <v>YAMAKI</v>
      </c>
      <c r="BC36" s="12" t="str">
        <f t="shared" si="14"/>
        <v>YAMAKI</v>
      </c>
      <c r="BD36" s="1">
        <f t="shared" si="23"/>
        <v>21320000.000000004</v>
      </c>
      <c r="BE36" s="139">
        <f t="shared" si="22"/>
        <v>21320000.000000004</v>
      </c>
      <c r="BF36" s="62">
        <f t="shared" si="24"/>
        <v>3021439.9999999963</v>
      </c>
      <c r="BG36" s="62"/>
    </row>
    <row r="37" spans="1:58" ht="41.25" customHeight="1">
      <c r="A37" s="55">
        <v>28</v>
      </c>
      <c r="B37" s="33" t="s">
        <v>26</v>
      </c>
      <c r="C37" s="32" t="s">
        <v>53</v>
      </c>
      <c r="D37" s="33">
        <v>4</v>
      </c>
      <c r="E37" s="161">
        <v>3377920</v>
      </c>
      <c r="F37" s="13"/>
      <c r="G37" s="40">
        <v>1244912</v>
      </c>
      <c r="H37" s="97">
        <v>3296000.0000000005</v>
      </c>
      <c r="I37" s="14"/>
      <c r="J37" s="12" t="s">
        <v>10</v>
      </c>
      <c r="K37" s="64" t="s">
        <v>10</v>
      </c>
      <c r="M37" s="12" t="s">
        <v>10</v>
      </c>
      <c r="N37" s="97" t="s">
        <v>10</v>
      </c>
      <c r="O37" s="5"/>
      <c r="P37" s="66">
        <f t="shared" si="0"/>
        <v>1244912</v>
      </c>
      <c r="Q37" s="104">
        <f t="shared" si="1"/>
        <v>3296000.0000000005</v>
      </c>
      <c r="R37" s="5"/>
      <c r="S37" s="16">
        <f t="shared" si="15"/>
        <v>1244912</v>
      </c>
      <c r="T37" s="152">
        <f t="shared" si="16"/>
        <v>3296000.0000000005</v>
      </c>
      <c r="U37" s="77">
        <v>3377920</v>
      </c>
      <c r="V37" s="26">
        <f t="shared" si="2"/>
        <v>2</v>
      </c>
      <c r="W37" s="78">
        <f t="shared" si="17"/>
        <v>1</v>
      </c>
      <c r="X37" s="17">
        <f t="shared" si="18"/>
        <v>2639610.6666666665</v>
      </c>
      <c r="Z37" s="19">
        <f t="shared" si="3"/>
        <v>47.16271288493051</v>
      </c>
      <c r="AA37" s="113">
        <f t="shared" si="4"/>
        <v>124.86689956296588</v>
      </c>
      <c r="AC37" s="20">
        <f t="shared" si="5"/>
        <v>1394698.6666666665</v>
      </c>
      <c r="AD37" s="27">
        <f t="shared" si="6"/>
        <v>656389.333333334</v>
      </c>
      <c r="AE37" s="117">
        <f t="shared" si="19"/>
        <v>5656.308571428571</v>
      </c>
      <c r="AF37" s="29"/>
      <c r="AG37" s="44">
        <f t="shared" si="7"/>
        <v>24657.4006536991</v>
      </c>
      <c r="AH37" s="72">
        <f t="shared" si="8"/>
        <v>11604.553129384076</v>
      </c>
      <c r="AI37" s="127">
        <f t="shared" si="9"/>
        <v>11604.553129384076</v>
      </c>
      <c r="AK37" s="45">
        <f t="shared" si="10"/>
        <v>32.94421542909152</v>
      </c>
      <c r="AL37" s="129">
        <f t="shared" si="11"/>
        <v>70</v>
      </c>
      <c r="AN37" s="47">
        <v>5</v>
      </c>
      <c r="AO37" s="133">
        <v>20</v>
      </c>
      <c r="AQ37" s="47"/>
      <c r="AR37" s="133">
        <v>5</v>
      </c>
      <c r="AT37" s="47">
        <v>5</v>
      </c>
      <c r="AU37" s="133">
        <v>0</v>
      </c>
      <c r="AW37" s="46">
        <f t="shared" si="12"/>
        <v>42.94421542909152</v>
      </c>
      <c r="AX37" s="48">
        <f t="shared" si="13"/>
        <v>95</v>
      </c>
      <c r="AY37" s="64">
        <f t="shared" si="20"/>
        <v>95</v>
      </c>
      <c r="BA37" s="31" t="str">
        <f t="shared" si="21"/>
        <v>YAMAKI</v>
      </c>
      <c r="BC37" s="12" t="str">
        <f t="shared" si="14"/>
        <v>YAMAKI</v>
      </c>
      <c r="BD37" s="1">
        <f t="shared" si="23"/>
        <v>3296000.0000000005</v>
      </c>
      <c r="BE37" s="139">
        <f t="shared" si="22"/>
        <v>3296000.0000000005</v>
      </c>
      <c r="BF37" s="62">
        <f t="shared" si="24"/>
        <v>81919.99999999953</v>
      </c>
    </row>
    <row r="38" spans="1:58" ht="41.25" customHeight="1">
      <c r="A38" s="55">
        <v>29</v>
      </c>
      <c r="B38" s="33" t="s">
        <v>26</v>
      </c>
      <c r="C38" s="32" t="s">
        <v>53</v>
      </c>
      <c r="D38" s="33">
        <v>4</v>
      </c>
      <c r="E38" s="161">
        <v>2204000</v>
      </c>
      <c r="F38" s="13"/>
      <c r="G38" s="40">
        <v>2002160</v>
      </c>
      <c r="H38" s="97">
        <v>2428000</v>
      </c>
      <c r="I38" s="14"/>
      <c r="J38" s="12" t="s">
        <v>10</v>
      </c>
      <c r="K38" s="64" t="s">
        <v>10</v>
      </c>
      <c r="M38" s="12" t="s">
        <v>10</v>
      </c>
      <c r="N38" s="97" t="s">
        <v>10</v>
      </c>
      <c r="O38" s="5"/>
      <c r="P38" s="66">
        <f t="shared" si="0"/>
        <v>2002160</v>
      </c>
      <c r="Q38" s="104">
        <f t="shared" si="1"/>
        <v>2428000</v>
      </c>
      <c r="R38" s="5"/>
      <c r="S38" s="16">
        <f t="shared" si="15"/>
        <v>2002160</v>
      </c>
      <c r="T38" s="152">
        <f t="shared" si="16"/>
      </c>
      <c r="U38" s="77"/>
      <c r="V38" s="26">
        <f t="shared" si="2"/>
        <v>1</v>
      </c>
      <c r="W38" s="78">
        <f t="shared" si="17"/>
        <v>0</v>
      </c>
      <c r="X38" s="17">
        <f t="shared" si="18"/>
        <v>2002160</v>
      </c>
      <c r="Z38" s="19">
        <f t="shared" si="3"/>
        <v>100</v>
      </c>
      <c r="AA38" s="113">
        <f t="shared" si="4"/>
      </c>
      <c r="AC38" s="20">
        <f t="shared" si="5"/>
        <v>0</v>
      </c>
      <c r="AD38" s="27">
        <f t="shared" si="6"/>
      </c>
      <c r="AE38" s="117">
        <f t="shared" si="19"/>
        <v>4290.342857142857</v>
      </c>
      <c r="AF38" s="5"/>
      <c r="AG38" s="44">
        <f t="shared" si="7"/>
        <v>0</v>
      </c>
      <c r="AH38" s="72">
        <f t="shared" si="8"/>
      </c>
      <c r="AI38" s="127">
        <f t="shared" si="9"/>
        <v>0</v>
      </c>
      <c r="AK38" s="45">
        <f t="shared" si="10"/>
        <v>70</v>
      </c>
      <c r="AL38" s="129">
        <f t="shared" si="11"/>
      </c>
      <c r="AN38" s="47">
        <v>5</v>
      </c>
      <c r="AO38" s="133">
        <v>20</v>
      </c>
      <c r="AQ38" s="47"/>
      <c r="AR38" s="133">
        <v>5</v>
      </c>
      <c r="AT38" s="47">
        <v>5</v>
      </c>
      <c r="AU38" s="133">
        <v>0</v>
      </c>
      <c r="AW38" s="46">
        <f t="shared" si="12"/>
        <v>80</v>
      </c>
      <c r="AX38" s="48">
        <f t="shared" si="13"/>
      </c>
      <c r="AY38" s="64">
        <f t="shared" si="20"/>
        <v>80</v>
      </c>
      <c r="BA38" s="31" t="str">
        <f t="shared" si="21"/>
        <v>CONSORCIO LA COLONIAL ROSARIO</v>
      </c>
      <c r="BC38" s="12" t="str">
        <f t="shared" si="14"/>
        <v>CONSORCIO LA COLONIAL ROSARIO</v>
      </c>
      <c r="BD38" s="1">
        <f t="shared" si="23"/>
        <v>2002160</v>
      </c>
      <c r="BE38" s="139">
        <f t="shared" si="22"/>
        <v>2002160</v>
      </c>
      <c r="BF38" s="62">
        <f t="shared" si="24"/>
        <v>201840</v>
      </c>
    </row>
    <row r="39" spans="1:58" ht="41.25" customHeight="1">
      <c r="A39" s="55">
        <v>30</v>
      </c>
      <c r="B39" s="33" t="s">
        <v>26</v>
      </c>
      <c r="C39" s="32" t="s">
        <v>54</v>
      </c>
      <c r="D39" s="33">
        <v>4</v>
      </c>
      <c r="E39" s="161">
        <v>52227997.76</v>
      </c>
      <c r="F39" s="13"/>
      <c r="G39" s="40">
        <v>3954208</v>
      </c>
      <c r="H39" s="97">
        <v>51020000.00000001</v>
      </c>
      <c r="I39" s="14"/>
      <c r="J39" s="12" t="s">
        <v>10</v>
      </c>
      <c r="K39" s="64" t="s">
        <v>10</v>
      </c>
      <c r="M39" s="12" t="s">
        <v>10</v>
      </c>
      <c r="N39" s="97" t="s">
        <v>10</v>
      </c>
      <c r="O39" s="5"/>
      <c r="P39" s="66">
        <f t="shared" si="0"/>
        <v>3954208</v>
      </c>
      <c r="Q39" s="104">
        <f t="shared" si="1"/>
        <v>51020000.00000001</v>
      </c>
      <c r="R39" s="5"/>
      <c r="S39" s="16">
        <f t="shared" si="15"/>
        <v>3954208</v>
      </c>
      <c r="T39" s="152">
        <f t="shared" si="16"/>
        <v>51020000.00000001</v>
      </c>
      <c r="U39" s="77">
        <v>52227997.76</v>
      </c>
      <c r="V39" s="26">
        <f t="shared" si="2"/>
        <v>2</v>
      </c>
      <c r="W39" s="78">
        <f t="shared" si="17"/>
        <v>1</v>
      </c>
      <c r="X39" s="17">
        <f t="shared" si="18"/>
        <v>35734068.586666666</v>
      </c>
      <c r="Z39" s="19">
        <f t="shared" si="3"/>
        <v>11.065652908819402</v>
      </c>
      <c r="AA39" s="113">
        <f t="shared" si="4"/>
        <v>142.77691295145982</v>
      </c>
      <c r="AC39" s="20">
        <f t="shared" si="5"/>
        <v>31779860.586666666</v>
      </c>
      <c r="AD39" s="27">
        <f t="shared" si="6"/>
        <v>15285931.413333341</v>
      </c>
      <c r="AE39" s="117">
        <f t="shared" si="19"/>
        <v>76573.00411428571</v>
      </c>
      <c r="AF39" s="29"/>
      <c r="AG39" s="44">
        <f t="shared" si="7"/>
        <v>41502.69530921761</v>
      </c>
      <c r="AH39" s="72">
        <f t="shared" si="8"/>
        <v>19962.55937734791</v>
      </c>
      <c r="AI39" s="127">
        <f t="shared" si="9"/>
        <v>19962.55937734791</v>
      </c>
      <c r="AK39" s="45">
        <f t="shared" si="10"/>
        <v>33.66960015495669</v>
      </c>
      <c r="AL39" s="129">
        <f t="shared" si="11"/>
        <v>70</v>
      </c>
      <c r="AN39" s="47">
        <v>5</v>
      </c>
      <c r="AO39" s="133">
        <v>20</v>
      </c>
      <c r="AQ39" s="47"/>
      <c r="AR39" s="133">
        <v>5</v>
      </c>
      <c r="AT39" s="47">
        <v>5</v>
      </c>
      <c r="AU39" s="133">
        <v>0</v>
      </c>
      <c r="AW39" s="46">
        <f t="shared" si="12"/>
        <v>43.66960015495669</v>
      </c>
      <c r="AX39" s="48">
        <f t="shared" si="13"/>
        <v>95</v>
      </c>
      <c r="AY39" s="64">
        <f t="shared" si="20"/>
        <v>95</v>
      </c>
      <c r="BA39" s="31" t="str">
        <f t="shared" si="21"/>
        <v>YAMAKI</v>
      </c>
      <c r="BC39" s="12" t="str">
        <f t="shared" si="14"/>
        <v>YAMAKI</v>
      </c>
      <c r="BD39" s="1">
        <f t="shared" si="23"/>
        <v>51020000.00000001</v>
      </c>
      <c r="BE39" s="139">
        <f t="shared" si="22"/>
        <v>51020000.00000001</v>
      </c>
      <c r="BF39" s="62">
        <f t="shared" si="24"/>
        <v>1207997.7599999905</v>
      </c>
    </row>
    <row r="40" spans="1:58" ht="41.25" customHeight="1">
      <c r="A40" s="55">
        <v>31</v>
      </c>
      <c r="B40" s="33" t="s">
        <v>26</v>
      </c>
      <c r="C40" s="32" t="s">
        <v>54</v>
      </c>
      <c r="D40" s="33">
        <v>4</v>
      </c>
      <c r="E40" s="161">
        <v>57002400</v>
      </c>
      <c r="F40" s="13"/>
      <c r="G40" s="40"/>
      <c r="H40" s="97">
        <v>56700000.00000001</v>
      </c>
      <c r="I40" s="14"/>
      <c r="J40" s="12" t="s">
        <v>10</v>
      </c>
      <c r="K40" s="64" t="s">
        <v>10</v>
      </c>
      <c r="M40" s="40" t="s">
        <v>11</v>
      </c>
      <c r="N40" s="97" t="s">
        <v>10</v>
      </c>
      <c r="O40" s="5"/>
      <c r="P40" s="66">
        <f t="shared" si="0"/>
      </c>
      <c r="Q40" s="104">
        <f t="shared" si="1"/>
        <v>56700000.00000001</v>
      </c>
      <c r="R40" s="5"/>
      <c r="S40" s="16">
        <f t="shared" si="15"/>
      </c>
      <c r="T40" s="152">
        <f t="shared" si="16"/>
        <v>56700000.00000001</v>
      </c>
      <c r="U40" s="77"/>
      <c r="V40" s="26">
        <f t="shared" si="2"/>
        <v>1</v>
      </c>
      <c r="W40" s="78">
        <f t="shared" si="17"/>
        <v>0</v>
      </c>
      <c r="X40" s="17">
        <f t="shared" si="18"/>
        <v>56700000.00000001</v>
      </c>
      <c r="Z40" s="19">
        <f t="shared" si="3"/>
      </c>
      <c r="AA40" s="113">
        <f t="shared" si="4"/>
        <v>100</v>
      </c>
      <c r="AC40" s="20">
        <f t="shared" si="5"/>
      </c>
      <c r="AD40" s="27">
        <f t="shared" si="6"/>
        <v>0</v>
      </c>
      <c r="AE40" s="117">
        <f t="shared" si="19"/>
        <v>121500</v>
      </c>
      <c r="AF40" s="29"/>
      <c r="AG40" s="44">
        <f t="shared" si="7"/>
      </c>
      <c r="AH40" s="72">
        <f t="shared" si="8"/>
        <v>0</v>
      </c>
      <c r="AI40" s="127">
        <f t="shared" si="9"/>
        <v>0</v>
      </c>
      <c r="AK40" s="45">
        <f t="shared" si="10"/>
      </c>
      <c r="AL40" s="129">
        <f t="shared" si="11"/>
        <v>70</v>
      </c>
      <c r="AN40" s="40" t="s">
        <v>11</v>
      </c>
      <c r="AO40" s="133">
        <v>20</v>
      </c>
      <c r="AQ40" s="40" t="s">
        <v>11</v>
      </c>
      <c r="AR40" s="133">
        <v>5</v>
      </c>
      <c r="AT40" s="40" t="s">
        <v>11</v>
      </c>
      <c r="AU40" s="133">
        <v>0</v>
      </c>
      <c r="AW40" s="46">
        <f t="shared" si="12"/>
      </c>
      <c r="AX40" s="48">
        <f t="shared" si="13"/>
        <v>95</v>
      </c>
      <c r="AY40" s="64">
        <f t="shared" si="20"/>
        <v>95</v>
      </c>
      <c r="BA40" s="31" t="str">
        <f t="shared" si="21"/>
        <v>YAMAKI</v>
      </c>
      <c r="BC40" s="12" t="str">
        <f t="shared" si="14"/>
        <v>YAMAKI</v>
      </c>
      <c r="BD40" s="1">
        <f t="shared" si="23"/>
        <v>56700000.00000001</v>
      </c>
      <c r="BE40" s="139">
        <f t="shared" si="22"/>
        <v>56700000.00000001</v>
      </c>
      <c r="BF40" s="62">
        <f t="shared" si="24"/>
        <v>302399.99999999255</v>
      </c>
    </row>
    <row r="41" spans="1:58" ht="41.25" customHeight="1">
      <c r="A41" s="55">
        <v>32</v>
      </c>
      <c r="B41" s="33" t="s">
        <v>26</v>
      </c>
      <c r="C41" s="32" t="s">
        <v>55</v>
      </c>
      <c r="D41" s="33">
        <v>6</v>
      </c>
      <c r="E41" s="161">
        <v>3567313.1999999997</v>
      </c>
      <c r="F41" s="13"/>
      <c r="G41" s="40"/>
      <c r="H41" s="97"/>
      <c r="I41" s="14"/>
      <c r="J41" s="12" t="s">
        <v>10</v>
      </c>
      <c r="K41" s="64" t="s">
        <v>10</v>
      </c>
      <c r="M41" s="40" t="s">
        <v>11</v>
      </c>
      <c r="N41" s="97" t="s">
        <v>11</v>
      </c>
      <c r="O41" s="5"/>
      <c r="P41" s="66">
        <f t="shared" si="0"/>
      </c>
      <c r="Q41" s="104">
        <f t="shared" si="1"/>
      </c>
      <c r="R41" s="5"/>
      <c r="S41" s="16">
        <f t="shared" si="15"/>
      </c>
      <c r="T41" s="152">
        <f t="shared" si="16"/>
      </c>
      <c r="U41" s="77"/>
      <c r="V41" s="26">
        <f t="shared" si="2"/>
        <v>0</v>
      </c>
      <c r="W41" s="78">
        <f t="shared" si="17"/>
        <v>0</v>
      </c>
      <c r="X41" s="17">
        <f t="shared" si="18"/>
      </c>
      <c r="Z41" s="19">
        <f t="shared" si="3"/>
      </c>
      <c r="AA41" s="113">
        <f t="shared" si="4"/>
      </c>
      <c r="AC41" s="20">
        <f t="shared" si="5"/>
      </c>
      <c r="AD41" s="27">
        <f t="shared" si="6"/>
      </c>
      <c r="AE41" s="117" t="e">
        <f t="shared" si="19"/>
        <v>#VALUE!</v>
      </c>
      <c r="AF41" s="29"/>
      <c r="AG41" s="44">
        <f t="shared" si="7"/>
      </c>
      <c r="AH41" s="72">
        <f t="shared" si="8"/>
      </c>
      <c r="AI41" s="127">
        <f t="shared" si="9"/>
        <v>0</v>
      </c>
      <c r="AK41" s="45">
        <f t="shared" si="10"/>
      </c>
      <c r="AL41" s="129">
        <f t="shared" si="11"/>
      </c>
      <c r="AN41" s="40" t="s">
        <v>11</v>
      </c>
      <c r="AO41" s="97" t="s">
        <v>11</v>
      </c>
      <c r="AQ41" s="40" t="s">
        <v>11</v>
      </c>
      <c r="AR41" s="97" t="s">
        <v>11</v>
      </c>
      <c r="AT41" s="40" t="s">
        <v>11</v>
      </c>
      <c r="AU41" s="97" t="s">
        <v>11</v>
      </c>
      <c r="AW41" s="46">
        <f t="shared" si="12"/>
      </c>
      <c r="AX41" s="48">
        <f t="shared" si="13"/>
      </c>
      <c r="AY41" s="64">
        <f t="shared" si="20"/>
        <v>0</v>
      </c>
      <c r="BA41" s="31">
        <f t="shared" si="21"/>
      </c>
      <c r="BC41" s="12">
        <f t="shared" si="14"/>
      </c>
      <c r="BD41" s="1">
        <f t="shared" si="23"/>
      </c>
      <c r="BE41" s="139">
        <f t="shared" si="22"/>
      </c>
      <c r="BF41" s="62">
        <f t="shared" si="24"/>
      </c>
    </row>
    <row r="42" spans="1:58" ht="41.25" customHeight="1">
      <c r="A42" s="55">
        <v>33</v>
      </c>
      <c r="B42" s="33" t="s">
        <v>26</v>
      </c>
      <c r="C42" s="32" t="s">
        <v>55</v>
      </c>
      <c r="D42" s="33">
        <v>4</v>
      </c>
      <c r="E42" s="161">
        <v>4585080.96</v>
      </c>
      <c r="F42" s="37"/>
      <c r="G42" s="40"/>
      <c r="H42" s="97"/>
      <c r="I42" s="14"/>
      <c r="J42" s="12" t="s">
        <v>10</v>
      </c>
      <c r="K42" s="64" t="s">
        <v>10</v>
      </c>
      <c r="M42" s="40" t="s">
        <v>11</v>
      </c>
      <c r="N42" s="97" t="s">
        <v>11</v>
      </c>
      <c r="O42" s="5"/>
      <c r="P42" s="66">
        <f t="shared" si="0"/>
      </c>
      <c r="Q42" s="104">
        <f t="shared" si="1"/>
      </c>
      <c r="R42" s="5"/>
      <c r="S42" s="16">
        <f t="shared" si="15"/>
      </c>
      <c r="T42" s="152">
        <f t="shared" si="16"/>
      </c>
      <c r="U42" s="77"/>
      <c r="V42" s="26">
        <f t="shared" si="2"/>
        <v>0</v>
      </c>
      <c r="W42" s="78">
        <f t="shared" si="17"/>
        <v>0</v>
      </c>
      <c r="X42" s="17">
        <f t="shared" si="18"/>
      </c>
      <c r="Z42" s="19">
        <f t="shared" si="3"/>
      </c>
      <c r="AA42" s="113">
        <f t="shared" si="4"/>
      </c>
      <c r="AC42" s="20">
        <f t="shared" si="5"/>
      </c>
      <c r="AD42" s="27">
        <f t="shared" si="6"/>
      </c>
      <c r="AE42" s="117" t="e">
        <f t="shared" si="19"/>
        <v>#VALUE!</v>
      </c>
      <c r="AF42" s="29"/>
      <c r="AG42" s="44">
        <f t="shared" si="7"/>
      </c>
      <c r="AH42" s="72">
        <f t="shared" si="8"/>
      </c>
      <c r="AI42" s="127">
        <f t="shared" si="9"/>
        <v>0</v>
      </c>
      <c r="AK42" s="45">
        <f t="shared" si="10"/>
      </c>
      <c r="AL42" s="129">
        <f t="shared" si="11"/>
      </c>
      <c r="AN42" s="40" t="s">
        <v>11</v>
      </c>
      <c r="AO42" s="97" t="s">
        <v>11</v>
      </c>
      <c r="AQ42" s="40" t="s">
        <v>11</v>
      </c>
      <c r="AR42" s="97" t="s">
        <v>11</v>
      </c>
      <c r="AT42" s="40" t="s">
        <v>11</v>
      </c>
      <c r="AU42" s="97" t="s">
        <v>11</v>
      </c>
      <c r="AW42" s="46">
        <f t="shared" si="12"/>
      </c>
      <c r="AX42" s="48">
        <f t="shared" si="13"/>
      </c>
      <c r="AY42" s="64">
        <f t="shared" si="20"/>
        <v>0</v>
      </c>
      <c r="BA42" s="31">
        <f t="shared" si="21"/>
      </c>
      <c r="BC42" s="12">
        <f t="shared" si="14"/>
      </c>
      <c r="BD42" s="1">
        <f t="shared" si="23"/>
      </c>
      <c r="BE42" s="139">
        <f t="shared" si="22"/>
      </c>
      <c r="BF42" s="62">
        <f t="shared" si="24"/>
      </c>
    </row>
    <row r="43" spans="1:58" ht="41.25" customHeight="1">
      <c r="A43" s="55">
        <v>34</v>
      </c>
      <c r="B43" s="33" t="s">
        <v>26</v>
      </c>
      <c r="C43" s="32" t="s">
        <v>56</v>
      </c>
      <c r="D43" s="33">
        <v>14</v>
      </c>
      <c r="E43" s="161">
        <v>21700000.055999998</v>
      </c>
      <c r="F43" s="13"/>
      <c r="G43" s="40">
        <v>16240000</v>
      </c>
      <c r="H43" s="97">
        <v>16884000</v>
      </c>
      <c r="I43" s="14"/>
      <c r="J43" s="12" t="s">
        <v>10</v>
      </c>
      <c r="K43" s="64" t="s">
        <v>10</v>
      </c>
      <c r="M43" s="12" t="s">
        <v>10</v>
      </c>
      <c r="N43" s="97" t="s">
        <v>10</v>
      </c>
      <c r="O43" s="5"/>
      <c r="P43" s="66">
        <f t="shared" si="0"/>
        <v>16240000</v>
      </c>
      <c r="Q43" s="104">
        <f t="shared" si="1"/>
        <v>16884000</v>
      </c>
      <c r="R43" s="5"/>
      <c r="S43" s="16">
        <f t="shared" si="15"/>
        <v>16240000</v>
      </c>
      <c r="T43" s="152">
        <f t="shared" si="16"/>
        <v>16884000</v>
      </c>
      <c r="U43" s="77">
        <v>21700000.055999998</v>
      </c>
      <c r="V43" s="26">
        <f t="shared" si="2"/>
        <v>2</v>
      </c>
      <c r="W43" s="78">
        <f t="shared" si="17"/>
        <v>1</v>
      </c>
      <c r="X43" s="17">
        <f t="shared" si="18"/>
        <v>18274666.68533333</v>
      </c>
      <c r="Z43" s="19">
        <f t="shared" si="3"/>
        <v>88.8661898990131</v>
      </c>
      <c r="AA43" s="113">
        <f t="shared" si="4"/>
        <v>92.39019398121535</v>
      </c>
      <c r="AC43" s="20">
        <f t="shared" si="5"/>
        <v>2034666.6853333302</v>
      </c>
      <c r="AD43" s="27">
        <f t="shared" si="6"/>
        <v>1390666.6853333302</v>
      </c>
      <c r="AE43" s="117">
        <f t="shared" si="19"/>
        <v>39160.00003999999</v>
      </c>
      <c r="AF43" s="5"/>
      <c r="AG43" s="44">
        <f t="shared" si="7"/>
        <v>5195.77804712722</v>
      </c>
      <c r="AH43" s="72">
        <f t="shared" si="8"/>
        <v>3551.242808766173</v>
      </c>
      <c r="AI43" s="127">
        <f t="shared" si="9"/>
        <v>3551.242808766173</v>
      </c>
      <c r="AK43" s="45">
        <f t="shared" si="10"/>
        <v>47.84403690051339</v>
      </c>
      <c r="AL43" s="129">
        <f t="shared" si="11"/>
        <v>70</v>
      </c>
      <c r="AN43" s="47">
        <v>5</v>
      </c>
      <c r="AO43" s="133">
        <v>20</v>
      </c>
      <c r="AQ43" s="47"/>
      <c r="AR43" s="133">
        <v>5</v>
      </c>
      <c r="AT43" s="47">
        <v>5</v>
      </c>
      <c r="AU43" s="133">
        <v>0</v>
      </c>
      <c r="AW43" s="46">
        <f t="shared" si="12"/>
        <v>57.84403690051339</v>
      </c>
      <c r="AX43" s="48">
        <f t="shared" si="13"/>
        <v>95</v>
      </c>
      <c r="AY43" s="64">
        <f t="shared" si="20"/>
        <v>95</v>
      </c>
      <c r="BA43" s="31" t="str">
        <f t="shared" si="21"/>
        <v>YAMAKI</v>
      </c>
      <c r="BC43" s="12" t="str">
        <f t="shared" si="14"/>
        <v>YAMAKI</v>
      </c>
      <c r="BD43" s="1">
        <f t="shared" si="23"/>
        <v>16884000</v>
      </c>
      <c r="BE43" s="139">
        <f t="shared" si="22"/>
        <v>16884000</v>
      </c>
      <c r="BF43" s="62">
        <f t="shared" si="24"/>
        <v>4816000.055999998</v>
      </c>
    </row>
    <row r="44" spans="1:58" ht="41.25" customHeight="1">
      <c r="A44" s="55">
        <v>35</v>
      </c>
      <c r="B44" s="33" t="s">
        <v>26</v>
      </c>
      <c r="C44" s="32" t="s">
        <v>57</v>
      </c>
      <c r="D44" s="33">
        <v>22</v>
      </c>
      <c r="E44" s="161">
        <v>12980000.0088</v>
      </c>
      <c r="F44" s="13"/>
      <c r="G44" s="40">
        <v>7968620</v>
      </c>
      <c r="H44" s="97">
        <v>11770000</v>
      </c>
      <c r="I44" s="14"/>
      <c r="J44" s="12" t="s">
        <v>10</v>
      </c>
      <c r="K44" s="64" t="s">
        <v>10</v>
      </c>
      <c r="M44" s="12" t="s">
        <v>10</v>
      </c>
      <c r="N44" s="97" t="s">
        <v>10</v>
      </c>
      <c r="O44" s="5"/>
      <c r="P44" s="66">
        <f t="shared" si="0"/>
        <v>7968620</v>
      </c>
      <c r="Q44" s="104">
        <f t="shared" si="1"/>
        <v>11770000</v>
      </c>
      <c r="R44" s="5"/>
      <c r="S44" s="16">
        <f t="shared" si="15"/>
        <v>7968620</v>
      </c>
      <c r="T44" s="152">
        <f t="shared" si="16"/>
        <v>11770000</v>
      </c>
      <c r="U44" s="77">
        <v>12980000.0088</v>
      </c>
      <c r="V44" s="26">
        <f t="shared" si="2"/>
        <v>2</v>
      </c>
      <c r="W44" s="78">
        <f t="shared" si="17"/>
        <v>1</v>
      </c>
      <c r="X44" s="17">
        <f t="shared" si="18"/>
        <v>10906206.6696</v>
      </c>
      <c r="Z44" s="19">
        <f t="shared" si="3"/>
        <v>73.06500088808843</v>
      </c>
      <c r="AA44" s="113">
        <f t="shared" si="4"/>
        <v>107.92019953929298</v>
      </c>
      <c r="AC44" s="20">
        <f t="shared" si="5"/>
        <v>2937586.6696000006</v>
      </c>
      <c r="AD44" s="27">
        <f t="shared" si="6"/>
        <v>863793.3303999994</v>
      </c>
      <c r="AE44" s="117">
        <f t="shared" si="19"/>
        <v>23370.442863428572</v>
      </c>
      <c r="AF44" s="5"/>
      <c r="AG44" s="44">
        <f t="shared" si="7"/>
        <v>12569.6662522254</v>
      </c>
      <c r="AH44" s="72">
        <f t="shared" si="8"/>
        <v>3696.0931183367234</v>
      </c>
      <c r="AI44" s="127">
        <f t="shared" si="9"/>
        <v>3696.0931183367234</v>
      </c>
      <c r="AK44" s="45">
        <f t="shared" si="10"/>
        <v>20.58340397365478</v>
      </c>
      <c r="AL44" s="129">
        <f t="shared" si="11"/>
        <v>70</v>
      </c>
      <c r="AN44" s="47">
        <v>5</v>
      </c>
      <c r="AO44" s="133">
        <v>20</v>
      </c>
      <c r="AQ44" s="47"/>
      <c r="AR44" s="133">
        <v>5</v>
      </c>
      <c r="AT44" s="47">
        <v>5</v>
      </c>
      <c r="AU44" s="133">
        <v>0</v>
      </c>
      <c r="AW44" s="46">
        <f t="shared" si="12"/>
        <v>30.58340397365478</v>
      </c>
      <c r="AX44" s="48">
        <f t="shared" si="13"/>
        <v>95</v>
      </c>
      <c r="AY44" s="64">
        <f t="shared" si="20"/>
        <v>95</v>
      </c>
      <c r="BA44" s="31" t="str">
        <f t="shared" si="21"/>
        <v>YAMAKI</v>
      </c>
      <c r="BC44" s="12" t="str">
        <f t="shared" si="14"/>
        <v>YAMAKI</v>
      </c>
      <c r="BD44" s="1">
        <f t="shared" si="23"/>
        <v>11770000</v>
      </c>
      <c r="BE44" s="139">
        <f t="shared" si="22"/>
        <v>11770000</v>
      </c>
      <c r="BF44" s="62">
        <f t="shared" si="24"/>
        <v>1210000.0088</v>
      </c>
    </row>
    <row r="45" spans="1:58" ht="41.25" customHeight="1">
      <c r="A45" s="55">
        <v>36</v>
      </c>
      <c r="B45" s="33" t="s">
        <v>26</v>
      </c>
      <c r="C45" s="32" t="s">
        <v>58</v>
      </c>
      <c r="D45" s="33">
        <v>2</v>
      </c>
      <c r="E45" s="161">
        <v>3066000.64</v>
      </c>
      <c r="F45" s="13"/>
      <c r="G45" s="40">
        <v>2643176</v>
      </c>
      <c r="H45" s="97">
        <v>2642000</v>
      </c>
      <c r="I45" s="14"/>
      <c r="J45" s="12" t="s">
        <v>10</v>
      </c>
      <c r="K45" s="64" t="s">
        <v>10</v>
      </c>
      <c r="M45" s="12" t="s">
        <v>10</v>
      </c>
      <c r="N45" s="97" t="s">
        <v>10</v>
      </c>
      <c r="O45" s="5"/>
      <c r="P45" s="66">
        <f t="shared" si="0"/>
        <v>2643176</v>
      </c>
      <c r="Q45" s="104">
        <f t="shared" si="1"/>
        <v>2642000</v>
      </c>
      <c r="R45" s="5"/>
      <c r="S45" s="16">
        <f t="shared" si="15"/>
        <v>2643176</v>
      </c>
      <c r="T45" s="152">
        <f t="shared" si="16"/>
        <v>2642000</v>
      </c>
      <c r="U45" s="77">
        <v>3066000.64</v>
      </c>
      <c r="V45" s="26">
        <f t="shared" si="2"/>
        <v>2</v>
      </c>
      <c r="W45" s="78">
        <f t="shared" si="17"/>
        <v>1</v>
      </c>
      <c r="X45" s="17">
        <f t="shared" si="18"/>
        <v>2783725.546666667</v>
      </c>
      <c r="Z45" s="19">
        <f t="shared" si="3"/>
        <v>94.9510271644787</v>
      </c>
      <c r="AA45" s="113">
        <f t="shared" si="4"/>
        <v>94.90878162050228</v>
      </c>
      <c r="AC45" s="20">
        <f t="shared" si="5"/>
        <v>140549.54666666687</v>
      </c>
      <c r="AD45" s="27">
        <f t="shared" si="6"/>
        <v>141725.54666666687</v>
      </c>
      <c r="AE45" s="117">
        <f t="shared" si="19"/>
        <v>5965.126171428571</v>
      </c>
      <c r="AF45" s="5"/>
      <c r="AG45" s="44">
        <f t="shared" si="7"/>
        <v>2356.1873232432745</v>
      </c>
      <c r="AH45" s="72">
        <f t="shared" si="8"/>
        <v>2375.901910432272</v>
      </c>
      <c r="AI45" s="127">
        <f t="shared" si="9"/>
        <v>2356.1873232432745</v>
      </c>
      <c r="AK45" s="45">
        <f t="shared" si="10"/>
        <v>70</v>
      </c>
      <c r="AL45" s="129">
        <f t="shared" si="11"/>
        <v>69.41915905822107</v>
      </c>
      <c r="AN45" s="47">
        <v>5</v>
      </c>
      <c r="AO45" s="133">
        <v>20</v>
      </c>
      <c r="AQ45" s="47"/>
      <c r="AR45" s="133">
        <v>5</v>
      </c>
      <c r="AT45" s="47">
        <v>5</v>
      </c>
      <c r="AU45" s="133">
        <v>0</v>
      </c>
      <c r="AW45" s="46">
        <f t="shared" si="12"/>
        <v>80</v>
      </c>
      <c r="AX45" s="48">
        <f t="shared" si="13"/>
        <v>94.41915905822107</v>
      </c>
      <c r="AY45" s="64">
        <f t="shared" si="20"/>
        <v>94.41915905822107</v>
      </c>
      <c r="BA45" s="31" t="str">
        <f t="shared" si="21"/>
        <v>YAMAKI</v>
      </c>
      <c r="BC45" s="12" t="str">
        <f t="shared" si="14"/>
        <v>YAMAKI</v>
      </c>
      <c r="BD45" s="1">
        <f t="shared" si="23"/>
        <v>2642000</v>
      </c>
      <c r="BE45" s="139">
        <f t="shared" si="22"/>
        <v>2642000</v>
      </c>
      <c r="BF45" s="62">
        <f t="shared" si="24"/>
        <v>424000.64000000013</v>
      </c>
    </row>
    <row r="46" spans="1:58" ht="41.25" customHeight="1">
      <c r="A46" s="55">
        <v>37</v>
      </c>
      <c r="B46" s="33" t="s">
        <v>26</v>
      </c>
      <c r="C46" s="32" t="s">
        <v>58</v>
      </c>
      <c r="D46" s="33">
        <v>2</v>
      </c>
      <c r="E46" s="161">
        <v>1696551.04</v>
      </c>
      <c r="F46" s="13"/>
      <c r="G46" s="40">
        <v>1788024</v>
      </c>
      <c r="H46" s="97">
        <v>1788000</v>
      </c>
      <c r="I46" s="14"/>
      <c r="J46" s="12" t="s">
        <v>10</v>
      </c>
      <c r="K46" s="64" t="s">
        <v>10</v>
      </c>
      <c r="M46" s="12" t="s">
        <v>10</v>
      </c>
      <c r="N46" s="97" t="s">
        <v>10</v>
      </c>
      <c r="O46" s="5"/>
      <c r="P46" s="66">
        <f t="shared" si="0"/>
        <v>1788024</v>
      </c>
      <c r="Q46" s="104">
        <f t="shared" si="1"/>
        <v>1788000</v>
      </c>
      <c r="R46" s="5"/>
      <c r="S46" s="16">
        <f t="shared" si="15"/>
      </c>
      <c r="T46" s="152">
        <f t="shared" si="16"/>
      </c>
      <c r="U46" s="77"/>
      <c r="V46" s="26">
        <f t="shared" si="2"/>
        <v>0</v>
      </c>
      <c r="W46" s="78">
        <f t="shared" si="17"/>
        <v>0</v>
      </c>
      <c r="X46" s="17">
        <f t="shared" si="18"/>
      </c>
      <c r="Z46" s="19">
        <f t="shared" si="3"/>
      </c>
      <c r="AA46" s="113">
        <f t="shared" si="4"/>
      </c>
      <c r="AC46" s="20">
        <f t="shared" si="5"/>
      </c>
      <c r="AD46" s="27">
        <f t="shared" si="6"/>
      </c>
      <c r="AE46" s="117" t="e">
        <f t="shared" si="19"/>
        <v>#VALUE!</v>
      </c>
      <c r="AF46" s="5"/>
      <c r="AG46" s="44">
        <f t="shared" si="7"/>
      </c>
      <c r="AH46" s="72">
        <f t="shared" si="8"/>
      </c>
      <c r="AI46" s="127">
        <f t="shared" si="9"/>
        <v>0</v>
      </c>
      <c r="AK46" s="45">
        <f t="shared" si="10"/>
      </c>
      <c r="AL46" s="129">
        <f t="shared" si="11"/>
      </c>
      <c r="AN46" s="47">
        <v>5</v>
      </c>
      <c r="AO46" s="133">
        <v>20</v>
      </c>
      <c r="AQ46" s="47"/>
      <c r="AR46" s="133">
        <v>5</v>
      </c>
      <c r="AT46" s="47">
        <v>5</v>
      </c>
      <c r="AU46" s="133">
        <v>0</v>
      </c>
      <c r="AW46" s="46">
        <f t="shared" si="12"/>
      </c>
      <c r="AX46" s="48">
        <f t="shared" si="13"/>
      </c>
      <c r="AY46" s="64">
        <f t="shared" si="20"/>
        <v>0</v>
      </c>
      <c r="BA46" s="31">
        <f t="shared" si="21"/>
      </c>
      <c r="BC46" s="12">
        <f t="shared" si="14"/>
      </c>
      <c r="BD46" s="1">
        <f t="shared" si="23"/>
      </c>
      <c r="BE46" s="139">
        <f t="shared" si="22"/>
      </c>
      <c r="BF46" s="62">
        <f t="shared" si="24"/>
      </c>
    </row>
    <row r="47" spans="1:58" ht="41.25" customHeight="1">
      <c r="A47" s="55">
        <v>38</v>
      </c>
      <c r="B47" s="33" t="s">
        <v>26</v>
      </c>
      <c r="C47" s="32" t="s">
        <v>59</v>
      </c>
      <c r="D47" s="33">
        <v>1</v>
      </c>
      <c r="E47" s="161">
        <v>2292999.84</v>
      </c>
      <c r="F47" s="13"/>
      <c r="G47" s="40">
        <v>2320000</v>
      </c>
      <c r="H47" s="97"/>
      <c r="I47" s="14"/>
      <c r="J47" s="12" t="s">
        <v>10</v>
      </c>
      <c r="K47" s="64" t="s">
        <v>10</v>
      </c>
      <c r="M47" s="12" t="s">
        <v>10</v>
      </c>
      <c r="N47" s="97" t="s">
        <v>11</v>
      </c>
      <c r="O47" s="5"/>
      <c r="P47" s="66">
        <f t="shared" si="0"/>
        <v>2320000</v>
      </c>
      <c r="Q47" s="104">
        <f t="shared" si="1"/>
      </c>
      <c r="R47" s="5"/>
      <c r="S47" s="16">
        <f t="shared" si="15"/>
      </c>
      <c r="T47" s="152">
        <f t="shared" si="16"/>
      </c>
      <c r="U47" s="77"/>
      <c r="V47" s="26">
        <f t="shared" si="2"/>
        <v>0</v>
      </c>
      <c r="W47" s="78">
        <f t="shared" si="17"/>
        <v>0</v>
      </c>
      <c r="X47" s="17">
        <f t="shared" si="18"/>
      </c>
      <c r="Z47" s="19">
        <f t="shared" si="3"/>
      </c>
      <c r="AA47" s="113">
        <f t="shared" si="4"/>
      </c>
      <c r="AC47" s="20">
        <f t="shared" si="5"/>
      </c>
      <c r="AD47" s="27">
        <f t="shared" si="6"/>
      </c>
      <c r="AE47" s="117" t="e">
        <f t="shared" si="19"/>
        <v>#VALUE!</v>
      </c>
      <c r="AF47" s="5"/>
      <c r="AG47" s="44">
        <f t="shared" si="7"/>
      </c>
      <c r="AH47" s="72">
        <f t="shared" si="8"/>
      </c>
      <c r="AI47" s="127">
        <f t="shared" si="9"/>
        <v>0</v>
      </c>
      <c r="AK47" s="45">
        <f t="shared" si="10"/>
      </c>
      <c r="AL47" s="129">
        <f t="shared" si="11"/>
      </c>
      <c r="AN47" s="47">
        <v>5</v>
      </c>
      <c r="AO47" s="97" t="s">
        <v>11</v>
      </c>
      <c r="AQ47" s="47"/>
      <c r="AR47" s="97" t="s">
        <v>11</v>
      </c>
      <c r="AT47" s="47">
        <v>5</v>
      </c>
      <c r="AU47" s="97" t="s">
        <v>11</v>
      </c>
      <c r="AW47" s="46">
        <f t="shared" si="12"/>
      </c>
      <c r="AX47" s="48">
        <f t="shared" si="13"/>
      </c>
      <c r="AY47" s="64">
        <f t="shared" si="20"/>
        <v>0</v>
      </c>
      <c r="BA47" s="31">
        <f t="shared" si="21"/>
      </c>
      <c r="BC47" s="12">
        <f t="shared" si="14"/>
      </c>
      <c r="BD47" s="1">
        <f t="shared" si="23"/>
      </c>
      <c r="BE47" s="139">
        <f t="shared" si="22"/>
      </c>
      <c r="BF47" s="62">
        <f t="shared" si="24"/>
      </c>
    </row>
    <row r="48" spans="1:58" ht="41.25" customHeight="1">
      <c r="A48" s="55">
        <v>39</v>
      </c>
      <c r="B48" s="33" t="s">
        <v>26</v>
      </c>
      <c r="C48" s="32" t="s">
        <v>60</v>
      </c>
      <c r="D48" s="33">
        <v>1</v>
      </c>
      <c r="E48" s="161">
        <v>1237999.56</v>
      </c>
      <c r="F48" s="13"/>
      <c r="G48" s="40">
        <v>2436000</v>
      </c>
      <c r="H48" s="97"/>
      <c r="I48" s="14"/>
      <c r="J48" s="12" t="s">
        <v>10</v>
      </c>
      <c r="K48" s="64" t="s">
        <v>10</v>
      </c>
      <c r="M48" s="12" t="s">
        <v>10</v>
      </c>
      <c r="N48" s="97" t="s">
        <v>11</v>
      </c>
      <c r="O48" s="5"/>
      <c r="P48" s="66">
        <f t="shared" si="0"/>
        <v>2436000</v>
      </c>
      <c r="Q48" s="104">
        <f t="shared" si="1"/>
      </c>
      <c r="R48" s="5"/>
      <c r="S48" s="16">
        <f t="shared" si="15"/>
      </c>
      <c r="T48" s="152">
        <f t="shared" si="16"/>
      </c>
      <c r="U48" s="77"/>
      <c r="V48" s="26">
        <f t="shared" si="2"/>
        <v>0</v>
      </c>
      <c r="W48" s="78">
        <f t="shared" si="17"/>
        <v>0</v>
      </c>
      <c r="X48" s="17">
        <f t="shared" si="18"/>
      </c>
      <c r="Z48" s="19">
        <f t="shared" si="3"/>
      </c>
      <c r="AA48" s="113">
        <f t="shared" si="4"/>
      </c>
      <c r="AC48" s="20">
        <f t="shared" si="5"/>
      </c>
      <c r="AD48" s="27">
        <f t="shared" si="6"/>
      </c>
      <c r="AE48" s="117" t="e">
        <f t="shared" si="19"/>
        <v>#VALUE!</v>
      </c>
      <c r="AF48" s="30"/>
      <c r="AG48" s="44">
        <f t="shared" si="7"/>
      </c>
      <c r="AH48" s="72">
        <f t="shared" si="8"/>
      </c>
      <c r="AI48" s="127">
        <f t="shared" si="9"/>
        <v>0</v>
      </c>
      <c r="AK48" s="45">
        <f t="shared" si="10"/>
      </c>
      <c r="AL48" s="129">
        <f t="shared" si="11"/>
      </c>
      <c r="AN48" s="47">
        <v>5</v>
      </c>
      <c r="AO48" s="97" t="s">
        <v>11</v>
      </c>
      <c r="AQ48" s="47"/>
      <c r="AR48" s="97" t="s">
        <v>11</v>
      </c>
      <c r="AT48" s="47">
        <v>5</v>
      </c>
      <c r="AU48" s="97" t="s">
        <v>11</v>
      </c>
      <c r="AW48" s="46">
        <f t="shared" si="12"/>
      </c>
      <c r="AX48" s="48">
        <f t="shared" si="13"/>
      </c>
      <c r="AY48" s="64">
        <f t="shared" si="20"/>
        <v>0</v>
      </c>
      <c r="BA48" s="31">
        <f t="shared" si="21"/>
      </c>
      <c r="BC48" s="12">
        <f t="shared" si="14"/>
      </c>
      <c r="BD48" s="1">
        <f t="shared" si="23"/>
      </c>
      <c r="BE48" s="139">
        <f t="shared" si="22"/>
      </c>
      <c r="BF48" s="62">
        <f t="shared" si="24"/>
      </c>
    </row>
    <row r="49" spans="1:58" ht="41.25" customHeight="1">
      <c r="A49" s="55">
        <v>40</v>
      </c>
      <c r="B49" s="33" t="s">
        <v>26</v>
      </c>
      <c r="C49" s="32" t="s">
        <v>61</v>
      </c>
      <c r="D49" s="33">
        <v>1</v>
      </c>
      <c r="E49" s="161">
        <v>1437999.8</v>
      </c>
      <c r="F49" s="13"/>
      <c r="G49" s="40">
        <v>5162000</v>
      </c>
      <c r="H49" s="97"/>
      <c r="I49" s="14"/>
      <c r="J49" s="12" t="s">
        <v>10</v>
      </c>
      <c r="K49" s="64" t="s">
        <v>10</v>
      </c>
      <c r="M49" s="12" t="s">
        <v>10</v>
      </c>
      <c r="N49" s="97" t="s">
        <v>11</v>
      </c>
      <c r="O49" s="5"/>
      <c r="P49" s="66">
        <f t="shared" si="0"/>
        <v>5162000</v>
      </c>
      <c r="Q49" s="104">
        <f t="shared" si="1"/>
      </c>
      <c r="R49" s="5"/>
      <c r="S49" s="16">
        <f t="shared" si="15"/>
      </c>
      <c r="T49" s="152">
        <f t="shared" si="16"/>
      </c>
      <c r="U49" s="77"/>
      <c r="V49" s="26">
        <f t="shared" si="2"/>
        <v>0</v>
      </c>
      <c r="W49" s="78">
        <f t="shared" si="17"/>
        <v>0</v>
      </c>
      <c r="X49" s="17">
        <f t="shared" si="18"/>
      </c>
      <c r="Z49" s="19">
        <f t="shared" si="3"/>
      </c>
      <c r="AA49" s="113">
        <f t="shared" si="4"/>
      </c>
      <c r="AC49" s="20">
        <f t="shared" si="5"/>
      </c>
      <c r="AD49" s="27">
        <f t="shared" si="6"/>
      </c>
      <c r="AE49" s="117" t="e">
        <f t="shared" si="19"/>
        <v>#VALUE!</v>
      </c>
      <c r="AF49" s="30"/>
      <c r="AG49" s="44">
        <f t="shared" si="7"/>
      </c>
      <c r="AH49" s="72">
        <f t="shared" si="8"/>
      </c>
      <c r="AI49" s="127">
        <f t="shared" si="9"/>
        <v>0</v>
      </c>
      <c r="AK49" s="45">
        <f t="shared" si="10"/>
      </c>
      <c r="AL49" s="129">
        <f t="shared" si="11"/>
      </c>
      <c r="AN49" s="47">
        <v>5</v>
      </c>
      <c r="AO49" s="97" t="s">
        <v>11</v>
      </c>
      <c r="AQ49" s="47"/>
      <c r="AR49" s="97" t="s">
        <v>11</v>
      </c>
      <c r="AT49" s="47">
        <v>5</v>
      </c>
      <c r="AU49" s="97" t="s">
        <v>11</v>
      </c>
      <c r="AW49" s="46">
        <f t="shared" si="12"/>
      </c>
      <c r="AX49" s="48">
        <f t="shared" si="13"/>
      </c>
      <c r="AY49" s="64">
        <f t="shared" si="20"/>
        <v>0</v>
      </c>
      <c r="BA49" s="31">
        <f t="shared" si="21"/>
      </c>
      <c r="BC49" s="12">
        <f t="shared" si="14"/>
      </c>
      <c r="BD49" s="1">
        <f t="shared" si="23"/>
      </c>
      <c r="BE49" s="139">
        <f t="shared" si="22"/>
      </c>
      <c r="BF49" s="62">
        <f t="shared" si="24"/>
      </c>
    </row>
    <row r="50" spans="1:58" ht="41.25" customHeight="1">
      <c r="A50" s="55">
        <v>41</v>
      </c>
      <c r="B50" s="33" t="s">
        <v>26</v>
      </c>
      <c r="C50" s="32" t="s">
        <v>62</v>
      </c>
      <c r="D50" s="33">
        <v>1</v>
      </c>
      <c r="E50" s="161">
        <v>673999.44</v>
      </c>
      <c r="F50" s="13"/>
      <c r="G50" s="40">
        <v>781840</v>
      </c>
      <c r="H50" s="97"/>
      <c r="I50" s="14"/>
      <c r="J50" s="12" t="s">
        <v>10</v>
      </c>
      <c r="K50" s="64" t="s">
        <v>10</v>
      </c>
      <c r="M50" s="12" t="s">
        <v>10</v>
      </c>
      <c r="N50" s="97" t="s">
        <v>11</v>
      </c>
      <c r="O50" s="5"/>
      <c r="P50" s="66">
        <f t="shared" si="0"/>
        <v>781840</v>
      </c>
      <c r="Q50" s="104">
        <f t="shared" si="1"/>
      </c>
      <c r="R50" s="5"/>
      <c r="S50" s="16">
        <f t="shared" si="15"/>
      </c>
      <c r="T50" s="152">
        <f t="shared" si="16"/>
      </c>
      <c r="U50" s="77"/>
      <c r="V50" s="26">
        <f t="shared" si="2"/>
        <v>0</v>
      </c>
      <c r="W50" s="78">
        <f t="shared" si="17"/>
        <v>0</v>
      </c>
      <c r="X50" s="17">
        <f t="shared" si="18"/>
      </c>
      <c r="Z50" s="19">
        <f t="shared" si="3"/>
      </c>
      <c r="AA50" s="113">
        <f t="shared" si="4"/>
      </c>
      <c r="AC50" s="20">
        <f t="shared" si="5"/>
      </c>
      <c r="AD50" s="27">
        <f t="shared" si="6"/>
      </c>
      <c r="AE50" s="117" t="e">
        <f t="shared" si="19"/>
        <v>#VALUE!</v>
      </c>
      <c r="AF50" s="30"/>
      <c r="AG50" s="44">
        <f t="shared" si="7"/>
      </c>
      <c r="AH50" s="72">
        <f t="shared" si="8"/>
      </c>
      <c r="AI50" s="127">
        <f t="shared" si="9"/>
        <v>0</v>
      </c>
      <c r="AK50" s="45">
        <f t="shared" si="10"/>
      </c>
      <c r="AL50" s="129">
        <f t="shared" si="11"/>
      </c>
      <c r="AN50" s="47">
        <v>5</v>
      </c>
      <c r="AO50" s="97" t="s">
        <v>11</v>
      </c>
      <c r="AQ50" s="47"/>
      <c r="AR50" s="97" t="s">
        <v>11</v>
      </c>
      <c r="AT50" s="47">
        <v>5</v>
      </c>
      <c r="AU50" s="97" t="s">
        <v>11</v>
      </c>
      <c r="AW50" s="46">
        <f t="shared" si="12"/>
      </c>
      <c r="AX50" s="48">
        <f t="shared" si="13"/>
      </c>
      <c r="AY50" s="64">
        <f t="shared" si="20"/>
        <v>0</v>
      </c>
      <c r="BA50" s="31">
        <f t="shared" si="21"/>
      </c>
      <c r="BC50" s="12">
        <f t="shared" si="14"/>
      </c>
      <c r="BD50" s="1">
        <f t="shared" si="23"/>
      </c>
      <c r="BE50" s="139">
        <f t="shared" si="22"/>
      </c>
      <c r="BF50" s="62">
        <f t="shared" si="24"/>
      </c>
    </row>
    <row r="51" spans="1:58" ht="41.25" customHeight="1">
      <c r="A51" s="55">
        <v>42</v>
      </c>
      <c r="B51" s="33" t="s">
        <v>26</v>
      </c>
      <c r="C51" s="32" t="s">
        <v>63</v>
      </c>
      <c r="D51" s="33">
        <v>1</v>
      </c>
      <c r="E51" s="161">
        <v>719000.48</v>
      </c>
      <c r="F51" s="13"/>
      <c r="G51" s="40">
        <v>815480</v>
      </c>
      <c r="H51" s="97"/>
      <c r="I51" s="14"/>
      <c r="J51" s="12" t="s">
        <v>10</v>
      </c>
      <c r="K51" s="64" t="s">
        <v>10</v>
      </c>
      <c r="M51" s="12" t="s">
        <v>10</v>
      </c>
      <c r="N51" s="97" t="s">
        <v>11</v>
      </c>
      <c r="O51" s="5"/>
      <c r="P51" s="66">
        <f t="shared" si="0"/>
        <v>815480</v>
      </c>
      <c r="Q51" s="104">
        <f t="shared" si="1"/>
      </c>
      <c r="R51" s="5"/>
      <c r="S51" s="16">
        <f t="shared" si="15"/>
      </c>
      <c r="T51" s="152">
        <f t="shared" si="16"/>
      </c>
      <c r="U51" s="77"/>
      <c r="V51" s="26">
        <f t="shared" si="2"/>
        <v>0</v>
      </c>
      <c r="W51" s="78">
        <f t="shared" si="17"/>
        <v>0</v>
      </c>
      <c r="X51" s="17">
        <f t="shared" si="18"/>
      </c>
      <c r="Z51" s="19">
        <f t="shared" si="3"/>
      </c>
      <c r="AA51" s="113">
        <f t="shared" si="4"/>
      </c>
      <c r="AC51" s="20">
        <f t="shared" si="5"/>
      </c>
      <c r="AD51" s="27">
        <f t="shared" si="6"/>
      </c>
      <c r="AE51" s="117" t="e">
        <f t="shared" si="19"/>
        <v>#VALUE!</v>
      </c>
      <c r="AF51" s="29"/>
      <c r="AG51" s="44">
        <f t="shared" si="7"/>
      </c>
      <c r="AH51" s="72">
        <f t="shared" si="8"/>
      </c>
      <c r="AI51" s="127">
        <f t="shared" si="9"/>
        <v>0</v>
      </c>
      <c r="AK51" s="45">
        <f t="shared" si="10"/>
      </c>
      <c r="AL51" s="129">
        <f t="shared" si="11"/>
      </c>
      <c r="AN51" s="47">
        <v>5</v>
      </c>
      <c r="AO51" s="97" t="s">
        <v>11</v>
      </c>
      <c r="AQ51" s="47"/>
      <c r="AR51" s="97" t="s">
        <v>11</v>
      </c>
      <c r="AT51" s="47">
        <v>5</v>
      </c>
      <c r="AU51" s="97" t="s">
        <v>11</v>
      </c>
      <c r="AW51" s="46">
        <f t="shared" si="12"/>
      </c>
      <c r="AX51" s="48">
        <f t="shared" si="13"/>
      </c>
      <c r="AY51" s="64">
        <f t="shared" si="20"/>
        <v>0</v>
      </c>
      <c r="BA51" s="31">
        <f t="shared" si="21"/>
      </c>
      <c r="BC51" s="12">
        <f t="shared" si="14"/>
      </c>
      <c r="BD51" s="1">
        <f t="shared" si="23"/>
      </c>
      <c r="BE51" s="139">
        <f t="shared" si="22"/>
      </c>
      <c r="BF51" s="62">
        <f t="shared" si="24"/>
      </c>
    </row>
    <row r="52" spans="1:58" ht="41.25" customHeight="1">
      <c r="A52" s="55">
        <v>43</v>
      </c>
      <c r="B52" s="33" t="s">
        <v>26</v>
      </c>
      <c r="C52" s="32" t="s">
        <v>64</v>
      </c>
      <c r="D52" s="33">
        <v>1</v>
      </c>
      <c r="E52" s="161">
        <v>713999.72</v>
      </c>
      <c r="F52" s="13"/>
      <c r="G52" s="40">
        <v>825920</v>
      </c>
      <c r="H52" s="97"/>
      <c r="I52" s="14"/>
      <c r="J52" s="12" t="s">
        <v>10</v>
      </c>
      <c r="K52" s="64" t="s">
        <v>10</v>
      </c>
      <c r="M52" s="12" t="s">
        <v>10</v>
      </c>
      <c r="N52" s="97" t="s">
        <v>11</v>
      </c>
      <c r="O52" s="5"/>
      <c r="P52" s="66">
        <f t="shared" si="0"/>
        <v>825920</v>
      </c>
      <c r="Q52" s="104">
        <f t="shared" si="1"/>
      </c>
      <c r="R52" s="5"/>
      <c r="S52" s="16">
        <f t="shared" si="15"/>
      </c>
      <c r="T52" s="152">
        <f t="shared" si="16"/>
      </c>
      <c r="U52" s="77"/>
      <c r="V52" s="26">
        <f t="shared" si="2"/>
        <v>0</v>
      </c>
      <c r="W52" s="78">
        <f t="shared" si="17"/>
        <v>0</v>
      </c>
      <c r="X52" s="17">
        <f t="shared" si="18"/>
      </c>
      <c r="Z52" s="19">
        <f t="shared" si="3"/>
      </c>
      <c r="AA52" s="113">
        <f t="shared" si="4"/>
      </c>
      <c r="AC52" s="20">
        <f t="shared" si="5"/>
      </c>
      <c r="AD52" s="27">
        <f t="shared" si="6"/>
      </c>
      <c r="AE52" s="117" t="e">
        <f t="shared" si="19"/>
        <v>#VALUE!</v>
      </c>
      <c r="AF52" s="29"/>
      <c r="AG52" s="44">
        <f t="shared" si="7"/>
      </c>
      <c r="AH52" s="72">
        <f t="shared" si="8"/>
      </c>
      <c r="AI52" s="127">
        <f t="shared" si="9"/>
        <v>0</v>
      </c>
      <c r="AK52" s="45">
        <f t="shared" si="10"/>
      </c>
      <c r="AL52" s="129">
        <f t="shared" si="11"/>
      </c>
      <c r="AN52" s="47">
        <v>5</v>
      </c>
      <c r="AO52" s="97" t="s">
        <v>11</v>
      </c>
      <c r="AQ52" s="47"/>
      <c r="AR52" s="97" t="s">
        <v>11</v>
      </c>
      <c r="AT52" s="47">
        <v>5</v>
      </c>
      <c r="AU52" s="97" t="s">
        <v>11</v>
      </c>
      <c r="AW52" s="46">
        <f t="shared" si="12"/>
      </c>
      <c r="AX52" s="48">
        <f t="shared" si="13"/>
      </c>
      <c r="AY52" s="64">
        <f t="shared" si="20"/>
        <v>0</v>
      </c>
      <c r="BA52" s="31">
        <f t="shared" si="21"/>
      </c>
      <c r="BC52" s="12">
        <f t="shared" si="14"/>
      </c>
      <c r="BD52" s="1">
        <f t="shared" si="23"/>
      </c>
      <c r="BE52" s="139">
        <f t="shared" si="22"/>
      </c>
      <c r="BF52" s="62">
        <f t="shared" si="24"/>
      </c>
    </row>
    <row r="53" spans="1:58" ht="41.25" customHeight="1">
      <c r="A53" s="55">
        <v>44</v>
      </c>
      <c r="B53" s="33" t="s">
        <v>26</v>
      </c>
      <c r="C53" s="32" t="s">
        <v>65</v>
      </c>
      <c r="D53" s="33">
        <v>6</v>
      </c>
      <c r="E53" s="161">
        <v>5243998.08</v>
      </c>
      <c r="F53" s="13"/>
      <c r="G53" s="40">
        <v>6083040</v>
      </c>
      <c r="H53" s="97"/>
      <c r="I53" s="14"/>
      <c r="J53" s="12" t="s">
        <v>10</v>
      </c>
      <c r="K53" s="64" t="s">
        <v>10</v>
      </c>
      <c r="M53" s="12" t="s">
        <v>10</v>
      </c>
      <c r="N53" s="97" t="s">
        <v>11</v>
      </c>
      <c r="O53" s="5"/>
      <c r="P53" s="66">
        <f aca="true" t="shared" si="25" ref="P53:P91">IF(J53="NO CUMPLE","",IF(M53="NO CUMPLE","",IF(M53="NC","",IF(M53="CUMPLE",G53))))</f>
        <v>6083040</v>
      </c>
      <c r="Q53" s="104">
        <f aca="true" t="shared" si="26" ref="Q53:Q91">IF(K53="NO CUMPLE","",IF(N53="NO CUMPLE","",IF(N53="NC","",IF(N53="CUMPLE",H53))))</f>
      </c>
      <c r="R53" s="5"/>
      <c r="S53" s="16">
        <f t="shared" si="15"/>
      </c>
      <c r="T53" s="152">
        <f t="shared" si="16"/>
      </c>
      <c r="U53" s="77"/>
      <c r="V53" s="26">
        <f aca="true" t="shared" si="27" ref="V53:V91">COUNTIF(S53:T53,"&gt;0")</f>
        <v>0</v>
      </c>
      <c r="W53" s="78">
        <f t="shared" si="17"/>
        <v>0</v>
      </c>
      <c r="X53" s="17">
        <f t="shared" si="18"/>
      </c>
      <c r="Z53" s="19">
        <f aca="true" t="shared" si="28" ref="Z53:Z91">IF(S53="","",(S53*100)/$X53)</f>
      </c>
      <c r="AA53" s="113">
        <f aca="true" t="shared" si="29" ref="AA53:AA91">IF(T53="","",(T53*100)/$X53)</f>
      </c>
      <c r="AC53" s="20">
        <f aca="true" t="shared" si="30" ref="AC53:AC91">IF(S53="","",ABS(S53-$X53))</f>
      </c>
      <c r="AD53" s="27">
        <f aca="true" t="shared" si="31" ref="AD53:AD91">IF(T53="","",ABS(T53-$X53))</f>
      </c>
      <c r="AE53" s="117" t="e">
        <f aca="true" t="shared" si="32" ref="AE53:AE91">(X53)*15%/70</f>
        <v>#VALUE!</v>
      </c>
      <c r="AF53" s="29"/>
      <c r="AG53" s="44">
        <f aca="true" t="shared" si="33" ref="AG53:AG91">IF(AC53="","",IF(AC53=$AE53,100,((AC53*100)/$AE53)))</f>
      </c>
      <c r="AH53" s="72">
        <f aca="true" t="shared" si="34" ref="AH53:AH91">IF(AD53="","",IF(AD53=$AE53,100,((AD53*100)/$AE53)))</f>
      </c>
      <c r="AI53" s="127">
        <f aca="true" t="shared" si="35" ref="AI53:AI91">MIN(AG53:AH53)</f>
        <v>0</v>
      </c>
      <c r="AK53" s="45">
        <f aca="true" t="shared" si="36" ref="AK53:AK91">IF(AG53="","",IF(AG53=$AI53,70,(($AI53/AG53)*70)))</f>
      </c>
      <c r="AL53" s="129">
        <f aca="true" t="shared" si="37" ref="AL53:AL91">IF(AH53="","",IF(AH53=$AI53,70,(($AI53/AH53)*70)))</f>
      </c>
      <c r="AN53" s="47">
        <v>5</v>
      </c>
      <c r="AO53" s="97" t="s">
        <v>11</v>
      </c>
      <c r="AQ53" s="47"/>
      <c r="AR53" s="97" t="s">
        <v>11</v>
      </c>
      <c r="AT53" s="47">
        <v>5</v>
      </c>
      <c r="AU53" s="97" t="s">
        <v>11</v>
      </c>
      <c r="AW53" s="46">
        <f aca="true" t="shared" si="38" ref="AW53:AW91">IF(AK53="","",AK53+AN53+AQ53+AT53)</f>
      </c>
      <c r="AX53" s="48">
        <f aca="true" t="shared" si="39" ref="AX53:AX91">IF(AL53="","",AL53+AO53+AR53+AU53)</f>
      </c>
      <c r="AY53" s="64">
        <f aca="true" t="shared" si="40" ref="AY53:AY91">MAX(AW53:AX53)</f>
        <v>0</v>
      </c>
      <c r="BA53" s="31">
        <f t="shared" si="21"/>
      </c>
      <c r="BC53" s="12">
        <f aca="true" t="shared" si="41" ref="BC53:BC80">CONCATENATE(BA53:BA53)</f>
      </c>
      <c r="BD53" s="1">
        <f t="shared" si="23"/>
      </c>
      <c r="BE53" s="139">
        <f t="shared" si="22"/>
      </c>
      <c r="BF53" s="62">
        <f t="shared" si="24"/>
      </c>
    </row>
    <row r="54" spans="1:58" ht="41.25" customHeight="1">
      <c r="A54" s="55">
        <v>45</v>
      </c>
      <c r="B54" s="33" t="s">
        <v>26</v>
      </c>
      <c r="C54" s="32" t="s">
        <v>66</v>
      </c>
      <c r="D54" s="33">
        <v>6</v>
      </c>
      <c r="E54" s="161">
        <v>6293997.600000001</v>
      </c>
      <c r="F54" s="13"/>
      <c r="G54" s="40">
        <v>8352000</v>
      </c>
      <c r="H54" s="97"/>
      <c r="I54" s="14"/>
      <c r="J54" s="12" t="s">
        <v>10</v>
      </c>
      <c r="K54" s="64" t="s">
        <v>10</v>
      </c>
      <c r="M54" s="12" t="s">
        <v>10</v>
      </c>
      <c r="N54" s="97" t="s">
        <v>11</v>
      </c>
      <c r="O54" s="5"/>
      <c r="P54" s="66">
        <f t="shared" si="25"/>
        <v>8352000</v>
      </c>
      <c r="Q54" s="104">
        <f t="shared" si="26"/>
      </c>
      <c r="R54" s="5"/>
      <c r="S54" s="16">
        <f t="shared" si="15"/>
      </c>
      <c r="T54" s="152">
        <f t="shared" si="16"/>
      </c>
      <c r="U54" s="77"/>
      <c r="V54" s="26">
        <f t="shared" si="27"/>
        <v>0</v>
      </c>
      <c r="W54" s="78">
        <f t="shared" si="17"/>
        <v>0</v>
      </c>
      <c r="X54" s="17">
        <f t="shared" si="18"/>
      </c>
      <c r="Z54" s="19">
        <f t="shared" si="28"/>
      </c>
      <c r="AA54" s="113">
        <f t="shared" si="29"/>
      </c>
      <c r="AC54" s="20">
        <f t="shared" si="30"/>
      </c>
      <c r="AD54" s="27">
        <f t="shared" si="31"/>
      </c>
      <c r="AE54" s="117" t="e">
        <f t="shared" si="32"/>
        <v>#VALUE!</v>
      </c>
      <c r="AF54" s="29"/>
      <c r="AG54" s="44">
        <f t="shared" si="33"/>
      </c>
      <c r="AH54" s="72">
        <f t="shared" si="34"/>
      </c>
      <c r="AI54" s="127">
        <f t="shared" si="35"/>
        <v>0</v>
      </c>
      <c r="AK54" s="45">
        <f t="shared" si="36"/>
      </c>
      <c r="AL54" s="129">
        <f t="shared" si="37"/>
      </c>
      <c r="AN54" s="47">
        <v>5</v>
      </c>
      <c r="AO54" s="97" t="s">
        <v>11</v>
      </c>
      <c r="AQ54" s="47"/>
      <c r="AR54" s="97" t="s">
        <v>11</v>
      </c>
      <c r="AT54" s="47">
        <v>5</v>
      </c>
      <c r="AU54" s="97" t="s">
        <v>11</v>
      </c>
      <c r="AW54" s="46">
        <f t="shared" si="38"/>
      </c>
      <c r="AX54" s="48">
        <f t="shared" si="39"/>
      </c>
      <c r="AY54" s="64">
        <f t="shared" si="40"/>
        <v>0</v>
      </c>
      <c r="BA54" s="31">
        <f t="shared" si="21"/>
      </c>
      <c r="BC54" s="12">
        <f t="shared" si="41"/>
      </c>
      <c r="BD54" s="1">
        <f t="shared" si="23"/>
      </c>
      <c r="BE54" s="139">
        <f t="shared" si="22"/>
      </c>
      <c r="BF54" s="62">
        <f t="shared" si="24"/>
      </c>
    </row>
    <row r="55" spans="1:58" ht="41.25" customHeight="1">
      <c r="A55" s="55">
        <v>46</v>
      </c>
      <c r="B55" s="33" t="s">
        <v>26</v>
      </c>
      <c r="C55" s="32" t="s">
        <v>67</v>
      </c>
      <c r="D55" s="33">
        <v>2</v>
      </c>
      <c r="E55" s="161">
        <v>316000.24</v>
      </c>
      <c r="F55" s="13"/>
      <c r="G55" s="40">
        <v>408320</v>
      </c>
      <c r="H55" s="97"/>
      <c r="I55" s="14"/>
      <c r="J55" s="12" t="s">
        <v>10</v>
      </c>
      <c r="K55" s="64" t="s">
        <v>10</v>
      </c>
      <c r="M55" s="12" t="s">
        <v>10</v>
      </c>
      <c r="N55" s="97" t="s">
        <v>11</v>
      </c>
      <c r="O55" s="5"/>
      <c r="P55" s="66">
        <f t="shared" si="25"/>
        <v>408320</v>
      </c>
      <c r="Q55" s="104">
        <f t="shared" si="26"/>
      </c>
      <c r="R55" s="5"/>
      <c r="S55" s="16">
        <f t="shared" si="15"/>
      </c>
      <c r="T55" s="152">
        <f t="shared" si="16"/>
      </c>
      <c r="U55" s="77"/>
      <c r="V55" s="26">
        <f t="shared" si="27"/>
        <v>0</v>
      </c>
      <c r="W55" s="78">
        <f t="shared" si="17"/>
        <v>0</v>
      </c>
      <c r="X55" s="17">
        <f t="shared" si="18"/>
      </c>
      <c r="Z55" s="19">
        <f t="shared" si="28"/>
      </c>
      <c r="AA55" s="113">
        <f t="shared" si="29"/>
      </c>
      <c r="AC55" s="20">
        <f t="shared" si="30"/>
      </c>
      <c r="AD55" s="27">
        <f t="shared" si="31"/>
      </c>
      <c r="AE55" s="117" t="e">
        <f t="shared" si="32"/>
        <v>#VALUE!</v>
      </c>
      <c r="AF55" s="29"/>
      <c r="AG55" s="44">
        <f t="shared" si="33"/>
      </c>
      <c r="AH55" s="72">
        <f t="shared" si="34"/>
      </c>
      <c r="AI55" s="127">
        <f t="shared" si="35"/>
        <v>0</v>
      </c>
      <c r="AK55" s="45">
        <f t="shared" si="36"/>
      </c>
      <c r="AL55" s="129">
        <f t="shared" si="37"/>
      </c>
      <c r="AN55" s="47">
        <v>5</v>
      </c>
      <c r="AO55" s="97" t="s">
        <v>11</v>
      </c>
      <c r="AQ55" s="47"/>
      <c r="AR55" s="97" t="s">
        <v>11</v>
      </c>
      <c r="AT55" s="47">
        <v>5</v>
      </c>
      <c r="AU55" s="97" t="s">
        <v>11</v>
      </c>
      <c r="AW55" s="46">
        <f t="shared" si="38"/>
      </c>
      <c r="AX55" s="48">
        <f t="shared" si="39"/>
      </c>
      <c r="AY55" s="64">
        <f t="shared" si="40"/>
        <v>0</v>
      </c>
      <c r="BA55" s="31">
        <f t="shared" si="21"/>
      </c>
      <c r="BC55" s="12">
        <f t="shared" si="41"/>
      </c>
      <c r="BD55" s="1">
        <f t="shared" si="23"/>
      </c>
      <c r="BE55" s="139">
        <f t="shared" si="22"/>
      </c>
      <c r="BF55" s="62">
        <f t="shared" si="24"/>
      </c>
    </row>
    <row r="56" spans="1:58" ht="41.25" customHeight="1">
      <c r="A56" s="55">
        <v>47</v>
      </c>
      <c r="B56" s="33" t="s">
        <v>26</v>
      </c>
      <c r="C56" s="32" t="s">
        <v>68</v>
      </c>
      <c r="D56" s="33">
        <v>6</v>
      </c>
      <c r="E56" s="161">
        <v>1026001.44</v>
      </c>
      <c r="F56" s="13"/>
      <c r="G56" s="40">
        <v>1336320</v>
      </c>
      <c r="H56" s="97"/>
      <c r="I56" s="14"/>
      <c r="J56" s="12" t="s">
        <v>10</v>
      </c>
      <c r="K56" s="64" t="s">
        <v>10</v>
      </c>
      <c r="M56" s="12" t="s">
        <v>10</v>
      </c>
      <c r="N56" s="97" t="s">
        <v>11</v>
      </c>
      <c r="O56" s="5"/>
      <c r="P56" s="66">
        <f t="shared" si="25"/>
        <v>1336320</v>
      </c>
      <c r="Q56" s="104">
        <f t="shared" si="26"/>
      </c>
      <c r="R56" s="5"/>
      <c r="S56" s="16">
        <f t="shared" si="15"/>
      </c>
      <c r="T56" s="152">
        <f t="shared" si="16"/>
      </c>
      <c r="U56" s="77"/>
      <c r="V56" s="26">
        <f t="shared" si="27"/>
        <v>0</v>
      </c>
      <c r="W56" s="78">
        <f t="shared" si="17"/>
        <v>0</v>
      </c>
      <c r="X56" s="17">
        <f t="shared" si="18"/>
      </c>
      <c r="Z56" s="19">
        <f t="shared" si="28"/>
      </c>
      <c r="AA56" s="113">
        <f t="shared" si="29"/>
      </c>
      <c r="AC56" s="20">
        <f t="shared" si="30"/>
      </c>
      <c r="AD56" s="27">
        <f t="shared" si="31"/>
      </c>
      <c r="AE56" s="117" t="e">
        <f t="shared" si="32"/>
        <v>#VALUE!</v>
      </c>
      <c r="AF56" s="29"/>
      <c r="AG56" s="44">
        <f t="shared" si="33"/>
      </c>
      <c r="AH56" s="72">
        <f t="shared" si="34"/>
      </c>
      <c r="AI56" s="127">
        <f t="shared" si="35"/>
        <v>0</v>
      </c>
      <c r="AK56" s="45">
        <f t="shared" si="36"/>
      </c>
      <c r="AL56" s="129">
        <f t="shared" si="37"/>
      </c>
      <c r="AN56" s="47">
        <v>5</v>
      </c>
      <c r="AO56" s="97" t="s">
        <v>11</v>
      </c>
      <c r="AQ56" s="47"/>
      <c r="AR56" s="97" t="s">
        <v>11</v>
      </c>
      <c r="AT56" s="47">
        <v>5</v>
      </c>
      <c r="AU56" s="97" t="s">
        <v>11</v>
      </c>
      <c r="AW56" s="46">
        <f t="shared" si="38"/>
      </c>
      <c r="AX56" s="48">
        <f t="shared" si="39"/>
      </c>
      <c r="AY56" s="64">
        <f t="shared" si="40"/>
        <v>0</v>
      </c>
      <c r="BA56" s="31">
        <f t="shared" si="21"/>
      </c>
      <c r="BC56" s="12">
        <f t="shared" si="41"/>
      </c>
      <c r="BD56" s="1">
        <f t="shared" si="23"/>
      </c>
      <c r="BE56" s="139">
        <f t="shared" si="22"/>
      </c>
      <c r="BF56" s="62">
        <f t="shared" si="24"/>
      </c>
    </row>
    <row r="57" spans="1:58" ht="41.25" customHeight="1">
      <c r="A57" s="55">
        <v>48</v>
      </c>
      <c r="B57" s="33" t="s">
        <v>26</v>
      </c>
      <c r="C57" s="32" t="s">
        <v>69</v>
      </c>
      <c r="D57" s="33">
        <v>4</v>
      </c>
      <c r="E57" s="161">
        <v>551999.9664</v>
      </c>
      <c r="F57" s="13"/>
      <c r="G57" s="40">
        <v>672800</v>
      </c>
      <c r="H57" s="97"/>
      <c r="I57" s="14"/>
      <c r="J57" s="12" t="s">
        <v>10</v>
      </c>
      <c r="K57" s="64" t="s">
        <v>10</v>
      </c>
      <c r="M57" s="12" t="s">
        <v>10</v>
      </c>
      <c r="N57" s="97" t="s">
        <v>11</v>
      </c>
      <c r="O57" s="5"/>
      <c r="P57" s="66">
        <f t="shared" si="25"/>
        <v>672800</v>
      </c>
      <c r="Q57" s="104">
        <f t="shared" si="26"/>
      </c>
      <c r="R57" s="5"/>
      <c r="S57" s="16">
        <f t="shared" si="15"/>
      </c>
      <c r="T57" s="152">
        <f t="shared" si="16"/>
      </c>
      <c r="U57" s="77"/>
      <c r="V57" s="26">
        <f t="shared" si="27"/>
        <v>0</v>
      </c>
      <c r="W57" s="78">
        <f t="shared" si="17"/>
        <v>0</v>
      </c>
      <c r="X57" s="17">
        <f t="shared" si="18"/>
      </c>
      <c r="Z57" s="19">
        <f t="shared" si="28"/>
      </c>
      <c r="AA57" s="113">
        <f t="shared" si="29"/>
      </c>
      <c r="AC57" s="20">
        <f t="shared" si="30"/>
      </c>
      <c r="AD57" s="27">
        <f t="shared" si="31"/>
      </c>
      <c r="AE57" s="117" t="e">
        <f t="shared" si="32"/>
        <v>#VALUE!</v>
      </c>
      <c r="AF57" s="29"/>
      <c r="AG57" s="44">
        <f t="shared" si="33"/>
      </c>
      <c r="AH57" s="72">
        <f t="shared" si="34"/>
      </c>
      <c r="AI57" s="127">
        <f t="shared" si="35"/>
        <v>0</v>
      </c>
      <c r="AK57" s="45">
        <f t="shared" si="36"/>
      </c>
      <c r="AL57" s="129">
        <f t="shared" si="37"/>
      </c>
      <c r="AN57" s="47">
        <v>5</v>
      </c>
      <c r="AO57" s="97" t="s">
        <v>11</v>
      </c>
      <c r="AQ57" s="47"/>
      <c r="AR57" s="97" t="s">
        <v>11</v>
      </c>
      <c r="AT57" s="47">
        <v>5</v>
      </c>
      <c r="AU57" s="97" t="s">
        <v>11</v>
      </c>
      <c r="AW57" s="46">
        <f t="shared" si="38"/>
      </c>
      <c r="AX57" s="48">
        <f t="shared" si="39"/>
      </c>
      <c r="AY57" s="64">
        <f t="shared" si="40"/>
        <v>0</v>
      </c>
      <c r="BA57" s="31">
        <f t="shared" si="21"/>
      </c>
      <c r="BC57" s="12">
        <f t="shared" si="41"/>
      </c>
      <c r="BD57" s="1">
        <f t="shared" si="23"/>
      </c>
      <c r="BE57" s="139">
        <f t="shared" si="22"/>
      </c>
      <c r="BF57" s="62">
        <f t="shared" si="24"/>
      </c>
    </row>
    <row r="58" spans="1:59" s="6" customFormat="1" ht="41.25" customHeight="1">
      <c r="A58" s="55">
        <v>49</v>
      </c>
      <c r="B58" s="33" t="s">
        <v>26</v>
      </c>
      <c r="C58" s="32" t="s">
        <v>70</v>
      </c>
      <c r="D58" s="33">
        <v>2</v>
      </c>
      <c r="E58" s="161">
        <v>31999998.96</v>
      </c>
      <c r="F58" s="9"/>
      <c r="G58" s="40"/>
      <c r="H58" s="97"/>
      <c r="I58" s="14"/>
      <c r="J58" s="12" t="s">
        <v>10</v>
      </c>
      <c r="K58" s="64" t="s">
        <v>10</v>
      </c>
      <c r="L58" s="3"/>
      <c r="M58" s="40" t="s">
        <v>11</v>
      </c>
      <c r="N58" s="97" t="s">
        <v>11</v>
      </c>
      <c r="O58" s="5"/>
      <c r="P58" s="66">
        <f t="shared" si="25"/>
      </c>
      <c r="Q58" s="104">
        <f t="shared" si="26"/>
      </c>
      <c r="R58" s="5"/>
      <c r="S58" s="16">
        <f t="shared" si="15"/>
      </c>
      <c r="T58" s="152">
        <f t="shared" si="16"/>
      </c>
      <c r="U58" s="77"/>
      <c r="V58" s="26">
        <f t="shared" si="27"/>
        <v>0</v>
      </c>
      <c r="W58" s="78">
        <f t="shared" si="17"/>
        <v>0</v>
      </c>
      <c r="X58" s="17">
        <f t="shared" si="18"/>
      </c>
      <c r="Y58" s="3"/>
      <c r="Z58" s="19">
        <f t="shared" si="28"/>
      </c>
      <c r="AA58" s="113">
        <f t="shared" si="29"/>
      </c>
      <c r="AB58" s="3"/>
      <c r="AC58" s="20">
        <f t="shared" si="30"/>
      </c>
      <c r="AD58" s="27">
        <f t="shared" si="31"/>
      </c>
      <c r="AE58" s="117" t="e">
        <f t="shared" si="32"/>
        <v>#VALUE!</v>
      </c>
      <c r="AF58" s="29"/>
      <c r="AG58" s="44">
        <f t="shared" si="33"/>
      </c>
      <c r="AH58" s="72">
        <f t="shared" si="34"/>
      </c>
      <c r="AI58" s="127">
        <f t="shared" si="35"/>
        <v>0</v>
      </c>
      <c r="AJ58" s="5"/>
      <c r="AK58" s="45">
        <f t="shared" si="36"/>
      </c>
      <c r="AL58" s="129">
        <f t="shared" si="37"/>
      </c>
      <c r="AM58" s="5"/>
      <c r="AN58" s="40" t="s">
        <v>11</v>
      </c>
      <c r="AO58" s="97" t="s">
        <v>11</v>
      </c>
      <c r="AP58" s="5"/>
      <c r="AQ58" s="40" t="s">
        <v>11</v>
      </c>
      <c r="AR58" s="97" t="s">
        <v>11</v>
      </c>
      <c r="AS58" s="5"/>
      <c r="AT58" s="40" t="s">
        <v>11</v>
      </c>
      <c r="AU58" s="97" t="s">
        <v>11</v>
      </c>
      <c r="AV58" s="5"/>
      <c r="AW58" s="46">
        <f t="shared" si="38"/>
      </c>
      <c r="AX58" s="48">
        <f t="shared" si="39"/>
      </c>
      <c r="AY58" s="64">
        <f t="shared" si="40"/>
        <v>0</v>
      </c>
      <c r="AZ58" s="5"/>
      <c r="BA58" s="31">
        <f t="shared" si="21"/>
      </c>
      <c r="BB58" s="5"/>
      <c r="BC58" s="12">
        <f t="shared" si="41"/>
      </c>
      <c r="BD58" s="1">
        <f t="shared" si="23"/>
      </c>
      <c r="BE58" s="139">
        <f t="shared" si="22"/>
      </c>
      <c r="BF58" s="62">
        <f t="shared" si="24"/>
      </c>
      <c r="BG58" s="5"/>
    </row>
    <row r="59" spans="1:58" ht="41.25" customHeight="1">
      <c r="A59" s="55">
        <v>50</v>
      </c>
      <c r="B59" s="33" t="s">
        <v>26</v>
      </c>
      <c r="C59" s="32" t="s">
        <v>71</v>
      </c>
      <c r="D59" s="33">
        <v>2</v>
      </c>
      <c r="E59" s="161">
        <v>2280000.88</v>
      </c>
      <c r="F59" s="13"/>
      <c r="G59" s="40">
        <v>2070890</v>
      </c>
      <c r="H59" s="97">
        <v>2070000.0000000002</v>
      </c>
      <c r="I59" s="14"/>
      <c r="J59" s="12" t="s">
        <v>10</v>
      </c>
      <c r="K59" s="64" t="s">
        <v>10</v>
      </c>
      <c r="M59" s="12" t="s">
        <v>10</v>
      </c>
      <c r="N59" s="97" t="s">
        <v>10</v>
      </c>
      <c r="O59" s="5"/>
      <c r="P59" s="66">
        <f t="shared" si="25"/>
        <v>2070890</v>
      </c>
      <c r="Q59" s="104">
        <f t="shared" si="26"/>
        <v>2070000.0000000002</v>
      </c>
      <c r="R59" s="5"/>
      <c r="S59" s="16">
        <f t="shared" si="15"/>
        <v>2070890</v>
      </c>
      <c r="T59" s="152">
        <f t="shared" si="16"/>
        <v>2070000.0000000002</v>
      </c>
      <c r="U59" s="77">
        <v>2280000.88</v>
      </c>
      <c r="V59" s="26">
        <f t="shared" si="27"/>
        <v>2</v>
      </c>
      <c r="W59" s="78">
        <f t="shared" si="17"/>
        <v>1</v>
      </c>
      <c r="X59" s="17">
        <f t="shared" si="18"/>
        <v>2140296.96</v>
      </c>
      <c r="Z59" s="19">
        <f t="shared" si="28"/>
        <v>96.75713411282891</v>
      </c>
      <c r="AA59" s="113">
        <f t="shared" si="29"/>
        <v>96.71555109810558</v>
      </c>
      <c r="AC59" s="20">
        <f t="shared" si="30"/>
        <v>69406.95999999996</v>
      </c>
      <c r="AD59" s="27">
        <f t="shared" si="31"/>
        <v>70296.95999999973</v>
      </c>
      <c r="AE59" s="117">
        <f t="shared" si="32"/>
        <v>4586.350628571428</v>
      </c>
      <c r="AF59" s="29"/>
      <c r="AG59" s="44">
        <f t="shared" si="33"/>
        <v>1513.3374140131775</v>
      </c>
      <c r="AH59" s="72">
        <f t="shared" si="34"/>
        <v>1532.7428208840645</v>
      </c>
      <c r="AI59" s="127">
        <f t="shared" si="35"/>
        <v>1513.3374140131775</v>
      </c>
      <c r="AK59" s="45">
        <f t="shared" si="36"/>
        <v>70</v>
      </c>
      <c r="AL59" s="129">
        <f t="shared" si="37"/>
        <v>69.11375968462954</v>
      </c>
      <c r="AN59" s="47">
        <v>5</v>
      </c>
      <c r="AO59" s="133">
        <v>20</v>
      </c>
      <c r="AQ59" s="47"/>
      <c r="AR59" s="133">
        <v>5</v>
      </c>
      <c r="AT59" s="47">
        <v>5</v>
      </c>
      <c r="AU59" s="133">
        <v>0</v>
      </c>
      <c r="AW59" s="46">
        <f t="shared" si="38"/>
        <v>80</v>
      </c>
      <c r="AX59" s="48">
        <f t="shared" si="39"/>
        <v>94.11375968462954</v>
      </c>
      <c r="AY59" s="64">
        <f t="shared" si="40"/>
        <v>94.11375968462954</v>
      </c>
      <c r="BA59" s="31" t="str">
        <f t="shared" si="21"/>
        <v>YAMAKI</v>
      </c>
      <c r="BC59" s="12" t="str">
        <f t="shared" si="41"/>
        <v>YAMAKI</v>
      </c>
      <c r="BD59" s="1">
        <f t="shared" si="23"/>
        <v>2070000.0000000002</v>
      </c>
      <c r="BE59" s="139">
        <f t="shared" si="22"/>
        <v>2070000.0000000002</v>
      </c>
      <c r="BF59" s="62">
        <f t="shared" si="24"/>
        <v>210000.87999999966</v>
      </c>
    </row>
    <row r="60" spans="1:58" ht="41.25" customHeight="1">
      <c r="A60" s="55">
        <v>51</v>
      </c>
      <c r="B60" s="33" t="s">
        <v>26</v>
      </c>
      <c r="C60" s="32" t="s">
        <v>72</v>
      </c>
      <c r="D60" s="33">
        <v>1</v>
      </c>
      <c r="E60" s="161">
        <v>2096120</v>
      </c>
      <c r="F60" s="13"/>
      <c r="G60" s="40">
        <v>1264400</v>
      </c>
      <c r="H60" s="97"/>
      <c r="I60" s="14"/>
      <c r="J60" s="12" t="s">
        <v>10</v>
      </c>
      <c r="K60" s="64" t="s">
        <v>10</v>
      </c>
      <c r="M60" s="12" t="s">
        <v>10</v>
      </c>
      <c r="N60" s="97" t="s">
        <v>11</v>
      </c>
      <c r="O60" s="5"/>
      <c r="P60" s="66">
        <f t="shared" si="25"/>
        <v>1264400</v>
      </c>
      <c r="Q60" s="104">
        <f t="shared" si="26"/>
      </c>
      <c r="R60" s="5"/>
      <c r="S60" s="16">
        <f t="shared" si="15"/>
        <v>1264400</v>
      </c>
      <c r="T60" s="152">
        <f t="shared" si="16"/>
      </c>
      <c r="U60" s="77"/>
      <c r="V60" s="26">
        <f t="shared" si="27"/>
        <v>1</v>
      </c>
      <c r="W60" s="78">
        <f t="shared" si="17"/>
        <v>0</v>
      </c>
      <c r="X60" s="17">
        <f t="shared" si="18"/>
        <v>1264400</v>
      </c>
      <c r="Z60" s="19">
        <f t="shared" si="28"/>
        <v>100</v>
      </c>
      <c r="AA60" s="113">
        <f t="shared" si="29"/>
      </c>
      <c r="AC60" s="20">
        <f t="shared" si="30"/>
        <v>0</v>
      </c>
      <c r="AD60" s="27">
        <f t="shared" si="31"/>
      </c>
      <c r="AE60" s="117">
        <f t="shared" si="32"/>
        <v>2709.4285714285716</v>
      </c>
      <c r="AF60" s="29"/>
      <c r="AG60" s="44">
        <f t="shared" si="33"/>
        <v>0</v>
      </c>
      <c r="AH60" s="72">
        <f t="shared" si="34"/>
      </c>
      <c r="AI60" s="127">
        <f t="shared" si="35"/>
        <v>0</v>
      </c>
      <c r="AK60" s="45">
        <f t="shared" si="36"/>
        <v>70</v>
      </c>
      <c r="AL60" s="129">
        <f t="shared" si="37"/>
      </c>
      <c r="AN60" s="47">
        <v>5</v>
      </c>
      <c r="AO60" s="97" t="s">
        <v>11</v>
      </c>
      <c r="AQ60" s="47"/>
      <c r="AR60" s="97" t="s">
        <v>11</v>
      </c>
      <c r="AT60" s="47">
        <v>5</v>
      </c>
      <c r="AU60" s="97" t="s">
        <v>11</v>
      </c>
      <c r="AW60" s="46">
        <f t="shared" si="38"/>
        <v>80</v>
      </c>
      <c r="AX60" s="48">
        <f t="shared" si="39"/>
      </c>
      <c r="AY60" s="64">
        <f t="shared" si="40"/>
        <v>80</v>
      </c>
      <c r="BA60" s="31" t="str">
        <f t="shared" si="21"/>
        <v>CONSORCIO LA COLONIAL ROSARIO</v>
      </c>
      <c r="BC60" s="12" t="str">
        <f t="shared" si="41"/>
        <v>CONSORCIO LA COLONIAL ROSARIO</v>
      </c>
      <c r="BD60" s="1">
        <f t="shared" si="23"/>
        <v>1264400</v>
      </c>
      <c r="BE60" s="139">
        <f t="shared" si="22"/>
        <v>1264400</v>
      </c>
      <c r="BF60" s="62">
        <f t="shared" si="24"/>
        <v>831720</v>
      </c>
    </row>
    <row r="61" spans="1:58" ht="41.25" customHeight="1">
      <c r="A61" s="55">
        <v>52</v>
      </c>
      <c r="B61" s="33" t="s">
        <v>26</v>
      </c>
      <c r="C61" s="32" t="s">
        <v>73</v>
      </c>
      <c r="D61" s="33">
        <v>1</v>
      </c>
      <c r="E61" s="161">
        <v>2247500</v>
      </c>
      <c r="F61" s="13"/>
      <c r="G61" s="40"/>
      <c r="H61" s="97"/>
      <c r="I61" s="14"/>
      <c r="J61" s="12" t="s">
        <v>10</v>
      </c>
      <c r="K61" s="64" t="s">
        <v>10</v>
      </c>
      <c r="M61" s="40" t="s">
        <v>11</v>
      </c>
      <c r="N61" s="97" t="s">
        <v>11</v>
      </c>
      <c r="O61" s="5"/>
      <c r="P61" s="66">
        <f t="shared" si="25"/>
      </c>
      <c r="Q61" s="104">
        <f t="shared" si="26"/>
      </c>
      <c r="R61" s="5"/>
      <c r="S61" s="16">
        <f t="shared" si="15"/>
      </c>
      <c r="T61" s="152">
        <f t="shared" si="16"/>
      </c>
      <c r="U61" s="77"/>
      <c r="V61" s="26">
        <f t="shared" si="27"/>
        <v>0</v>
      </c>
      <c r="W61" s="78">
        <f t="shared" si="17"/>
        <v>0</v>
      </c>
      <c r="X61" s="17">
        <f t="shared" si="18"/>
      </c>
      <c r="Z61" s="19">
        <f t="shared" si="28"/>
      </c>
      <c r="AA61" s="113">
        <f t="shared" si="29"/>
      </c>
      <c r="AC61" s="20">
        <f t="shared" si="30"/>
      </c>
      <c r="AD61" s="27">
        <f t="shared" si="31"/>
      </c>
      <c r="AE61" s="117" t="e">
        <f t="shared" si="32"/>
        <v>#VALUE!</v>
      </c>
      <c r="AF61" s="29"/>
      <c r="AG61" s="44">
        <f t="shared" si="33"/>
      </c>
      <c r="AH61" s="72">
        <f t="shared" si="34"/>
      </c>
      <c r="AI61" s="127">
        <f t="shared" si="35"/>
        <v>0</v>
      </c>
      <c r="AK61" s="45">
        <f t="shared" si="36"/>
      </c>
      <c r="AL61" s="129">
        <f t="shared" si="37"/>
      </c>
      <c r="AN61" s="40" t="s">
        <v>11</v>
      </c>
      <c r="AO61" s="97" t="s">
        <v>11</v>
      </c>
      <c r="AQ61" s="40" t="s">
        <v>11</v>
      </c>
      <c r="AR61" s="97" t="s">
        <v>11</v>
      </c>
      <c r="AT61" s="40" t="s">
        <v>11</v>
      </c>
      <c r="AU61" s="97" t="s">
        <v>11</v>
      </c>
      <c r="AW61" s="46">
        <f t="shared" si="38"/>
      </c>
      <c r="AX61" s="48">
        <f t="shared" si="39"/>
      </c>
      <c r="AY61" s="64">
        <f t="shared" si="40"/>
        <v>0</v>
      </c>
      <c r="BA61" s="31">
        <f t="shared" si="21"/>
      </c>
      <c r="BC61" s="12">
        <f t="shared" si="41"/>
      </c>
      <c r="BD61" s="1">
        <f t="shared" si="23"/>
      </c>
      <c r="BE61" s="139">
        <f t="shared" si="22"/>
      </c>
      <c r="BF61" s="62">
        <f t="shared" si="24"/>
      </c>
    </row>
    <row r="62" spans="1:58" ht="41.25" customHeight="1">
      <c r="A62" s="55">
        <v>53</v>
      </c>
      <c r="B62" s="33" t="s">
        <v>26</v>
      </c>
      <c r="C62" s="32" t="s">
        <v>74</v>
      </c>
      <c r="D62" s="33">
        <v>1</v>
      </c>
      <c r="E62" s="161">
        <v>754000</v>
      </c>
      <c r="F62" s="13"/>
      <c r="G62" s="40"/>
      <c r="H62" s="97">
        <v>512000</v>
      </c>
      <c r="I62" s="14"/>
      <c r="J62" s="12" t="s">
        <v>10</v>
      </c>
      <c r="K62" s="64" t="s">
        <v>10</v>
      </c>
      <c r="M62" s="40" t="s">
        <v>11</v>
      </c>
      <c r="N62" s="97" t="s">
        <v>10</v>
      </c>
      <c r="O62" s="5"/>
      <c r="P62" s="66">
        <f t="shared" si="25"/>
      </c>
      <c r="Q62" s="104">
        <f t="shared" si="26"/>
        <v>512000</v>
      </c>
      <c r="R62" s="5"/>
      <c r="S62" s="16">
        <f t="shared" si="15"/>
      </c>
      <c r="T62" s="152">
        <f t="shared" si="16"/>
        <v>512000</v>
      </c>
      <c r="U62" s="77"/>
      <c r="V62" s="26">
        <f t="shared" si="27"/>
        <v>1</v>
      </c>
      <c r="W62" s="78">
        <f t="shared" si="17"/>
        <v>0</v>
      </c>
      <c r="X62" s="17">
        <f t="shared" si="18"/>
        <v>512000</v>
      </c>
      <c r="Z62" s="19">
        <f t="shared" si="28"/>
      </c>
      <c r="AA62" s="113">
        <f t="shared" si="29"/>
        <v>100</v>
      </c>
      <c r="AC62" s="20">
        <f t="shared" si="30"/>
      </c>
      <c r="AD62" s="27">
        <f t="shared" si="31"/>
        <v>0</v>
      </c>
      <c r="AE62" s="117">
        <f t="shared" si="32"/>
        <v>1097.142857142857</v>
      </c>
      <c r="AF62" s="29"/>
      <c r="AG62" s="44">
        <f t="shared" si="33"/>
      </c>
      <c r="AH62" s="72">
        <f t="shared" si="34"/>
        <v>0</v>
      </c>
      <c r="AI62" s="127">
        <f t="shared" si="35"/>
        <v>0</v>
      </c>
      <c r="AK62" s="45">
        <f t="shared" si="36"/>
      </c>
      <c r="AL62" s="129">
        <f t="shared" si="37"/>
        <v>70</v>
      </c>
      <c r="AN62" s="40" t="s">
        <v>11</v>
      </c>
      <c r="AO62" s="133">
        <v>20</v>
      </c>
      <c r="AQ62" s="40" t="s">
        <v>11</v>
      </c>
      <c r="AR62" s="133">
        <v>5</v>
      </c>
      <c r="AT62" s="40" t="s">
        <v>11</v>
      </c>
      <c r="AU62" s="133">
        <v>0</v>
      </c>
      <c r="AW62" s="46">
        <f t="shared" si="38"/>
      </c>
      <c r="AX62" s="48">
        <f t="shared" si="39"/>
        <v>95</v>
      </c>
      <c r="AY62" s="64">
        <f t="shared" si="40"/>
        <v>95</v>
      </c>
      <c r="BA62" s="31" t="str">
        <f t="shared" si="21"/>
        <v>YAMAKI</v>
      </c>
      <c r="BC62" s="12" t="str">
        <f t="shared" si="41"/>
        <v>YAMAKI</v>
      </c>
      <c r="BD62" s="1">
        <f t="shared" si="23"/>
        <v>512000</v>
      </c>
      <c r="BE62" s="139">
        <f t="shared" si="22"/>
        <v>512000</v>
      </c>
      <c r="BF62" s="62">
        <f t="shared" si="24"/>
        <v>242000</v>
      </c>
    </row>
    <row r="63" spans="1:58" ht="41.25" customHeight="1">
      <c r="A63" s="55">
        <v>54</v>
      </c>
      <c r="B63" s="33" t="s">
        <v>26</v>
      </c>
      <c r="C63" s="32" t="s">
        <v>74</v>
      </c>
      <c r="D63" s="33">
        <v>1</v>
      </c>
      <c r="E63" s="161">
        <v>522000</v>
      </c>
      <c r="F63" s="13"/>
      <c r="G63" s="40"/>
      <c r="H63" s="97">
        <v>465000.00000000006</v>
      </c>
      <c r="I63" s="14"/>
      <c r="J63" s="12" t="s">
        <v>10</v>
      </c>
      <c r="K63" s="64" t="s">
        <v>10</v>
      </c>
      <c r="M63" s="40" t="s">
        <v>11</v>
      </c>
      <c r="N63" s="97" t="s">
        <v>10</v>
      </c>
      <c r="O63" s="5"/>
      <c r="P63" s="66">
        <f t="shared" si="25"/>
      </c>
      <c r="Q63" s="104">
        <f t="shared" si="26"/>
        <v>465000.00000000006</v>
      </c>
      <c r="R63" s="5"/>
      <c r="S63" s="16">
        <f t="shared" si="15"/>
      </c>
      <c r="T63" s="152">
        <f t="shared" si="16"/>
        <v>465000.00000000006</v>
      </c>
      <c r="U63" s="77"/>
      <c r="V63" s="26">
        <f t="shared" si="27"/>
        <v>1</v>
      </c>
      <c r="W63" s="78">
        <f t="shared" si="17"/>
        <v>0</v>
      </c>
      <c r="X63" s="17">
        <f t="shared" si="18"/>
        <v>465000.00000000006</v>
      </c>
      <c r="Z63" s="19">
        <f t="shared" si="28"/>
      </c>
      <c r="AA63" s="113">
        <f t="shared" si="29"/>
        <v>100</v>
      </c>
      <c r="AC63" s="20">
        <f t="shared" si="30"/>
      </c>
      <c r="AD63" s="27">
        <f t="shared" si="31"/>
        <v>0</v>
      </c>
      <c r="AE63" s="117">
        <f t="shared" si="32"/>
        <v>996.4285714285714</v>
      </c>
      <c r="AF63" s="29"/>
      <c r="AG63" s="44">
        <f t="shared" si="33"/>
      </c>
      <c r="AH63" s="72">
        <f t="shared" si="34"/>
        <v>0</v>
      </c>
      <c r="AI63" s="127">
        <f t="shared" si="35"/>
        <v>0</v>
      </c>
      <c r="AK63" s="45">
        <f t="shared" si="36"/>
      </c>
      <c r="AL63" s="129">
        <f t="shared" si="37"/>
        <v>70</v>
      </c>
      <c r="AN63" s="40" t="s">
        <v>11</v>
      </c>
      <c r="AO63" s="133">
        <v>20</v>
      </c>
      <c r="AQ63" s="40" t="s">
        <v>11</v>
      </c>
      <c r="AR63" s="133">
        <v>5</v>
      </c>
      <c r="AT63" s="40" t="s">
        <v>11</v>
      </c>
      <c r="AU63" s="133">
        <v>0</v>
      </c>
      <c r="AW63" s="46">
        <f t="shared" si="38"/>
      </c>
      <c r="AX63" s="48">
        <f t="shared" si="39"/>
        <v>95</v>
      </c>
      <c r="AY63" s="64">
        <f t="shared" si="40"/>
        <v>95</v>
      </c>
      <c r="BA63" s="31" t="str">
        <f t="shared" si="21"/>
        <v>YAMAKI</v>
      </c>
      <c r="BC63" s="12" t="str">
        <f t="shared" si="41"/>
        <v>YAMAKI</v>
      </c>
      <c r="BD63" s="1">
        <f t="shared" si="23"/>
        <v>465000.00000000006</v>
      </c>
      <c r="BE63" s="139">
        <f t="shared" si="22"/>
        <v>465000.00000000006</v>
      </c>
      <c r="BF63" s="62">
        <f t="shared" si="24"/>
        <v>56999.99999999994</v>
      </c>
    </row>
    <row r="64" spans="1:58" ht="41.25" customHeight="1">
      <c r="A64" s="55">
        <v>55</v>
      </c>
      <c r="B64" s="33" t="s">
        <v>26</v>
      </c>
      <c r="C64" s="32" t="s">
        <v>71</v>
      </c>
      <c r="D64" s="33">
        <v>2</v>
      </c>
      <c r="E64" s="161">
        <v>626400</v>
      </c>
      <c r="F64" s="13"/>
      <c r="G64" s="40">
        <v>1138830</v>
      </c>
      <c r="H64" s="97">
        <v>1138000</v>
      </c>
      <c r="I64" s="14"/>
      <c r="J64" s="12" t="s">
        <v>10</v>
      </c>
      <c r="K64" s="64" t="s">
        <v>10</v>
      </c>
      <c r="M64" s="12" t="s">
        <v>10</v>
      </c>
      <c r="N64" s="97" t="s">
        <v>10</v>
      </c>
      <c r="O64" s="5"/>
      <c r="P64" s="66">
        <f t="shared" si="25"/>
        <v>1138830</v>
      </c>
      <c r="Q64" s="104">
        <f t="shared" si="26"/>
        <v>1138000</v>
      </c>
      <c r="R64" s="5"/>
      <c r="S64" s="16">
        <f t="shared" si="15"/>
      </c>
      <c r="T64" s="152">
        <f t="shared" si="16"/>
      </c>
      <c r="U64" s="77"/>
      <c r="V64" s="26">
        <f t="shared" si="27"/>
        <v>0</v>
      </c>
      <c r="W64" s="78">
        <f t="shared" si="17"/>
        <v>0</v>
      </c>
      <c r="X64" s="17">
        <f t="shared" si="18"/>
      </c>
      <c r="Z64" s="19">
        <f t="shared" si="28"/>
      </c>
      <c r="AA64" s="113">
        <f t="shared" si="29"/>
      </c>
      <c r="AC64" s="20">
        <f t="shared" si="30"/>
      </c>
      <c r="AD64" s="27">
        <f t="shared" si="31"/>
      </c>
      <c r="AE64" s="117" t="e">
        <f t="shared" si="32"/>
        <v>#VALUE!</v>
      </c>
      <c r="AF64" s="29"/>
      <c r="AG64" s="44">
        <f t="shared" si="33"/>
      </c>
      <c r="AH64" s="72">
        <f t="shared" si="34"/>
      </c>
      <c r="AI64" s="127">
        <f t="shared" si="35"/>
        <v>0</v>
      </c>
      <c r="AK64" s="45">
        <f t="shared" si="36"/>
      </c>
      <c r="AL64" s="129">
        <f t="shared" si="37"/>
      </c>
      <c r="AN64" s="47">
        <v>5</v>
      </c>
      <c r="AO64" s="133">
        <v>20</v>
      </c>
      <c r="AQ64" s="47"/>
      <c r="AR64" s="133">
        <v>5</v>
      </c>
      <c r="AT64" s="47">
        <v>5</v>
      </c>
      <c r="AU64" s="133">
        <v>0</v>
      </c>
      <c r="AW64" s="46">
        <f t="shared" si="38"/>
      </c>
      <c r="AX64" s="48">
        <f t="shared" si="39"/>
      </c>
      <c r="AY64" s="64">
        <f t="shared" si="40"/>
        <v>0</v>
      </c>
      <c r="BA64" s="31">
        <f t="shared" si="21"/>
      </c>
      <c r="BC64" s="12">
        <f t="shared" si="41"/>
      </c>
      <c r="BD64" s="1">
        <f t="shared" si="23"/>
      </c>
      <c r="BE64" s="139">
        <f t="shared" si="22"/>
      </c>
      <c r="BF64" s="62">
        <f t="shared" si="24"/>
      </c>
    </row>
    <row r="65" spans="1:58" ht="41.25" customHeight="1">
      <c r="A65" s="55">
        <v>56</v>
      </c>
      <c r="B65" s="33" t="s">
        <v>26</v>
      </c>
      <c r="C65" s="32" t="s">
        <v>71</v>
      </c>
      <c r="D65" s="33">
        <v>2</v>
      </c>
      <c r="E65" s="161">
        <v>394400</v>
      </c>
      <c r="F65" s="13"/>
      <c r="G65" s="40">
        <v>388600</v>
      </c>
      <c r="H65" s="97">
        <v>388000</v>
      </c>
      <c r="I65" s="14"/>
      <c r="J65" s="12" t="s">
        <v>10</v>
      </c>
      <c r="K65" s="64" t="s">
        <v>10</v>
      </c>
      <c r="M65" s="12" t="s">
        <v>10</v>
      </c>
      <c r="N65" s="97" t="s">
        <v>10</v>
      </c>
      <c r="O65" s="5"/>
      <c r="P65" s="66">
        <f t="shared" si="25"/>
        <v>388600</v>
      </c>
      <c r="Q65" s="104">
        <f t="shared" si="26"/>
        <v>388000</v>
      </c>
      <c r="R65" s="5"/>
      <c r="S65" s="16">
        <f t="shared" si="15"/>
        <v>388600</v>
      </c>
      <c r="T65" s="152">
        <f t="shared" si="16"/>
        <v>388000</v>
      </c>
      <c r="U65" s="77">
        <v>394400</v>
      </c>
      <c r="V65" s="26">
        <f t="shared" si="27"/>
        <v>2</v>
      </c>
      <c r="W65" s="78">
        <f t="shared" si="17"/>
        <v>1</v>
      </c>
      <c r="X65" s="17">
        <f t="shared" si="18"/>
        <v>390333.3333333333</v>
      </c>
      <c r="Z65" s="19">
        <f t="shared" si="28"/>
        <v>99.55593509820666</v>
      </c>
      <c r="AA65" s="113">
        <f t="shared" si="29"/>
        <v>99.40222032450897</v>
      </c>
      <c r="AC65" s="20">
        <f t="shared" si="30"/>
        <v>1733.333333333314</v>
      </c>
      <c r="AD65" s="27">
        <f t="shared" si="31"/>
        <v>2333.333333333314</v>
      </c>
      <c r="AE65" s="117">
        <f t="shared" si="32"/>
        <v>836.4285714285713</v>
      </c>
      <c r="AF65" s="29"/>
      <c r="AG65" s="44">
        <f t="shared" si="33"/>
        <v>207.23028750355593</v>
      </c>
      <c r="AH65" s="72">
        <f t="shared" si="34"/>
        <v>278.96384856247994</v>
      </c>
      <c r="AI65" s="127">
        <f t="shared" si="35"/>
        <v>207.23028750355593</v>
      </c>
      <c r="AK65" s="45">
        <f t="shared" si="36"/>
        <v>70</v>
      </c>
      <c r="AL65" s="129">
        <f t="shared" si="37"/>
        <v>51.999999999999844</v>
      </c>
      <c r="AN65" s="47">
        <v>5</v>
      </c>
      <c r="AO65" s="133">
        <v>20</v>
      </c>
      <c r="AQ65" s="47"/>
      <c r="AR65" s="133">
        <v>5</v>
      </c>
      <c r="AT65" s="47">
        <v>5</v>
      </c>
      <c r="AU65" s="133">
        <v>0</v>
      </c>
      <c r="AW65" s="46">
        <f t="shared" si="38"/>
        <v>80</v>
      </c>
      <c r="AX65" s="48">
        <f t="shared" si="39"/>
        <v>76.99999999999984</v>
      </c>
      <c r="AY65" s="64">
        <f t="shared" si="40"/>
        <v>80</v>
      </c>
      <c r="BA65" s="31" t="str">
        <f t="shared" si="21"/>
        <v>CONSORCIO LA COLONIAL ROSARIO</v>
      </c>
      <c r="BC65" s="12" t="str">
        <f t="shared" si="41"/>
        <v>CONSORCIO LA COLONIAL ROSARIO</v>
      </c>
      <c r="BD65" s="1">
        <f t="shared" si="23"/>
        <v>388600</v>
      </c>
      <c r="BE65" s="139">
        <f t="shared" si="22"/>
        <v>388600</v>
      </c>
      <c r="BF65" s="62">
        <f t="shared" si="24"/>
        <v>5800</v>
      </c>
    </row>
    <row r="66" spans="1:60" ht="41.25" customHeight="1">
      <c r="A66" s="55">
        <v>57</v>
      </c>
      <c r="B66" s="33" t="s">
        <v>26</v>
      </c>
      <c r="C66" s="32" t="s">
        <v>75</v>
      </c>
      <c r="D66" s="33">
        <v>2</v>
      </c>
      <c r="E66" s="161">
        <v>3062400</v>
      </c>
      <c r="F66" s="13"/>
      <c r="G66" s="40"/>
      <c r="H66" s="97">
        <v>782000</v>
      </c>
      <c r="I66" s="14"/>
      <c r="J66" s="12" t="s">
        <v>10</v>
      </c>
      <c r="K66" s="64" t="s">
        <v>10</v>
      </c>
      <c r="M66" s="40" t="s">
        <v>11</v>
      </c>
      <c r="N66" s="97" t="s">
        <v>10</v>
      </c>
      <c r="O66" s="5"/>
      <c r="P66" s="66">
        <f t="shared" si="25"/>
      </c>
      <c r="Q66" s="104">
        <f t="shared" si="26"/>
        <v>782000</v>
      </c>
      <c r="R66" s="5"/>
      <c r="S66" s="16">
        <f t="shared" si="15"/>
      </c>
      <c r="T66" s="152">
        <f t="shared" si="16"/>
        <v>782000</v>
      </c>
      <c r="U66" s="77"/>
      <c r="V66" s="26">
        <f t="shared" si="27"/>
        <v>1</v>
      </c>
      <c r="W66" s="78">
        <f t="shared" si="17"/>
        <v>0</v>
      </c>
      <c r="X66" s="17">
        <f t="shared" si="18"/>
        <v>782000</v>
      </c>
      <c r="Z66" s="19">
        <f t="shared" si="28"/>
      </c>
      <c r="AA66" s="113">
        <f t="shared" si="29"/>
        <v>100</v>
      </c>
      <c r="AC66" s="20">
        <f t="shared" si="30"/>
      </c>
      <c r="AD66" s="27">
        <f t="shared" si="31"/>
        <v>0</v>
      </c>
      <c r="AE66" s="117">
        <f t="shared" si="32"/>
        <v>1675.7142857142858</v>
      </c>
      <c r="AF66" s="29"/>
      <c r="AG66" s="44">
        <f t="shared" si="33"/>
      </c>
      <c r="AH66" s="72">
        <f t="shared" si="34"/>
        <v>0</v>
      </c>
      <c r="AI66" s="127">
        <f t="shared" si="35"/>
        <v>0</v>
      </c>
      <c r="AK66" s="45">
        <f t="shared" si="36"/>
      </c>
      <c r="AL66" s="129">
        <f t="shared" si="37"/>
        <v>70</v>
      </c>
      <c r="AN66" s="40" t="s">
        <v>11</v>
      </c>
      <c r="AO66" s="133">
        <v>20</v>
      </c>
      <c r="AQ66" s="40" t="s">
        <v>11</v>
      </c>
      <c r="AR66" s="133">
        <v>5</v>
      </c>
      <c r="AT66" s="40" t="s">
        <v>11</v>
      </c>
      <c r="AU66" s="133">
        <v>0</v>
      </c>
      <c r="AW66" s="46">
        <f t="shared" si="38"/>
      </c>
      <c r="AX66" s="48">
        <f t="shared" si="39"/>
        <v>95</v>
      </c>
      <c r="AY66" s="64">
        <f t="shared" si="40"/>
        <v>95</v>
      </c>
      <c r="BA66" s="31" t="str">
        <f t="shared" si="21"/>
        <v>YAMAKI</v>
      </c>
      <c r="BC66" s="12" t="str">
        <f t="shared" si="41"/>
        <v>YAMAKI</v>
      </c>
      <c r="BD66" s="1">
        <f t="shared" si="23"/>
        <v>782000</v>
      </c>
      <c r="BE66" s="139">
        <f t="shared" si="22"/>
        <v>782000</v>
      </c>
      <c r="BF66" s="62">
        <f t="shared" si="24"/>
        <v>2280400</v>
      </c>
      <c r="BH66" s="53"/>
    </row>
    <row r="67" spans="1:60" ht="41.25" customHeight="1">
      <c r="A67" s="55">
        <v>58</v>
      </c>
      <c r="B67" s="33" t="s">
        <v>26</v>
      </c>
      <c r="C67" s="32" t="s">
        <v>76</v>
      </c>
      <c r="D67" s="33">
        <v>1</v>
      </c>
      <c r="E67" s="161">
        <v>1136800</v>
      </c>
      <c r="F67" s="13"/>
      <c r="G67" s="40"/>
      <c r="H67" s="97">
        <v>279000</v>
      </c>
      <c r="I67" s="14"/>
      <c r="J67" s="12" t="s">
        <v>10</v>
      </c>
      <c r="K67" s="64" t="s">
        <v>10</v>
      </c>
      <c r="M67" s="40" t="s">
        <v>11</v>
      </c>
      <c r="N67" s="97" t="s">
        <v>10</v>
      </c>
      <c r="O67" s="5"/>
      <c r="P67" s="66">
        <f t="shared" si="25"/>
      </c>
      <c r="Q67" s="104">
        <f t="shared" si="26"/>
        <v>279000</v>
      </c>
      <c r="R67" s="5"/>
      <c r="S67" s="16">
        <f t="shared" si="15"/>
      </c>
      <c r="T67" s="152">
        <f t="shared" si="16"/>
        <v>279000</v>
      </c>
      <c r="U67" s="77"/>
      <c r="V67" s="26">
        <f t="shared" si="27"/>
        <v>1</v>
      </c>
      <c r="W67" s="78">
        <f t="shared" si="17"/>
        <v>0</v>
      </c>
      <c r="X67" s="17">
        <f t="shared" si="18"/>
        <v>279000</v>
      </c>
      <c r="Z67" s="19">
        <f t="shared" si="28"/>
      </c>
      <c r="AA67" s="113">
        <f t="shared" si="29"/>
        <v>100</v>
      </c>
      <c r="AC67" s="20">
        <f t="shared" si="30"/>
      </c>
      <c r="AD67" s="27">
        <f t="shared" si="31"/>
        <v>0</v>
      </c>
      <c r="AE67" s="117">
        <f t="shared" si="32"/>
        <v>597.8571428571429</v>
      </c>
      <c r="AF67" s="29"/>
      <c r="AG67" s="44">
        <f t="shared" si="33"/>
      </c>
      <c r="AH67" s="72">
        <f t="shared" si="34"/>
        <v>0</v>
      </c>
      <c r="AI67" s="127">
        <f t="shared" si="35"/>
        <v>0</v>
      </c>
      <c r="AK67" s="45">
        <f t="shared" si="36"/>
      </c>
      <c r="AL67" s="129">
        <f t="shared" si="37"/>
        <v>70</v>
      </c>
      <c r="AN67" s="40" t="s">
        <v>11</v>
      </c>
      <c r="AO67" s="133">
        <v>20</v>
      </c>
      <c r="AQ67" s="40" t="s">
        <v>11</v>
      </c>
      <c r="AR67" s="133">
        <v>5</v>
      </c>
      <c r="AT67" s="40" t="s">
        <v>11</v>
      </c>
      <c r="AU67" s="133">
        <v>0</v>
      </c>
      <c r="AW67" s="46">
        <f t="shared" si="38"/>
      </c>
      <c r="AX67" s="48">
        <f t="shared" si="39"/>
        <v>95</v>
      </c>
      <c r="AY67" s="64">
        <f t="shared" si="40"/>
        <v>95</v>
      </c>
      <c r="BA67" s="31" t="str">
        <f t="shared" si="21"/>
        <v>YAMAKI</v>
      </c>
      <c r="BC67" s="12" t="str">
        <f t="shared" si="41"/>
        <v>YAMAKI</v>
      </c>
      <c r="BD67" s="1">
        <f t="shared" si="23"/>
        <v>279000</v>
      </c>
      <c r="BE67" s="139">
        <f t="shared" si="22"/>
        <v>279000</v>
      </c>
      <c r="BF67" s="62">
        <f t="shared" si="24"/>
        <v>857800</v>
      </c>
      <c r="BH67" s="54"/>
    </row>
    <row r="68" spans="1:60" ht="41.25" customHeight="1">
      <c r="A68" s="55">
        <v>59</v>
      </c>
      <c r="B68" s="33" t="s">
        <v>26</v>
      </c>
      <c r="C68" s="32" t="s">
        <v>74</v>
      </c>
      <c r="D68" s="33">
        <v>5</v>
      </c>
      <c r="E68" s="161">
        <v>812000</v>
      </c>
      <c r="F68" s="13"/>
      <c r="G68" s="40"/>
      <c r="H68" s="97">
        <v>1750000</v>
      </c>
      <c r="I68" s="14"/>
      <c r="J68" s="12" t="s">
        <v>10</v>
      </c>
      <c r="K68" s="64" t="s">
        <v>10</v>
      </c>
      <c r="M68" s="40" t="s">
        <v>11</v>
      </c>
      <c r="N68" s="97" t="s">
        <v>10</v>
      </c>
      <c r="O68" s="5"/>
      <c r="P68" s="66">
        <f t="shared" si="25"/>
      </c>
      <c r="Q68" s="104">
        <f t="shared" si="26"/>
        <v>1750000</v>
      </c>
      <c r="R68" s="5"/>
      <c r="S68" s="16">
        <f t="shared" si="15"/>
      </c>
      <c r="T68" s="152">
        <f t="shared" si="16"/>
      </c>
      <c r="U68" s="77"/>
      <c r="V68" s="26">
        <f t="shared" si="27"/>
        <v>0</v>
      </c>
      <c r="W68" s="78">
        <f t="shared" si="17"/>
        <v>0</v>
      </c>
      <c r="X68" s="17">
        <f t="shared" si="18"/>
      </c>
      <c r="Z68" s="19">
        <f t="shared" si="28"/>
      </c>
      <c r="AA68" s="113">
        <f t="shared" si="29"/>
      </c>
      <c r="AC68" s="20">
        <f t="shared" si="30"/>
      </c>
      <c r="AD68" s="27">
        <f t="shared" si="31"/>
      </c>
      <c r="AE68" s="117" t="e">
        <f t="shared" si="32"/>
        <v>#VALUE!</v>
      </c>
      <c r="AF68" s="29"/>
      <c r="AG68" s="44">
        <f t="shared" si="33"/>
      </c>
      <c r="AH68" s="72">
        <f t="shared" si="34"/>
      </c>
      <c r="AI68" s="127">
        <f t="shared" si="35"/>
        <v>0</v>
      </c>
      <c r="AK68" s="45">
        <f t="shared" si="36"/>
      </c>
      <c r="AL68" s="129">
        <f t="shared" si="37"/>
      </c>
      <c r="AN68" s="40" t="s">
        <v>11</v>
      </c>
      <c r="AO68" s="133">
        <v>20</v>
      </c>
      <c r="AQ68" s="40" t="s">
        <v>11</v>
      </c>
      <c r="AR68" s="133">
        <v>5</v>
      </c>
      <c r="AT68" s="40" t="s">
        <v>11</v>
      </c>
      <c r="AU68" s="133">
        <v>0</v>
      </c>
      <c r="AW68" s="46">
        <f t="shared" si="38"/>
      </c>
      <c r="AX68" s="48">
        <f t="shared" si="39"/>
      </c>
      <c r="AY68" s="64">
        <f t="shared" si="40"/>
        <v>0</v>
      </c>
      <c r="BA68" s="31">
        <f t="shared" si="21"/>
      </c>
      <c r="BC68" s="12">
        <f t="shared" si="41"/>
      </c>
      <c r="BD68" s="1">
        <f t="shared" si="23"/>
      </c>
      <c r="BE68" s="139">
        <f t="shared" si="22"/>
      </c>
      <c r="BF68" s="62">
        <f t="shared" si="24"/>
      </c>
      <c r="BH68" s="54"/>
    </row>
    <row r="69" spans="1:58" ht="41.25" customHeight="1">
      <c r="A69" s="55">
        <v>60</v>
      </c>
      <c r="B69" s="33" t="s">
        <v>26</v>
      </c>
      <c r="C69" s="32" t="s">
        <v>74</v>
      </c>
      <c r="D69" s="33">
        <v>5</v>
      </c>
      <c r="E69" s="161">
        <v>812000</v>
      </c>
      <c r="F69" s="13"/>
      <c r="G69" s="40"/>
      <c r="H69" s="97">
        <v>9250000.000000002</v>
      </c>
      <c r="I69" s="14"/>
      <c r="J69" s="12" t="s">
        <v>10</v>
      </c>
      <c r="K69" s="64" t="s">
        <v>10</v>
      </c>
      <c r="M69" s="40" t="s">
        <v>11</v>
      </c>
      <c r="N69" s="97" t="s">
        <v>10</v>
      </c>
      <c r="O69" s="5"/>
      <c r="P69" s="66">
        <f t="shared" si="25"/>
      </c>
      <c r="Q69" s="104">
        <f t="shared" si="26"/>
        <v>9250000.000000002</v>
      </c>
      <c r="R69" s="5"/>
      <c r="S69" s="16">
        <f t="shared" si="15"/>
      </c>
      <c r="T69" s="152">
        <f t="shared" si="16"/>
      </c>
      <c r="U69" s="77"/>
      <c r="V69" s="26">
        <f t="shared" si="27"/>
        <v>0</v>
      </c>
      <c r="W69" s="78">
        <f t="shared" si="17"/>
        <v>0</v>
      </c>
      <c r="X69" s="17">
        <f t="shared" si="18"/>
      </c>
      <c r="Z69" s="19">
        <f t="shared" si="28"/>
      </c>
      <c r="AA69" s="113">
        <f t="shared" si="29"/>
      </c>
      <c r="AC69" s="20">
        <f t="shared" si="30"/>
      </c>
      <c r="AD69" s="27">
        <f t="shared" si="31"/>
      </c>
      <c r="AE69" s="117" t="e">
        <f t="shared" si="32"/>
        <v>#VALUE!</v>
      </c>
      <c r="AF69" s="29"/>
      <c r="AG69" s="44">
        <f t="shared" si="33"/>
      </c>
      <c r="AH69" s="72">
        <f t="shared" si="34"/>
      </c>
      <c r="AI69" s="127">
        <f t="shared" si="35"/>
        <v>0</v>
      </c>
      <c r="AK69" s="45">
        <f t="shared" si="36"/>
      </c>
      <c r="AL69" s="129">
        <f t="shared" si="37"/>
      </c>
      <c r="AN69" s="40" t="s">
        <v>11</v>
      </c>
      <c r="AO69" s="133">
        <v>20</v>
      </c>
      <c r="AQ69" s="40" t="s">
        <v>11</v>
      </c>
      <c r="AR69" s="133">
        <v>5</v>
      </c>
      <c r="AT69" s="40" t="s">
        <v>11</v>
      </c>
      <c r="AU69" s="133">
        <v>0</v>
      </c>
      <c r="AW69" s="46">
        <f t="shared" si="38"/>
      </c>
      <c r="AX69" s="48">
        <f t="shared" si="39"/>
      </c>
      <c r="AY69" s="64">
        <f t="shared" si="40"/>
        <v>0</v>
      </c>
      <c r="BA69" s="31">
        <f t="shared" si="21"/>
      </c>
      <c r="BC69" s="12">
        <f t="shared" si="41"/>
      </c>
      <c r="BD69" s="1">
        <f t="shared" si="23"/>
      </c>
      <c r="BE69" s="139">
        <f t="shared" si="22"/>
      </c>
      <c r="BF69" s="62">
        <f t="shared" si="24"/>
      </c>
    </row>
    <row r="70" spans="1:58" ht="41.25" customHeight="1">
      <c r="A70" s="55">
        <v>61</v>
      </c>
      <c r="B70" s="33" t="s">
        <v>26</v>
      </c>
      <c r="C70" s="32" t="s">
        <v>77</v>
      </c>
      <c r="D70" s="33">
        <v>5</v>
      </c>
      <c r="E70" s="161">
        <v>1160000</v>
      </c>
      <c r="F70" s="13"/>
      <c r="G70" s="40"/>
      <c r="H70" s="97">
        <v>1127850.0000000002</v>
      </c>
      <c r="I70" s="14"/>
      <c r="J70" s="12" t="s">
        <v>10</v>
      </c>
      <c r="K70" s="64" t="s">
        <v>10</v>
      </c>
      <c r="M70" s="40" t="s">
        <v>11</v>
      </c>
      <c r="N70" s="97" t="s">
        <v>10</v>
      </c>
      <c r="O70" s="5"/>
      <c r="P70" s="66">
        <f t="shared" si="25"/>
      </c>
      <c r="Q70" s="104">
        <f t="shared" si="26"/>
        <v>1127850.0000000002</v>
      </c>
      <c r="R70" s="5"/>
      <c r="S70" s="16">
        <f t="shared" si="15"/>
      </c>
      <c r="T70" s="152">
        <f t="shared" si="16"/>
        <v>1127850.0000000002</v>
      </c>
      <c r="U70" s="77"/>
      <c r="V70" s="26">
        <f t="shared" si="27"/>
        <v>1</v>
      </c>
      <c r="W70" s="78">
        <f t="shared" si="17"/>
        <v>0</v>
      </c>
      <c r="X70" s="17">
        <f t="shared" si="18"/>
        <v>1127850.0000000002</v>
      </c>
      <c r="Z70" s="19">
        <f t="shared" si="28"/>
      </c>
      <c r="AA70" s="113">
        <f t="shared" si="29"/>
        <v>100</v>
      </c>
      <c r="AC70" s="20">
        <f t="shared" si="30"/>
      </c>
      <c r="AD70" s="27">
        <f t="shared" si="31"/>
        <v>0</v>
      </c>
      <c r="AE70" s="117">
        <f t="shared" si="32"/>
        <v>2416.821428571429</v>
      </c>
      <c r="AF70" s="29"/>
      <c r="AG70" s="44">
        <f t="shared" si="33"/>
      </c>
      <c r="AH70" s="72">
        <f t="shared" si="34"/>
        <v>0</v>
      </c>
      <c r="AI70" s="127">
        <f t="shared" si="35"/>
        <v>0</v>
      </c>
      <c r="AK70" s="45">
        <f t="shared" si="36"/>
      </c>
      <c r="AL70" s="129">
        <f t="shared" si="37"/>
        <v>70</v>
      </c>
      <c r="AN70" s="40" t="s">
        <v>11</v>
      </c>
      <c r="AO70" s="133">
        <v>20</v>
      </c>
      <c r="AQ70" s="40" t="s">
        <v>11</v>
      </c>
      <c r="AR70" s="133">
        <v>5</v>
      </c>
      <c r="AT70" s="40" t="s">
        <v>11</v>
      </c>
      <c r="AU70" s="133">
        <v>0</v>
      </c>
      <c r="AW70" s="46">
        <f t="shared" si="38"/>
      </c>
      <c r="AX70" s="48">
        <f t="shared" si="39"/>
        <v>95</v>
      </c>
      <c r="AY70" s="64">
        <f t="shared" si="40"/>
        <v>95</v>
      </c>
      <c r="BA70" s="31" t="str">
        <f t="shared" si="21"/>
        <v>YAMAKI</v>
      </c>
      <c r="BC70" s="12" t="str">
        <f t="shared" si="41"/>
        <v>YAMAKI</v>
      </c>
      <c r="BD70" s="1">
        <f t="shared" si="23"/>
        <v>1127850.0000000002</v>
      </c>
      <c r="BE70" s="139">
        <f t="shared" si="22"/>
        <v>1127850.0000000002</v>
      </c>
      <c r="BF70" s="62">
        <f t="shared" si="24"/>
        <v>32149.999999999767</v>
      </c>
    </row>
    <row r="71" spans="1:58" ht="41.25" customHeight="1">
      <c r="A71" s="55">
        <v>62</v>
      </c>
      <c r="B71" s="33" t="s">
        <v>26</v>
      </c>
      <c r="C71" s="32" t="s">
        <v>57</v>
      </c>
      <c r="D71" s="33">
        <v>2</v>
      </c>
      <c r="E71" s="161">
        <v>533600</v>
      </c>
      <c r="F71" s="13"/>
      <c r="G71" s="40">
        <v>235770</v>
      </c>
      <c r="H71" s="97">
        <v>237800</v>
      </c>
      <c r="I71" s="14"/>
      <c r="J71" s="12" t="s">
        <v>10</v>
      </c>
      <c r="K71" s="64" t="s">
        <v>10</v>
      </c>
      <c r="M71" s="12" t="s">
        <v>10</v>
      </c>
      <c r="N71" s="97" t="s">
        <v>10</v>
      </c>
      <c r="O71" s="5"/>
      <c r="P71" s="66">
        <f t="shared" si="25"/>
        <v>235770</v>
      </c>
      <c r="Q71" s="104">
        <f t="shared" si="26"/>
        <v>237800</v>
      </c>
      <c r="R71" s="5"/>
      <c r="S71" s="16">
        <f t="shared" si="15"/>
        <v>235770</v>
      </c>
      <c r="T71" s="152">
        <f t="shared" si="16"/>
        <v>237800</v>
      </c>
      <c r="U71" s="77">
        <v>533600</v>
      </c>
      <c r="V71" s="26">
        <f t="shared" si="27"/>
        <v>2</v>
      </c>
      <c r="W71" s="78">
        <f t="shared" si="17"/>
        <v>1</v>
      </c>
      <c r="X71" s="17">
        <f t="shared" si="18"/>
        <v>335723.3333333333</v>
      </c>
      <c r="Z71" s="19">
        <f t="shared" si="28"/>
        <v>70.22746904693349</v>
      </c>
      <c r="AA71" s="113">
        <f t="shared" si="29"/>
        <v>70.83213360207314</v>
      </c>
      <c r="AC71" s="20">
        <f t="shared" si="30"/>
        <v>99953.33333333331</v>
      </c>
      <c r="AD71" s="27">
        <f t="shared" si="31"/>
        <v>97923.33333333331</v>
      </c>
      <c r="AE71" s="117">
        <f t="shared" si="32"/>
        <v>719.4071428571427</v>
      </c>
      <c r="AF71" s="29"/>
      <c r="AG71" s="44">
        <f t="shared" si="33"/>
        <v>13893.847778097706</v>
      </c>
      <c r="AH71" s="72">
        <f t="shared" si="34"/>
        <v>13611.670985699204</v>
      </c>
      <c r="AI71" s="127">
        <f t="shared" si="35"/>
        <v>13611.670985699204</v>
      </c>
      <c r="AK71" s="45">
        <f t="shared" si="36"/>
        <v>68.57833655705997</v>
      </c>
      <c r="AL71" s="129">
        <f t="shared" si="37"/>
        <v>70</v>
      </c>
      <c r="AN71" s="47">
        <v>5</v>
      </c>
      <c r="AO71" s="133">
        <v>20</v>
      </c>
      <c r="AQ71" s="47"/>
      <c r="AR71" s="133">
        <v>5</v>
      </c>
      <c r="AT71" s="47">
        <v>5</v>
      </c>
      <c r="AU71" s="133">
        <v>0</v>
      </c>
      <c r="AW71" s="46">
        <f t="shared" si="38"/>
        <v>78.57833655705997</v>
      </c>
      <c r="AX71" s="48">
        <f t="shared" si="39"/>
        <v>95</v>
      </c>
      <c r="AY71" s="64">
        <f t="shared" si="40"/>
        <v>95</v>
      </c>
      <c r="BA71" s="31" t="str">
        <f t="shared" si="21"/>
        <v>YAMAKI</v>
      </c>
      <c r="BC71" s="12" t="str">
        <f t="shared" si="41"/>
        <v>YAMAKI</v>
      </c>
      <c r="BD71" s="1">
        <f t="shared" si="23"/>
        <v>237800</v>
      </c>
      <c r="BE71" s="139">
        <f t="shared" si="22"/>
        <v>237800</v>
      </c>
      <c r="BF71" s="62">
        <f t="shared" si="24"/>
        <v>295800</v>
      </c>
    </row>
    <row r="72" spans="1:58" ht="41.25" customHeight="1">
      <c r="A72" s="55">
        <v>63</v>
      </c>
      <c r="B72" s="33" t="s">
        <v>26</v>
      </c>
      <c r="C72" s="32" t="s">
        <v>78</v>
      </c>
      <c r="D72" s="33">
        <v>10</v>
      </c>
      <c r="E72" s="161">
        <v>1067200</v>
      </c>
      <c r="F72" s="13"/>
      <c r="G72" s="40">
        <v>1368800</v>
      </c>
      <c r="H72" s="97">
        <v>690000</v>
      </c>
      <c r="I72" s="14"/>
      <c r="J72" s="12" t="s">
        <v>10</v>
      </c>
      <c r="K72" s="64" t="s">
        <v>10</v>
      </c>
      <c r="M72" s="12" t="s">
        <v>97</v>
      </c>
      <c r="N72" s="97" t="s">
        <v>10</v>
      </c>
      <c r="O72" s="5"/>
      <c r="P72" s="66">
        <f t="shared" si="25"/>
      </c>
      <c r="Q72" s="104">
        <f t="shared" si="26"/>
        <v>690000</v>
      </c>
      <c r="R72" s="5"/>
      <c r="S72" s="16">
        <f t="shared" si="15"/>
      </c>
      <c r="T72" s="152">
        <f t="shared" si="16"/>
        <v>690000</v>
      </c>
      <c r="U72" s="77"/>
      <c r="V72" s="26">
        <f t="shared" si="27"/>
        <v>1</v>
      </c>
      <c r="W72" s="78">
        <f t="shared" si="17"/>
        <v>0</v>
      </c>
      <c r="X72" s="17">
        <f t="shared" si="18"/>
        <v>690000</v>
      </c>
      <c r="Z72" s="19">
        <f t="shared" si="28"/>
      </c>
      <c r="AA72" s="113">
        <f t="shared" si="29"/>
        <v>100</v>
      </c>
      <c r="AC72" s="20">
        <f t="shared" si="30"/>
      </c>
      <c r="AD72" s="27">
        <f t="shared" si="31"/>
        <v>0</v>
      </c>
      <c r="AE72" s="117">
        <f t="shared" si="32"/>
        <v>1478.5714285714287</v>
      </c>
      <c r="AF72" s="29"/>
      <c r="AG72" s="44">
        <f t="shared" si="33"/>
      </c>
      <c r="AH72" s="72">
        <f t="shared" si="34"/>
        <v>0</v>
      </c>
      <c r="AI72" s="127">
        <f t="shared" si="35"/>
        <v>0</v>
      </c>
      <c r="AK72" s="45">
        <f t="shared" si="36"/>
      </c>
      <c r="AL72" s="129">
        <f t="shared" si="37"/>
        <v>70</v>
      </c>
      <c r="AN72" s="47">
        <v>5</v>
      </c>
      <c r="AO72" s="133">
        <v>20</v>
      </c>
      <c r="AQ72" s="47"/>
      <c r="AR72" s="133">
        <v>5</v>
      </c>
      <c r="AT72" s="47">
        <v>5</v>
      </c>
      <c r="AU72" s="133">
        <v>0</v>
      </c>
      <c r="AW72" s="46">
        <f t="shared" si="38"/>
      </c>
      <c r="AX72" s="48">
        <f t="shared" si="39"/>
        <v>95</v>
      </c>
      <c r="AY72" s="64">
        <f t="shared" si="40"/>
        <v>95</v>
      </c>
      <c r="BA72" s="31" t="str">
        <f t="shared" si="21"/>
        <v>YAMAKI</v>
      </c>
      <c r="BC72" s="12" t="str">
        <f t="shared" si="41"/>
        <v>YAMAKI</v>
      </c>
      <c r="BD72" s="1">
        <f t="shared" si="23"/>
        <v>690000</v>
      </c>
      <c r="BE72" s="139">
        <f t="shared" si="22"/>
        <v>690000</v>
      </c>
      <c r="BF72" s="62">
        <f t="shared" si="24"/>
        <v>377200</v>
      </c>
    </row>
    <row r="73" spans="1:58" ht="41.25" customHeight="1">
      <c r="A73" s="55">
        <v>64</v>
      </c>
      <c r="B73" s="33" t="s">
        <v>26</v>
      </c>
      <c r="C73" s="32" t="s">
        <v>71</v>
      </c>
      <c r="D73" s="33">
        <v>6</v>
      </c>
      <c r="E73" s="161">
        <v>1458001.68</v>
      </c>
      <c r="F73" s="13"/>
      <c r="G73" s="40">
        <v>1322400</v>
      </c>
      <c r="H73" s="97">
        <v>1320000.0000000002</v>
      </c>
      <c r="I73" s="14"/>
      <c r="J73" s="12" t="s">
        <v>10</v>
      </c>
      <c r="K73" s="64" t="s">
        <v>10</v>
      </c>
      <c r="M73" s="12" t="s">
        <v>10</v>
      </c>
      <c r="N73" s="97" t="s">
        <v>10</v>
      </c>
      <c r="O73" s="5"/>
      <c r="P73" s="66">
        <f t="shared" si="25"/>
        <v>1322400</v>
      </c>
      <c r="Q73" s="104">
        <f t="shared" si="26"/>
        <v>1320000.0000000002</v>
      </c>
      <c r="R73" s="5"/>
      <c r="S73" s="16">
        <f t="shared" si="15"/>
        <v>1322400</v>
      </c>
      <c r="T73" s="152">
        <f t="shared" si="16"/>
        <v>1320000.0000000002</v>
      </c>
      <c r="U73" s="77">
        <v>1458001.68</v>
      </c>
      <c r="V73" s="26">
        <f t="shared" si="27"/>
        <v>2</v>
      </c>
      <c r="W73" s="78">
        <f t="shared" si="17"/>
        <v>1</v>
      </c>
      <c r="X73" s="17">
        <f t="shared" si="18"/>
        <v>1366800.5599999998</v>
      </c>
      <c r="Z73" s="19">
        <f t="shared" si="28"/>
        <v>96.75149679482135</v>
      </c>
      <c r="AA73" s="113">
        <f t="shared" si="29"/>
        <v>96.57590424165473</v>
      </c>
      <c r="AC73" s="20">
        <f t="shared" si="30"/>
        <v>44400.55999999982</v>
      </c>
      <c r="AD73" s="27">
        <f t="shared" si="31"/>
        <v>46800.55999999959</v>
      </c>
      <c r="AE73" s="117">
        <f t="shared" si="32"/>
        <v>2928.8583428571424</v>
      </c>
      <c r="AF73" s="29"/>
      <c r="AG73" s="44">
        <f t="shared" si="33"/>
        <v>1515.9681624167065</v>
      </c>
      <c r="AH73" s="72">
        <f t="shared" si="34"/>
        <v>1597.9113538944662</v>
      </c>
      <c r="AI73" s="127">
        <f t="shared" si="35"/>
        <v>1515.9681624167065</v>
      </c>
      <c r="AK73" s="45">
        <f t="shared" si="36"/>
        <v>70</v>
      </c>
      <c r="AL73" s="129">
        <f t="shared" si="37"/>
        <v>66.41029936393956</v>
      </c>
      <c r="AN73" s="47">
        <v>5</v>
      </c>
      <c r="AO73" s="133">
        <v>20</v>
      </c>
      <c r="AQ73" s="47"/>
      <c r="AR73" s="133">
        <v>5</v>
      </c>
      <c r="AT73" s="47">
        <v>5</v>
      </c>
      <c r="AU73" s="133">
        <v>0</v>
      </c>
      <c r="AW73" s="46">
        <f t="shared" si="38"/>
        <v>80</v>
      </c>
      <c r="AX73" s="48">
        <f t="shared" si="39"/>
        <v>91.41029936393956</v>
      </c>
      <c r="AY73" s="64">
        <f t="shared" si="40"/>
        <v>91.41029936393956</v>
      </c>
      <c r="BA73" s="31" t="str">
        <f t="shared" si="21"/>
        <v>YAMAKI</v>
      </c>
      <c r="BC73" s="12" t="str">
        <f t="shared" si="41"/>
        <v>YAMAKI</v>
      </c>
      <c r="BD73" s="1">
        <f t="shared" si="23"/>
        <v>1320000.0000000002</v>
      </c>
      <c r="BE73" s="139">
        <f t="shared" si="22"/>
        <v>1320000.0000000002</v>
      </c>
      <c r="BF73" s="62">
        <f t="shared" si="24"/>
        <v>138001.6799999997</v>
      </c>
    </row>
    <row r="74" spans="1:58" ht="41.25" customHeight="1">
      <c r="A74" s="55">
        <v>65</v>
      </c>
      <c r="B74" s="33" t="s">
        <v>26</v>
      </c>
      <c r="C74" s="32" t="s">
        <v>71</v>
      </c>
      <c r="D74" s="33">
        <v>6</v>
      </c>
      <c r="E74" s="161">
        <v>1679997.84</v>
      </c>
      <c r="F74" s="13"/>
      <c r="G74" s="40">
        <v>1526328</v>
      </c>
      <c r="H74" s="97">
        <v>1524000.0000000002</v>
      </c>
      <c r="I74" s="14"/>
      <c r="J74" s="12" t="s">
        <v>10</v>
      </c>
      <c r="K74" s="64" t="s">
        <v>10</v>
      </c>
      <c r="M74" s="12" t="s">
        <v>10</v>
      </c>
      <c r="N74" s="97" t="s">
        <v>10</v>
      </c>
      <c r="O74" s="5"/>
      <c r="P74" s="66">
        <f t="shared" si="25"/>
        <v>1526328</v>
      </c>
      <c r="Q74" s="104">
        <f t="shared" si="26"/>
        <v>1524000.0000000002</v>
      </c>
      <c r="R74" s="5"/>
      <c r="S74" s="16">
        <f t="shared" si="15"/>
        <v>1526328</v>
      </c>
      <c r="T74" s="152">
        <f t="shared" si="16"/>
        <v>1524000.0000000002</v>
      </c>
      <c r="U74" s="77">
        <v>1679997.84</v>
      </c>
      <c r="V74" s="26">
        <f t="shared" si="27"/>
        <v>2</v>
      </c>
      <c r="W74" s="78">
        <f t="shared" si="17"/>
        <v>1</v>
      </c>
      <c r="X74" s="17">
        <f t="shared" si="18"/>
        <v>1576775.28</v>
      </c>
      <c r="Z74" s="19">
        <f t="shared" si="28"/>
        <v>96.80060433215316</v>
      </c>
      <c r="AA74" s="113">
        <f t="shared" si="29"/>
        <v>96.65296122602837</v>
      </c>
      <c r="AC74" s="20">
        <f t="shared" si="30"/>
        <v>50447.28000000003</v>
      </c>
      <c r="AD74" s="27">
        <f t="shared" si="31"/>
        <v>52775.279999999795</v>
      </c>
      <c r="AE74" s="117">
        <f t="shared" si="32"/>
        <v>3378.8041714285714</v>
      </c>
      <c r="AF74" s="29"/>
      <c r="AG74" s="44">
        <f t="shared" si="33"/>
        <v>1493.051311661863</v>
      </c>
      <c r="AH74" s="72">
        <f t="shared" si="34"/>
        <v>1561.951427853429</v>
      </c>
      <c r="AI74" s="127">
        <f t="shared" si="35"/>
        <v>1493.051311661863</v>
      </c>
      <c r="AK74" s="45">
        <f t="shared" si="36"/>
        <v>70</v>
      </c>
      <c r="AL74" s="129">
        <f t="shared" si="37"/>
        <v>66.91219070746789</v>
      </c>
      <c r="AN74" s="47">
        <v>5</v>
      </c>
      <c r="AO74" s="133">
        <v>20</v>
      </c>
      <c r="AQ74" s="47"/>
      <c r="AR74" s="133">
        <v>5</v>
      </c>
      <c r="AT74" s="47">
        <v>5</v>
      </c>
      <c r="AU74" s="133">
        <v>0</v>
      </c>
      <c r="AW74" s="46">
        <f t="shared" si="38"/>
        <v>80</v>
      </c>
      <c r="AX74" s="48">
        <f t="shared" si="39"/>
        <v>91.91219070746789</v>
      </c>
      <c r="AY74" s="64">
        <f t="shared" si="40"/>
        <v>91.91219070746789</v>
      </c>
      <c r="BA74" s="31" t="str">
        <f t="shared" si="21"/>
        <v>YAMAKI</v>
      </c>
      <c r="BC74" s="12" t="str">
        <f t="shared" si="41"/>
        <v>YAMAKI</v>
      </c>
      <c r="BD74" s="1">
        <f t="shared" si="23"/>
        <v>1524000.0000000002</v>
      </c>
      <c r="BE74" s="139">
        <f t="shared" si="22"/>
        <v>1524000.0000000002</v>
      </c>
      <c r="BF74" s="62">
        <f t="shared" si="24"/>
        <v>155997.83999999985</v>
      </c>
    </row>
    <row r="75" spans="1:58" ht="41.25" customHeight="1">
      <c r="A75" s="55">
        <v>66</v>
      </c>
      <c r="B75" s="33" t="s">
        <v>26</v>
      </c>
      <c r="C75" s="32" t="s">
        <v>79</v>
      </c>
      <c r="D75" s="33">
        <v>2</v>
      </c>
      <c r="E75" s="161">
        <v>1586880</v>
      </c>
      <c r="F75" s="13"/>
      <c r="G75" s="40"/>
      <c r="H75" s="97">
        <v>1306000</v>
      </c>
      <c r="I75" s="14"/>
      <c r="J75" s="12" t="s">
        <v>10</v>
      </c>
      <c r="K75" s="64" t="s">
        <v>10</v>
      </c>
      <c r="M75" s="40" t="s">
        <v>11</v>
      </c>
      <c r="N75" s="97" t="s">
        <v>10</v>
      </c>
      <c r="O75" s="5"/>
      <c r="P75" s="66">
        <f t="shared" si="25"/>
      </c>
      <c r="Q75" s="104">
        <f t="shared" si="26"/>
        <v>1306000</v>
      </c>
      <c r="R75" s="5"/>
      <c r="S75" s="16">
        <f aca="true" t="shared" si="42" ref="S75:S80">IF(P75&gt;E75,"",P75)</f>
      </c>
      <c r="T75" s="152">
        <f aca="true" t="shared" si="43" ref="T75:T80">IF(Q75&gt;E75,"",Q75)</f>
        <v>1306000</v>
      </c>
      <c r="U75" s="77"/>
      <c r="V75" s="26">
        <f t="shared" si="27"/>
        <v>1</v>
      </c>
      <c r="W75" s="78">
        <f aca="true" t="shared" si="44" ref="W75:W91">IF(V75=2,1,IF(V75=3,2,IF(V75=4,3,IF(V75&gt;4,4,))))</f>
        <v>0</v>
      </c>
      <c r="X75" s="17">
        <f aca="true" t="shared" si="45" ref="X75:X80">IF(V75=0,"",AVERAGE(S75:U75))</f>
        <v>1306000</v>
      </c>
      <c r="Z75" s="19">
        <f t="shared" si="28"/>
      </c>
      <c r="AA75" s="113">
        <f t="shared" si="29"/>
        <v>100</v>
      </c>
      <c r="AC75" s="20">
        <f t="shared" si="30"/>
      </c>
      <c r="AD75" s="27">
        <f t="shared" si="31"/>
        <v>0</v>
      </c>
      <c r="AE75" s="117">
        <f t="shared" si="32"/>
        <v>2798.5714285714284</v>
      </c>
      <c r="AF75" s="29"/>
      <c r="AG75" s="44">
        <f t="shared" si="33"/>
      </c>
      <c r="AH75" s="72">
        <f t="shared" si="34"/>
        <v>0</v>
      </c>
      <c r="AI75" s="127">
        <f t="shared" si="35"/>
        <v>0</v>
      </c>
      <c r="AK75" s="45">
        <f t="shared" si="36"/>
      </c>
      <c r="AL75" s="129">
        <f t="shared" si="37"/>
        <v>70</v>
      </c>
      <c r="AN75" s="40" t="s">
        <v>11</v>
      </c>
      <c r="AO75" s="133">
        <v>20</v>
      </c>
      <c r="AQ75" s="40" t="s">
        <v>11</v>
      </c>
      <c r="AR75" s="133">
        <v>5</v>
      </c>
      <c r="AT75" s="40" t="s">
        <v>11</v>
      </c>
      <c r="AU75" s="133">
        <v>0</v>
      </c>
      <c r="AW75" s="46">
        <f t="shared" si="38"/>
      </c>
      <c r="AX75" s="48">
        <f t="shared" si="39"/>
        <v>95</v>
      </c>
      <c r="AY75" s="64">
        <f t="shared" si="40"/>
        <v>95</v>
      </c>
      <c r="BA75" s="31" t="str">
        <f aca="true" t="shared" si="46" ref="BA75:BA80">IF($AY75=$AW75,AW$9,IF($AY75=$AX75,AX$9,""))</f>
        <v>YAMAKI</v>
      </c>
      <c r="BC75" s="12" t="str">
        <f t="shared" si="41"/>
        <v>YAMAKI</v>
      </c>
      <c r="BD75" s="1">
        <f t="shared" si="23"/>
        <v>1306000</v>
      </c>
      <c r="BE75" s="139">
        <f aca="true" t="shared" si="47" ref="BE75:BE80">IF(BC75="","",MAX(BD75:BD75))</f>
        <v>1306000</v>
      </c>
      <c r="BF75" s="62">
        <f t="shared" si="24"/>
        <v>280880</v>
      </c>
    </row>
    <row r="76" spans="1:58" ht="41.25" customHeight="1">
      <c r="A76" s="55">
        <v>67</v>
      </c>
      <c r="B76" s="33" t="s">
        <v>26</v>
      </c>
      <c r="C76" s="32" t="s">
        <v>80</v>
      </c>
      <c r="D76" s="33">
        <v>2</v>
      </c>
      <c r="E76" s="161">
        <v>301600</v>
      </c>
      <c r="F76" s="13"/>
      <c r="G76" s="40">
        <v>489056</v>
      </c>
      <c r="H76" s="97">
        <v>470000.00000000006</v>
      </c>
      <c r="I76" s="14"/>
      <c r="J76" s="12" t="s">
        <v>10</v>
      </c>
      <c r="K76" s="64" t="s">
        <v>10</v>
      </c>
      <c r="M76" s="12" t="s">
        <v>10</v>
      </c>
      <c r="N76" s="97" t="s">
        <v>10</v>
      </c>
      <c r="O76" s="5"/>
      <c r="P76" s="66">
        <f t="shared" si="25"/>
        <v>489056</v>
      </c>
      <c r="Q76" s="104">
        <f t="shared" si="26"/>
        <v>470000.00000000006</v>
      </c>
      <c r="R76" s="5"/>
      <c r="S76" s="16">
        <f t="shared" si="42"/>
      </c>
      <c r="T76" s="152">
        <f t="shared" si="43"/>
      </c>
      <c r="U76" s="77"/>
      <c r="V76" s="26">
        <f t="shared" si="27"/>
        <v>0</v>
      </c>
      <c r="W76" s="78">
        <f t="shared" si="44"/>
        <v>0</v>
      </c>
      <c r="X76" s="17">
        <f t="shared" si="45"/>
      </c>
      <c r="Z76" s="19">
        <f t="shared" si="28"/>
      </c>
      <c r="AA76" s="113">
        <f t="shared" si="29"/>
      </c>
      <c r="AC76" s="20">
        <f t="shared" si="30"/>
      </c>
      <c r="AD76" s="27">
        <f t="shared" si="31"/>
      </c>
      <c r="AE76" s="117" t="e">
        <f t="shared" si="32"/>
        <v>#VALUE!</v>
      </c>
      <c r="AF76" s="29"/>
      <c r="AG76" s="44">
        <f t="shared" si="33"/>
      </c>
      <c r="AH76" s="72">
        <f t="shared" si="34"/>
      </c>
      <c r="AI76" s="127">
        <f t="shared" si="35"/>
        <v>0</v>
      </c>
      <c r="AK76" s="45">
        <f t="shared" si="36"/>
      </c>
      <c r="AL76" s="129">
        <f t="shared" si="37"/>
      </c>
      <c r="AN76" s="47">
        <v>5</v>
      </c>
      <c r="AO76" s="133">
        <v>20</v>
      </c>
      <c r="AQ76" s="47"/>
      <c r="AR76" s="133">
        <v>5</v>
      </c>
      <c r="AT76" s="47">
        <v>5</v>
      </c>
      <c r="AU76" s="133">
        <v>0</v>
      </c>
      <c r="AW76" s="46">
        <f t="shared" si="38"/>
      </c>
      <c r="AX76" s="48">
        <f t="shared" si="39"/>
      </c>
      <c r="AY76" s="64">
        <f t="shared" si="40"/>
        <v>0</v>
      </c>
      <c r="BA76" s="31">
        <f t="shared" si="46"/>
      </c>
      <c r="BC76" s="12">
        <f t="shared" si="41"/>
      </c>
      <c r="BD76" s="1">
        <f>IF($BC76=$G$9,$G76,IF($BC76=$H$9,$H76,""))</f>
      </c>
      <c r="BE76" s="139">
        <f t="shared" si="47"/>
      </c>
      <c r="BF76" s="62">
        <f>IF(BC76="","",(E76-BE76))</f>
      </c>
    </row>
    <row r="77" spans="1:58" ht="41.25" customHeight="1">
      <c r="A77" s="55">
        <v>68</v>
      </c>
      <c r="B77" s="33" t="s">
        <v>26</v>
      </c>
      <c r="C77" s="32" t="s">
        <v>81</v>
      </c>
      <c r="D77" s="33">
        <v>5</v>
      </c>
      <c r="E77" s="161">
        <v>16283993</v>
      </c>
      <c r="F77" s="13"/>
      <c r="G77" s="40"/>
      <c r="H77" s="97">
        <v>14355000</v>
      </c>
      <c r="I77" s="14"/>
      <c r="J77" s="12" t="s">
        <v>10</v>
      </c>
      <c r="K77" s="64" t="s">
        <v>10</v>
      </c>
      <c r="M77" s="40" t="s">
        <v>11</v>
      </c>
      <c r="N77" s="97" t="s">
        <v>10</v>
      </c>
      <c r="O77" s="5"/>
      <c r="P77" s="66">
        <f t="shared" si="25"/>
      </c>
      <c r="Q77" s="104">
        <f t="shared" si="26"/>
        <v>14355000</v>
      </c>
      <c r="R77" s="5"/>
      <c r="S77" s="16">
        <f t="shared" si="42"/>
      </c>
      <c r="T77" s="152">
        <f t="shared" si="43"/>
        <v>14355000</v>
      </c>
      <c r="U77" s="77"/>
      <c r="V77" s="26">
        <f t="shared" si="27"/>
        <v>1</v>
      </c>
      <c r="W77" s="78">
        <f t="shared" si="44"/>
        <v>0</v>
      </c>
      <c r="X77" s="17">
        <f t="shared" si="45"/>
        <v>14355000</v>
      </c>
      <c r="Z77" s="19">
        <f t="shared" si="28"/>
      </c>
      <c r="AA77" s="113">
        <f t="shared" si="29"/>
        <v>100</v>
      </c>
      <c r="AC77" s="20">
        <f t="shared" si="30"/>
      </c>
      <c r="AD77" s="27">
        <f t="shared" si="31"/>
        <v>0</v>
      </c>
      <c r="AE77" s="117">
        <f t="shared" si="32"/>
        <v>30760.714285714286</v>
      </c>
      <c r="AF77" s="29"/>
      <c r="AG77" s="44">
        <f t="shared" si="33"/>
      </c>
      <c r="AH77" s="72">
        <f t="shared" si="34"/>
        <v>0</v>
      </c>
      <c r="AI77" s="127">
        <f t="shared" si="35"/>
        <v>0</v>
      </c>
      <c r="AK77" s="45">
        <f t="shared" si="36"/>
      </c>
      <c r="AL77" s="129">
        <f t="shared" si="37"/>
        <v>70</v>
      </c>
      <c r="AN77" s="40" t="s">
        <v>11</v>
      </c>
      <c r="AO77" s="133">
        <v>20</v>
      </c>
      <c r="AQ77" s="40" t="s">
        <v>11</v>
      </c>
      <c r="AR77" s="133">
        <v>5</v>
      </c>
      <c r="AT77" s="40" t="s">
        <v>11</v>
      </c>
      <c r="AU77" s="133">
        <v>0</v>
      </c>
      <c r="AW77" s="46">
        <f t="shared" si="38"/>
      </c>
      <c r="AX77" s="48">
        <f t="shared" si="39"/>
        <v>95</v>
      </c>
      <c r="AY77" s="64">
        <f t="shared" si="40"/>
        <v>95</v>
      </c>
      <c r="BA77" s="31" t="str">
        <f t="shared" si="46"/>
        <v>YAMAKI</v>
      </c>
      <c r="BC77" s="12" t="str">
        <f t="shared" si="41"/>
        <v>YAMAKI</v>
      </c>
      <c r="BD77" s="1">
        <f>IF($BC77=$G$9,$G77,IF($BC77=$H$9,$H77,""))</f>
        <v>14355000</v>
      </c>
      <c r="BE77" s="139">
        <f t="shared" si="47"/>
        <v>14355000</v>
      </c>
      <c r="BF77" s="62">
        <f>IF(BC77="","",(E77-BE77))</f>
        <v>1928993</v>
      </c>
    </row>
    <row r="78" spans="1:58" ht="41.25" customHeight="1">
      <c r="A78" s="55">
        <v>69</v>
      </c>
      <c r="B78" s="33" t="s">
        <v>26</v>
      </c>
      <c r="C78" s="32" t="s">
        <v>82</v>
      </c>
      <c r="D78" s="33">
        <v>7</v>
      </c>
      <c r="E78" s="161">
        <v>6966148</v>
      </c>
      <c r="F78" s="13"/>
      <c r="G78" s="40">
        <v>6699000</v>
      </c>
      <c r="H78" s="97">
        <v>6965000</v>
      </c>
      <c r="I78" s="14"/>
      <c r="J78" s="12" t="s">
        <v>10</v>
      </c>
      <c r="K78" s="64" t="s">
        <v>10</v>
      </c>
      <c r="M78" s="12" t="s">
        <v>10</v>
      </c>
      <c r="N78" s="97" t="s">
        <v>10</v>
      </c>
      <c r="O78" s="5"/>
      <c r="P78" s="66">
        <f t="shared" si="25"/>
        <v>6699000</v>
      </c>
      <c r="Q78" s="104">
        <f t="shared" si="26"/>
        <v>6965000</v>
      </c>
      <c r="R78" s="5"/>
      <c r="S78" s="16">
        <f t="shared" si="42"/>
        <v>6699000</v>
      </c>
      <c r="T78" s="152">
        <f t="shared" si="43"/>
        <v>6965000</v>
      </c>
      <c r="U78" s="77">
        <v>6966148</v>
      </c>
      <c r="V78" s="26">
        <f t="shared" si="27"/>
        <v>2</v>
      </c>
      <c r="W78" s="78">
        <f t="shared" si="44"/>
        <v>1</v>
      </c>
      <c r="X78" s="17">
        <f t="shared" si="45"/>
        <v>6876716</v>
      </c>
      <c r="Z78" s="19">
        <f t="shared" si="28"/>
        <v>97.41568504501276</v>
      </c>
      <c r="AA78" s="113">
        <f t="shared" si="29"/>
        <v>101.2838104699976</v>
      </c>
      <c r="AC78" s="20">
        <f t="shared" si="30"/>
        <v>177716</v>
      </c>
      <c r="AD78" s="27">
        <f t="shared" si="31"/>
        <v>88284</v>
      </c>
      <c r="AE78" s="117">
        <f t="shared" si="32"/>
        <v>14735.819999999998</v>
      </c>
      <c r="AF78" s="29"/>
      <c r="AG78" s="44">
        <f t="shared" si="33"/>
        <v>1206.01364566071</v>
      </c>
      <c r="AH78" s="72">
        <f t="shared" si="34"/>
        <v>599.1115526655457</v>
      </c>
      <c r="AI78" s="127">
        <f t="shared" si="35"/>
        <v>599.1115526655457</v>
      </c>
      <c r="AK78" s="45">
        <f t="shared" si="36"/>
        <v>34.77390893335434</v>
      </c>
      <c r="AL78" s="129">
        <f t="shared" si="37"/>
        <v>70</v>
      </c>
      <c r="AN78" s="47">
        <v>5</v>
      </c>
      <c r="AO78" s="133">
        <v>20</v>
      </c>
      <c r="AQ78" s="47"/>
      <c r="AR78" s="133">
        <v>5</v>
      </c>
      <c r="AT78" s="47">
        <v>5</v>
      </c>
      <c r="AU78" s="133">
        <v>0</v>
      </c>
      <c r="AW78" s="46">
        <f t="shared" si="38"/>
        <v>44.77390893335434</v>
      </c>
      <c r="AX78" s="48">
        <f t="shared" si="39"/>
        <v>95</v>
      </c>
      <c r="AY78" s="64">
        <f t="shared" si="40"/>
        <v>95</v>
      </c>
      <c r="BA78" s="31" t="str">
        <f t="shared" si="46"/>
        <v>YAMAKI</v>
      </c>
      <c r="BC78" s="12" t="str">
        <f t="shared" si="41"/>
        <v>YAMAKI</v>
      </c>
      <c r="BD78" s="1">
        <f>IF($BC78=$G$9,$G78,IF($BC78=$H$9,$H78,""))</f>
        <v>6965000</v>
      </c>
      <c r="BE78" s="139">
        <f t="shared" si="47"/>
        <v>6965000</v>
      </c>
      <c r="BF78" s="62">
        <f>IF(BC78="","",(E78-BE78))</f>
        <v>1148</v>
      </c>
    </row>
    <row r="79" spans="1:58" ht="41.25" customHeight="1">
      <c r="A79" s="55">
        <v>70</v>
      </c>
      <c r="B79" s="33" t="s">
        <v>26</v>
      </c>
      <c r="C79" s="32" t="s">
        <v>83</v>
      </c>
      <c r="D79" s="33">
        <v>1</v>
      </c>
      <c r="E79" s="161">
        <v>1774800</v>
      </c>
      <c r="F79" s="21"/>
      <c r="G79" s="40"/>
      <c r="H79" s="97">
        <v>2178000</v>
      </c>
      <c r="I79" s="14"/>
      <c r="J79" s="12" t="s">
        <v>10</v>
      </c>
      <c r="K79" s="64" t="s">
        <v>10</v>
      </c>
      <c r="M79" s="40" t="s">
        <v>11</v>
      </c>
      <c r="N79" s="97" t="s">
        <v>10</v>
      </c>
      <c r="O79" s="5"/>
      <c r="P79" s="66">
        <f t="shared" si="25"/>
      </c>
      <c r="Q79" s="104">
        <f t="shared" si="26"/>
        <v>2178000</v>
      </c>
      <c r="R79" s="5"/>
      <c r="S79" s="16">
        <f t="shared" si="42"/>
      </c>
      <c r="T79" s="152">
        <f t="shared" si="43"/>
      </c>
      <c r="U79" s="77"/>
      <c r="V79" s="26">
        <f t="shared" si="27"/>
        <v>0</v>
      </c>
      <c r="W79" s="78">
        <f t="shared" si="44"/>
        <v>0</v>
      </c>
      <c r="X79" s="17">
        <f t="shared" si="45"/>
      </c>
      <c r="Z79" s="19">
        <f t="shared" si="28"/>
      </c>
      <c r="AA79" s="113">
        <f t="shared" si="29"/>
      </c>
      <c r="AC79" s="20">
        <f t="shared" si="30"/>
      </c>
      <c r="AD79" s="27">
        <f t="shared" si="31"/>
      </c>
      <c r="AE79" s="117" t="e">
        <f t="shared" si="32"/>
        <v>#VALUE!</v>
      </c>
      <c r="AF79" s="29"/>
      <c r="AG79" s="44">
        <f t="shared" si="33"/>
      </c>
      <c r="AH79" s="72">
        <f t="shared" si="34"/>
      </c>
      <c r="AI79" s="127">
        <f t="shared" si="35"/>
        <v>0</v>
      </c>
      <c r="AK79" s="45">
        <f t="shared" si="36"/>
      </c>
      <c r="AL79" s="129">
        <f t="shared" si="37"/>
      </c>
      <c r="AN79" s="40" t="s">
        <v>11</v>
      </c>
      <c r="AO79" s="133">
        <v>20</v>
      </c>
      <c r="AQ79" s="40" t="s">
        <v>11</v>
      </c>
      <c r="AR79" s="133">
        <v>5</v>
      </c>
      <c r="AT79" s="40" t="s">
        <v>11</v>
      </c>
      <c r="AU79" s="133">
        <v>0</v>
      </c>
      <c r="AW79" s="46">
        <f t="shared" si="38"/>
      </c>
      <c r="AX79" s="48">
        <f t="shared" si="39"/>
      </c>
      <c r="AY79" s="64">
        <f t="shared" si="40"/>
        <v>0</v>
      </c>
      <c r="BA79" s="31">
        <f t="shared" si="46"/>
      </c>
      <c r="BC79" s="12">
        <f t="shared" si="41"/>
      </c>
      <c r="BD79" s="1">
        <f>IF($BC79=$G$9,$G79,IF($BC79=$H$9,$H79,""))</f>
      </c>
      <c r="BE79" s="139">
        <f t="shared" si="47"/>
      </c>
      <c r="BF79" s="62">
        <f>IF(BC79="","",(E79-BE79))</f>
      </c>
    </row>
    <row r="80" spans="1:58" ht="41.25" customHeight="1" thickBot="1">
      <c r="A80" s="148">
        <v>71</v>
      </c>
      <c r="B80" s="149" t="s">
        <v>26</v>
      </c>
      <c r="C80" s="162" t="s">
        <v>84</v>
      </c>
      <c r="D80" s="149">
        <v>2</v>
      </c>
      <c r="E80" s="163">
        <v>243600</v>
      </c>
      <c r="G80" s="41">
        <v>235770</v>
      </c>
      <c r="H80" s="98">
        <v>236000.00000000003</v>
      </c>
      <c r="I80" s="14"/>
      <c r="J80" s="101" t="s">
        <v>10</v>
      </c>
      <c r="K80" s="65" t="s">
        <v>10</v>
      </c>
      <c r="M80" s="101" t="s">
        <v>10</v>
      </c>
      <c r="N80" s="98" t="s">
        <v>10</v>
      </c>
      <c r="O80" s="5"/>
      <c r="P80" s="67">
        <f t="shared" si="25"/>
        <v>235770</v>
      </c>
      <c r="Q80" s="105">
        <f t="shared" si="26"/>
        <v>236000.00000000003</v>
      </c>
      <c r="R80" s="5"/>
      <c r="S80" s="108">
        <f t="shared" si="42"/>
        <v>235770</v>
      </c>
      <c r="T80" s="153">
        <f t="shared" si="43"/>
        <v>236000.00000000003</v>
      </c>
      <c r="U80" s="154">
        <v>243600</v>
      </c>
      <c r="V80" s="68">
        <f t="shared" si="27"/>
        <v>2</v>
      </c>
      <c r="W80" s="112">
        <f t="shared" si="44"/>
        <v>1</v>
      </c>
      <c r="X80" s="155">
        <f t="shared" si="45"/>
        <v>238456.66666666666</v>
      </c>
      <c r="Z80" s="69">
        <f t="shared" si="28"/>
        <v>98.87331031494192</v>
      </c>
      <c r="AA80" s="114">
        <f t="shared" si="29"/>
        <v>98.96976389840225</v>
      </c>
      <c r="AC80" s="70">
        <f t="shared" si="30"/>
        <v>2686.666666666657</v>
      </c>
      <c r="AD80" s="71">
        <f t="shared" si="31"/>
        <v>2456.666666666628</v>
      </c>
      <c r="AE80" s="118">
        <f t="shared" si="32"/>
        <v>510.97857142857146</v>
      </c>
      <c r="AF80" s="29"/>
      <c r="AG80" s="73">
        <f t="shared" si="33"/>
        <v>525.7885196937696</v>
      </c>
      <c r="AH80" s="74">
        <f t="shared" si="34"/>
        <v>480.77684741228717</v>
      </c>
      <c r="AI80" s="128">
        <f t="shared" si="35"/>
        <v>480.77684741228717</v>
      </c>
      <c r="AK80" s="75">
        <f t="shared" si="36"/>
        <v>64.00744416873371</v>
      </c>
      <c r="AL80" s="130">
        <f t="shared" si="37"/>
        <v>70</v>
      </c>
      <c r="AN80" s="134">
        <v>5</v>
      </c>
      <c r="AO80" s="135">
        <v>20</v>
      </c>
      <c r="AQ80" s="134"/>
      <c r="AR80" s="135">
        <v>5</v>
      </c>
      <c r="AT80" s="134">
        <v>5</v>
      </c>
      <c r="AU80" s="135">
        <v>0</v>
      </c>
      <c r="AW80" s="49">
        <f t="shared" si="38"/>
        <v>74.00744416873371</v>
      </c>
      <c r="AX80" s="50">
        <f t="shared" si="39"/>
        <v>95</v>
      </c>
      <c r="AY80" s="65">
        <f t="shared" si="40"/>
        <v>95</v>
      </c>
      <c r="BA80" s="31" t="str">
        <f t="shared" si="46"/>
        <v>YAMAKI</v>
      </c>
      <c r="BC80" s="101" t="str">
        <f t="shared" si="41"/>
        <v>YAMAKI</v>
      </c>
      <c r="BD80" s="140">
        <f>IF($BC80=$G$9,$G80,IF($BC80=$H$9,$H80,""))</f>
        <v>236000.00000000003</v>
      </c>
      <c r="BE80" s="141">
        <f t="shared" si="47"/>
        <v>236000.00000000003</v>
      </c>
      <c r="BF80" s="62">
        <f>IF(BC80="","",(E80-BE80))</f>
        <v>7599.999999999971</v>
      </c>
    </row>
    <row r="81" spans="1:57" ht="13.5" thickBot="1">
      <c r="A81" s="56"/>
      <c r="B81" s="56"/>
      <c r="C81" s="57"/>
      <c r="D81" s="58"/>
      <c r="E81" s="56"/>
      <c r="G81" s="34"/>
      <c r="H81" s="34"/>
      <c r="I81" s="14"/>
      <c r="J81" s="4"/>
      <c r="K81" s="4"/>
      <c r="L81" s="5"/>
      <c r="M81" s="34"/>
      <c r="N81" s="34"/>
      <c r="O81" s="5"/>
      <c r="P81" s="60"/>
      <c r="Q81" s="60"/>
      <c r="R81" s="5"/>
      <c r="S81" s="80"/>
      <c r="T81" s="80"/>
      <c r="U81" s="56"/>
      <c r="V81" s="59"/>
      <c r="W81" s="79"/>
      <c r="X81" s="18"/>
      <c r="Y81" s="5"/>
      <c r="Z81" s="81"/>
      <c r="AA81" s="81"/>
      <c r="AB81" s="5"/>
      <c r="AC81" s="18"/>
      <c r="AD81" s="18"/>
      <c r="AE81" s="82"/>
      <c r="AF81" s="29"/>
      <c r="AG81" s="83"/>
      <c r="AH81" s="83"/>
      <c r="AI81" s="84"/>
      <c r="AK81" s="83"/>
      <c r="AL81" s="83"/>
      <c r="AN81" s="34"/>
      <c r="AO81" s="60"/>
      <c r="AQ81" s="34"/>
      <c r="AR81" s="34"/>
      <c r="AT81" s="34"/>
      <c r="AU81" s="34"/>
      <c r="AW81" s="61"/>
      <c r="AX81" s="61"/>
      <c r="BA81" s="85"/>
      <c r="BC81" s="4"/>
      <c r="BD81" s="86"/>
      <c r="BE81" s="62"/>
    </row>
    <row r="82" spans="1:58" ht="37.5" customHeight="1">
      <c r="A82" s="144">
        <v>1</v>
      </c>
      <c r="B82" s="145" t="s">
        <v>26</v>
      </c>
      <c r="C82" s="145" t="s">
        <v>85</v>
      </c>
      <c r="D82" s="145">
        <v>4</v>
      </c>
      <c r="E82" s="146">
        <v>53249970</v>
      </c>
      <c r="G82" s="99"/>
      <c r="H82" s="100">
        <v>53249970</v>
      </c>
      <c r="I82" s="14"/>
      <c r="J82" s="102" t="s">
        <v>10</v>
      </c>
      <c r="K82" s="103" t="s">
        <v>10</v>
      </c>
      <c r="M82" s="99" t="s">
        <v>11</v>
      </c>
      <c r="N82" s="103" t="s">
        <v>10</v>
      </c>
      <c r="O82" s="5"/>
      <c r="P82" s="106">
        <f t="shared" si="25"/>
      </c>
      <c r="Q82" s="107">
        <f t="shared" si="26"/>
        <v>53249970</v>
      </c>
      <c r="R82" s="5"/>
      <c r="S82" s="109">
        <f aca="true" t="shared" si="48" ref="S82:S91">IF(P82&gt;E82,"",P82)</f>
      </c>
      <c r="T82" s="157">
        <f aca="true" t="shared" si="49" ref="T82:T91">IF(Q82&gt;E82,"",Q82)</f>
        <v>53249970</v>
      </c>
      <c r="U82" s="158"/>
      <c r="V82" s="110">
        <f t="shared" si="27"/>
        <v>1</v>
      </c>
      <c r="W82" s="111">
        <f t="shared" si="44"/>
        <v>0</v>
      </c>
      <c r="X82" s="159">
        <f aca="true" t="shared" si="50" ref="X82:X91">IF(V82=0,"",AVERAGE(S82:U82))</f>
        <v>53249970</v>
      </c>
      <c r="Z82" s="115">
        <f t="shared" si="28"/>
      </c>
      <c r="AA82" s="116">
        <f t="shared" si="29"/>
        <v>100</v>
      </c>
      <c r="AC82" s="119">
        <f t="shared" si="30"/>
      </c>
      <c r="AD82" s="120">
        <f t="shared" si="31"/>
        <v>0</v>
      </c>
      <c r="AE82" s="121">
        <f t="shared" si="32"/>
        <v>114107.07857142857</v>
      </c>
      <c r="AF82" s="29"/>
      <c r="AG82" s="124">
        <f t="shared" si="33"/>
      </c>
      <c r="AH82" s="125">
        <f t="shared" si="34"/>
        <v>0</v>
      </c>
      <c r="AI82" s="126">
        <f t="shared" si="35"/>
        <v>0</v>
      </c>
      <c r="AK82" s="131">
        <f t="shared" si="36"/>
      </c>
      <c r="AL82" s="132">
        <f t="shared" si="37"/>
        <v>70</v>
      </c>
      <c r="AN82" s="99" t="s">
        <v>11</v>
      </c>
      <c r="AO82" s="136">
        <v>20</v>
      </c>
      <c r="AQ82" s="99" t="s">
        <v>11</v>
      </c>
      <c r="AR82" s="136">
        <v>5</v>
      </c>
      <c r="AT82" s="99" t="s">
        <v>11</v>
      </c>
      <c r="AU82" s="136">
        <v>0</v>
      </c>
      <c r="AW82" s="137">
        <f t="shared" si="38"/>
      </c>
      <c r="AX82" s="138">
        <f t="shared" si="39"/>
        <v>95</v>
      </c>
      <c r="AY82" s="103">
        <f t="shared" si="40"/>
        <v>95</v>
      </c>
      <c r="BA82" s="31" t="str">
        <f aca="true" t="shared" si="51" ref="BA82:BA91">IF($AY82=$AW82,AW$9,IF($AY82=$AX82,AX$9,""))</f>
        <v>YAMAKI</v>
      </c>
      <c r="BC82" s="102" t="str">
        <f aca="true" t="shared" si="52" ref="BC82:BC91">CONCATENATE(BA82:BA82)</f>
        <v>YAMAKI</v>
      </c>
      <c r="BD82" s="142">
        <f aca="true" t="shared" si="53" ref="BD82:BD91">IF($BC82=$G$9,$G82,IF($BC82=$H$9,$H82,""))</f>
        <v>53249970</v>
      </c>
      <c r="BE82" s="143">
        <f aca="true" t="shared" si="54" ref="BE82:BE91">IF(BC82="","",MAX(BD82:BD82))</f>
        <v>53249970</v>
      </c>
      <c r="BF82" s="62">
        <f aca="true" t="shared" si="55" ref="BF82:BF91">IF(BC82="","",(E82-BE82))</f>
        <v>0</v>
      </c>
    </row>
    <row r="83" spans="1:58" ht="37.5" customHeight="1">
      <c r="A83" s="55">
        <v>1</v>
      </c>
      <c r="B83" s="33" t="s">
        <v>26</v>
      </c>
      <c r="C83" s="33" t="s">
        <v>86</v>
      </c>
      <c r="D83" s="33">
        <v>4</v>
      </c>
      <c r="E83" s="147">
        <v>73155750</v>
      </c>
      <c r="G83" s="40"/>
      <c r="H83" s="97">
        <v>73155750</v>
      </c>
      <c r="I83" s="14"/>
      <c r="J83" s="12" t="s">
        <v>10</v>
      </c>
      <c r="K83" s="64" t="s">
        <v>10</v>
      </c>
      <c r="M83" s="40" t="s">
        <v>11</v>
      </c>
      <c r="N83" s="64" t="s">
        <v>10</v>
      </c>
      <c r="O83" s="5"/>
      <c r="P83" s="66">
        <f t="shared" si="25"/>
      </c>
      <c r="Q83" s="104">
        <f t="shared" si="26"/>
        <v>73155750</v>
      </c>
      <c r="R83" s="5"/>
      <c r="S83" s="16">
        <f t="shared" si="48"/>
      </c>
      <c r="T83" s="152">
        <f t="shared" si="49"/>
        <v>73155750</v>
      </c>
      <c r="U83" s="156"/>
      <c r="V83" s="26">
        <f t="shared" si="27"/>
        <v>1</v>
      </c>
      <c r="W83" s="78">
        <f t="shared" si="44"/>
        <v>0</v>
      </c>
      <c r="X83" s="17">
        <f t="shared" si="50"/>
        <v>73155750</v>
      </c>
      <c r="Z83" s="19">
        <f t="shared" si="28"/>
      </c>
      <c r="AA83" s="113">
        <f t="shared" si="29"/>
        <v>100</v>
      </c>
      <c r="AC83" s="20">
        <f t="shared" si="30"/>
      </c>
      <c r="AD83" s="27">
        <f t="shared" si="31"/>
        <v>0</v>
      </c>
      <c r="AE83" s="117">
        <f t="shared" si="32"/>
        <v>156762.32142857142</v>
      </c>
      <c r="AF83" s="29"/>
      <c r="AG83" s="44">
        <f t="shared" si="33"/>
      </c>
      <c r="AH83" s="72">
        <f t="shared" si="34"/>
        <v>0</v>
      </c>
      <c r="AI83" s="127">
        <f t="shared" si="35"/>
        <v>0</v>
      </c>
      <c r="AK83" s="45">
        <f t="shared" si="36"/>
      </c>
      <c r="AL83" s="129">
        <f t="shared" si="37"/>
        <v>70</v>
      </c>
      <c r="AN83" s="40" t="s">
        <v>11</v>
      </c>
      <c r="AO83" s="133">
        <v>20</v>
      </c>
      <c r="AQ83" s="40" t="s">
        <v>11</v>
      </c>
      <c r="AR83" s="133">
        <v>5</v>
      </c>
      <c r="AT83" s="40" t="s">
        <v>11</v>
      </c>
      <c r="AU83" s="133">
        <v>0</v>
      </c>
      <c r="AW83" s="46">
        <f t="shared" si="38"/>
      </c>
      <c r="AX83" s="48">
        <f t="shared" si="39"/>
        <v>95</v>
      </c>
      <c r="AY83" s="64">
        <f t="shared" si="40"/>
        <v>95</v>
      </c>
      <c r="BA83" s="31" t="str">
        <f t="shared" si="51"/>
        <v>YAMAKI</v>
      </c>
      <c r="BC83" s="12" t="str">
        <f t="shared" si="52"/>
        <v>YAMAKI</v>
      </c>
      <c r="BD83" s="1">
        <f t="shared" si="53"/>
        <v>73155750</v>
      </c>
      <c r="BE83" s="139">
        <f t="shared" si="54"/>
        <v>73155750</v>
      </c>
      <c r="BF83" s="62">
        <f t="shared" si="55"/>
        <v>0</v>
      </c>
    </row>
    <row r="84" spans="1:58" ht="37.5" customHeight="1">
      <c r="A84" s="55">
        <v>1</v>
      </c>
      <c r="B84" s="33" t="s">
        <v>26</v>
      </c>
      <c r="C84" s="33" t="s">
        <v>87</v>
      </c>
      <c r="D84" s="33">
        <v>4</v>
      </c>
      <c r="E84" s="147">
        <v>10033230</v>
      </c>
      <c r="G84" s="40"/>
      <c r="H84" s="97">
        <v>10033230</v>
      </c>
      <c r="I84" s="14"/>
      <c r="J84" s="12" t="s">
        <v>10</v>
      </c>
      <c r="K84" s="64" t="s">
        <v>10</v>
      </c>
      <c r="M84" s="40" t="s">
        <v>11</v>
      </c>
      <c r="N84" s="64" t="s">
        <v>10</v>
      </c>
      <c r="O84" s="5"/>
      <c r="P84" s="66">
        <f t="shared" si="25"/>
      </c>
      <c r="Q84" s="104">
        <f t="shared" si="26"/>
        <v>10033230</v>
      </c>
      <c r="R84" s="5"/>
      <c r="S84" s="16">
        <f t="shared" si="48"/>
      </c>
      <c r="T84" s="152">
        <f t="shared" si="49"/>
        <v>10033230</v>
      </c>
      <c r="U84" s="156"/>
      <c r="V84" s="26">
        <f t="shared" si="27"/>
        <v>1</v>
      </c>
      <c r="W84" s="78">
        <f t="shared" si="44"/>
        <v>0</v>
      </c>
      <c r="X84" s="17">
        <f t="shared" si="50"/>
        <v>10033230</v>
      </c>
      <c r="Z84" s="19">
        <f t="shared" si="28"/>
      </c>
      <c r="AA84" s="113">
        <f t="shared" si="29"/>
        <v>100</v>
      </c>
      <c r="AC84" s="20">
        <f t="shared" si="30"/>
      </c>
      <c r="AD84" s="27">
        <f t="shared" si="31"/>
        <v>0</v>
      </c>
      <c r="AE84" s="117">
        <f t="shared" si="32"/>
        <v>21499.77857142857</v>
      </c>
      <c r="AF84" s="29"/>
      <c r="AG84" s="44">
        <f t="shared" si="33"/>
      </c>
      <c r="AH84" s="72">
        <f t="shared" si="34"/>
        <v>0</v>
      </c>
      <c r="AI84" s="127">
        <f t="shared" si="35"/>
        <v>0</v>
      </c>
      <c r="AK84" s="45">
        <f t="shared" si="36"/>
      </c>
      <c r="AL84" s="129">
        <f t="shared" si="37"/>
        <v>70</v>
      </c>
      <c r="AN84" s="40" t="s">
        <v>11</v>
      </c>
      <c r="AO84" s="133">
        <v>20</v>
      </c>
      <c r="AQ84" s="40" t="s">
        <v>11</v>
      </c>
      <c r="AR84" s="133">
        <v>5</v>
      </c>
      <c r="AT84" s="40" t="s">
        <v>11</v>
      </c>
      <c r="AU84" s="133">
        <v>0</v>
      </c>
      <c r="AW84" s="46">
        <f t="shared" si="38"/>
      </c>
      <c r="AX84" s="48">
        <f t="shared" si="39"/>
        <v>95</v>
      </c>
      <c r="AY84" s="64">
        <f t="shared" si="40"/>
        <v>95</v>
      </c>
      <c r="BA84" s="31" t="str">
        <f t="shared" si="51"/>
        <v>YAMAKI</v>
      </c>
      <c r="BC84" s="12" t="str">
        <f t="shared" si="52"/>
        <v>YAMAKI</v>
      </c>
      <c r="BD84" s="1">
        <f t="shared" si="53"/>
        <v>10033230</v>
      </c>
      <c r="BE84" s="139">
        <f t="shared" si="54"/>
        <v>10033230</v>
      </c>
      <c r="BF84" s="62">
        <f t="shared" si="55"/>
        <v>0</v>
      </c>
    </row>
    <row r="85" spans="1:58" ht="37.5" customHeight="1">
      <c r="A85" s="55">
        <v>1</v>
      </c>
      <c r="B85" s="33" t="s">
        <v>26</v>
      </c>
      <c r="C85" s="33" t="s">
        <v>88</v>
      </c>
      <c r="D85" s="33">
        <v>4</v>
      </c>
      <c r="E85" s="147">
        <v>232423620</v>
      </c>
      <c r="G85" s="40"/>
      <c r="H85" s="97">
        <v>232423620.00000003</v>
      </c>
      <c r="I85" s="14"/>
      <c r="J85" s="12" t="s">
        <v>10</v>
      </c>
      <c r="K85" s="64" t="s">
        <v>10</v>
      </c>
      <c r="M85" s="40" t="s">
        <v>11</v>
      </c>
      <c r="N85" s="64" t="s">
        <v>10</v>
      </c>
      <c r="O85" s="5"/>
      <c r="P85" s="66">
        <f t="shared" si="25"/>
      </c>
      <c r="Q85" s="104">
        <f t="shared" si="26"/>
        <v>232423620.00000003</v>
      </c>
      <c r="R85" s="5"/>
      <c r="S85" s="16">
        <f t="shared" si="48"/>
      </c>
      <c r="T85" s="152">
        <f t="shared" si="49"/>
        <v>232423620.00000003</v>
      </c>
      <c r="U85" s="156"/>
      <c r="V85" s="26">
        <f t="shared" si="27"/>
        <v>1</v>
      </c>
      <c r="W85" s="78">
        <f t="shared" si="44"/>
        <v>0</v>
      </c>
      <c r="X85" s="17">
        <f t="shared" si="50"/>
        <v>232423620.00000003</v>
      </c>
      <c r="Z85" s="19">
        <f t="shared" si="28"/>
      </c>
      <c r="AA85" s="113">
        <f t="shared" si="29"/>
        <v>100</v>
      </c>
      <c r="AC85" s="20">
        <f t="shared" si="30"/>
      </c>
      <c r="AD85" s="27">
        <f t="shared" si="31"/>
        <v>0</v>
      </c>
      <c r="AE85" s="117">
        <f t="shared" si="32"/>
        <v>498050.6142857143</v>
      </c>
      <c r="AF85" s="29"/>
      <c r="AG85" s="44">
        <f t="shared" si="33"/>
      </c>
      <c r="AH85" s="72">
        <f t="shared" si="34"/>
        <v>0</v>
      </c>
      <c r="AI85" s="127">
        <f t="shared" si="35"/>
        <v>0</v>
      </c>
      <c r="AK85" s="45">
        <f t="shared" si="36"/>
      </c>
      <c r="AL85" s="129">
        <f t="shared" si="37"/>
        <v>70</v>
      </c>
      <c r="AN85" s="40" t="s">
        <v>11</v>
      </c>
      <c r="AO85" s="133">
        <v>20</v>
      </c>
      <c r="AQ85" s="40" t="s">
        <v>11</v>
      </c>
      <c r="AR85" s="133">
        <v>5</v>
      </c>
      <c r="AT85" s="40" t="s">
        <v>11</v>
      </c>
      <c r="AU85" s="133">
        <v>0</v>
      </c>
      <c r="AW85" s="46">
        <f t="shared" si="38"/>
      </c>
      <c r="AX85" s="48">
        <f t="shared" si="39"/>
        <v>95</v>
      </c>
      <c r="AY85" s="64">
        <f t="shared" si="40"/>
        <v>95</v>
      </c>
      <c r="BA85" s="31" t="str">
        <f t="shared" si="51"/>
        <v>YAMAKI</v>
      </c>
      <c r="BC85" s="12" t="str">
        <f t="shared" si="52"/>
        <v>YAMAKI</v>
      </c>
      <c r="BD85" s="1">
        <f t="shared" si="53"/>
        <v>232423620.00000003</v>
      </c>
      <c r="BE85" s="139">
        <f t="shared" si="54"/>
        <v>232423620.00000003</v>
      </c>
      <c r="BF85" s="62">
        <f t="shared" si="55"/>
        <v>-2.9802322387695312E-08</v>
      </c>
    </row>
    <row r="86" spans="1:58" ht="37.5" customHeight="1">
      <c r="A86" s="55">
        <v>1</v>
      </c>
      <c r="B86" s="33" t="s">
        <v>26</v>
      </c>
      <c r="C86" s="33" t="s">
        <v>89</v>
      </c>
      <c r="D86" s="33">
        <v>2</v>
      </c>
      <c r="E86" s="147">
        <v>13094390</v>
      </c>
      <c r="G86" s="40"/>
      <c r="H86" s="97">
        <v>13094390</v>
      </c>
      <c r="I86" s="14"/>
      <c r="J86" s="12" t="s">
        <v>10</v>
      </c>
      <c r="K86" s="64" t="s">
        <v>10</v>
      </c>
      <c r="M86" s="40" t="s">
        <v>11</v>
      </c>
      <c r="N86" s="64" t="s">
        <v>10</v>
      </c>
      <c r="O86" s="5"/>
      <c r="P86" s="66">
        <f t="shared" si="25"/>
      </c>
      <c r="Q86" s="104">
        <f t="shared" si="26"/>
        <v>13094390</v>
      </c>
      <c r="R86" s="5"/>
      <c r="S86" s="16">
        <f t="shared" si="48"/>
      </c>
      <c r="T86" s="152">
        <f t="shared" si="49"/>
        <v>13094390</v>
      </c>
      <c r="U86" s="156"/>
      <c r="V86" s="26">
        <f t="shared" si="27"/>
        <v>1</v>
      </c>
      <c r="W86" s="78">
        <f t="shared" si="44"/>
        <v>0</v>
      </c>
      <c r="X86" s="17">
        <f t="shared" si="50"/>
        <v>13094390</v>
      </c>
      <c r="Z86" s="19">
        <f t="shared" si="28"/>
      </c>
      <c r="AA86" s="113">
        <f t="shared" si="29"/>
        <v>100</v>
      </c>
      <c r="AC86" s="20">
        <f t="shared" si="30"/>
      </c>
      <c r="AD86" s="27">
        <f t="shared" si="31"/>
        <v>0</v>
      </c>
      <c r="AE86" s="117">
        <f t="shared" si="32"/>
        <v>28059.407142857144</v>
      </c>
      <c r="AF86" s="29"/>
      <c r="AG86" s="44">
        <f t="shared" si="33"/>
      </c>
      <c r="AH86" s="72">
        <f t="shared" si="34"/>
        <v>0</v>
      </c>
      <c r="AI86" s="127">
        <f t="shared" si="35"/>
        <v>0</v>
      </c>
      <c r="AK86" s="45">
        <f t="shared" si="36"/>
      </c>
      <c r="AL86" s="129">
        <f t="shared" si="37"/>
        <v>70</v>
      </c>
      <c r="AN86" s="40" t="s">
        <v>11</v>
      </c>
      <c r="AO86" s="133">
        <v>20</v>
      </c>
      <c r="AQ86" s="40" t="s">
        <v>11</v>
      </c>
      <c r="AR86" s="133">
        <v>5</v>
      </c>
      <c r="AT86" s="40" t="s">
        <v>11</v>
      </c>
      <c r="AU86" s="133">
        <v>0</v>
      </c>
      <c r="AW86" s="46">
        <f t="shared" si="38"/>
      </c>
      <c r="AX86" s="48">
        <f t="shared" si="39"/>
        <v>95</v>
      </c>
      <c r="AY86" s="64">
        <f t="shared" si="40"/>
        <v>95</v>
      </c>
      <c r="BA86" s="31" t="str">
        <f t="shared" si="51"/>
        <v>YAMAKI</v>
      </c>
      <c r="BC86" s="12" t="str">
        <f t="shared" si="52"/>
        <v>YAMAKI</v>
      </c>
      <c r="BD86" s="1">
        <f t="shared" si="53"/>
        <v>13094390</v>
      </c>
      <c r="BE86" s="139">
        <f t="shared" si="54"/>
        <v>13094390</v>
      </c>
      <c r="BF86" s="62">
        <f t="shared" si="55"/>
        <v>0</v>
      </c>
    </row>
    <row r="87" spans="1:58" ht="37.5" customHeight="1">
      <c r="A87" s="55">
        <v>1</v>
      </c>
      <c r="B87" s="33" t="s">
        <v>26</v>
      </c>
      <c r="C87" s="33" t="s">
        <v>90</v>
      </c>
      <c r="D87" s="33">
        <v>1</v>
      </c>
      <c r="E87" s="147">
        <v>111650640</v>
      </c>
      <c r="G87" s="40"/>
      <c r="H87" s="97">
        <v>111650640</v>
      </c>
      <c r="I87" s="14"/>
      <c r="J87" s="12" t="s">
        <v>10</v>
      </c>
      <c r="K87" s="64" t="s">
        <v>10</v>
      </c>
      <c r="M87" s="40" t="s">
        <v>11</v>
      </c>
      <c r="N87" s="64" t="s">
        <v>10</v>
      </c>
      <c r="O87" s="5"/>
      <c r="P87" s="66">
        <f t="shared" si="25"/>
      </c>
      <c r="Q87" s="104">
        <f t="shared" si="26"/>
        <v>111650640</v>
      </c>
      <c r="R87" s="5"/>
      <c r="S87" s="16">
        <f t="shared" si="48"/>
      </c>
      <c r="T87" s="152">
        <f>IF(Q87&gt;E87,"",Q87)</f>
        <v>111650640</v>
      </c>
      <c r="U87" s="156"/>
      <c r="V87" s="26">
        <f t="shared" si="27"/>
        <v>1</v>
      </c>
      <c r="W87" s="78">
        <f t="shared" si="44"/>
        <v>0</v>
      </c>
      <c r="X87" s="17">
        <f t="shared" si="50"/>
        <v>111650640</v>
      </c>
      <c r="Z87" s="19">
        <f t="shared" si="28"/>
      </c>
      <c r="AA87" s="113">
        <f t="shared" si="29"/>
        <v>100</v>
      </c>
      <c r="AC87" s="20">
        <f t="shared" si="30"/>
      </c>
      <c r="AD87" s="27">
        <f t="shared" si="31"/>
        <v>0</v>
      </c>
      <c r="AE87" s="117">
        <f t="shared" si="32"/>
        <v>239251.37142857144</v>
      </c>
      <c r="AF87" s="29"/>
      <c r="AG87" s="44">
        <f t="shared" si="33"/>
      </c>
      <c r="AH87" s="72">
        <f t="shared" si="34"/>
        <v>0</v>
      </c>
      <c r="AI87" s="127">
        <f t="shared" si="35"/>
        <v>0</v>
      </c>
      <c r="AK87" s="45">
        <f t="shared" si="36"/>
      </c>
      <c r="AL87" s="129">
        <f t="shared" si="37"/>
        <v>70</v>
      </c>
      <c r="AN87" s="40" t="s">
        <v>11</v>
      </c>
      <c r="AO87" s="133">
        <v>20</v>
      </c>
      <c r="AQ87" s="40" t="s">
        <v>11</v>
      </c>
      <c r="AR87" s="133">
        <v>5</v>
      </c>
      <c r="AT87" s="40" t="s">
        <v>11</v>
      </c>
      <c r="AU87" s="133">
        <v>0</v>
      </c>
      <c r="AW87" s="46">
        <f t="shared" si="38"/>
      </c>
      <c r="AX87" s="48">
        <f t="shared" si="39"/>
        <v>95</v>
      </c>
      <c r="AY87" s="64">
        <f t="shared" si="40"/>
        <v>95</v>
      </c>
      <c r="BA87" s="31" t="str">
        <f t="shared" si="51"/>
        <v>YAMAKI</v>
      </c>
      <c r="BC87" s="12" t="str">
        <f t="shared" si="52"/>
        <v>YAMAKI</v>
      </c>
      <c r="BD87" s="1">
        <f t="shared" si="53"/>
        <v>111650640</v>
      </c>
      <c r="BE87" s="139">
        <f t="shared" si="54"/>
        <v>111650640</v>
      </c>
      <c r="BF87" s="62">
        <f t="shared" si="55"/>
        <v>0</v>
      </c>
    </row>
    <row r="88" spans="1:58" ht="37.5" customHeight="1">
      <c r="A88" s="55">
        <v>1</v>
      </c>
      <c r="B88" s="33" t="s">
        <v>26</v>
      </c>
      <c r="C88" s="33" t="s">
        <v>91</v>
      </c>
      <c r="D88" s="33">
        <v>4</v>
      </c>
      <c r="E88" s="147">
        <v>153805450</v>
      </c>
      <c r="G88" s="40"/>
      <c r="H88" s="97">
        <v>153805450</v>
      </c>
      <c r="I88" s="14"/>
      <c r="J88" s="12" t="s">
        <v>10</v>
      </c>
      <c r="K88" s="64" t="s">
        <v>10</v>
      </c>
      <c r="M88" s="40" t="s">
        <v>11</v>
      </c>
      <c r="N88" s="64" t="s">
        <v>10</v>
      </c>
      <c r="O88" s="5"/>
      <c r="P88" s="66">
        <f t="shared" si="25"/>
      </c>
      <c r="Q88" s="104">
        <f t="shared" si="26"/>
        <v>153805450</v>
      </c>
      <c r="R88" s="5"/>
      <c r="S88" s="16">
        <f t="shared" si="48"/>
      </c>
      <c r="T88" s="152">
        <f t="shared" si="49"/>
        <v>153805450</v>
      </c>
      <c r="U88" s="156"/>
      <c r="V88" s="26">
        <f t="shared" si="27"/>
        <v>1</v>
      </c>
      <c r="W88" s="78">
        <f t="shared" si="44"/>
        <v>0</v>
      </c>
      <c r="X88" s="17">
        <f t="shared" si="50"/>
        <v>153805450</v>
      </c>
      <c r="Z88" s="19">
        <f t="shared" si="28"/>
      </c>
      <c r="AA88" s="113">
        <f t="shared" si="29"/>
        <v>100</v>
      </c>
      <c r="AC88" s="20">
        <f t="shared" si="30"/>
      </c>
      <c r="AD88" s="27">
        <f t="shared" si="31"/>
        <v>0</v>
      </c>
      <c r="AE88" s="117">
        <f t="shared" si="32"/>
        <v>329583.10714285716</v>
      </c>
      <c r="AF88" s="29"/>
      <c r="AG88" s="44">
        <f t="shared" si="33"/>
      </c>
      <c r="AH88" s="72">
        <f t="shared" si="34"/>
        <v>0</v>
      </c>
      <c r="AI88" s="127">
        <f t="shared" si="35"/>
        <v>0</v>
      </c>
      <c r="AK88" s="45">
        <f t="shared" si="36"/>
      </c>
      <c r="AL88" s="129">
        <f t="shared" si="37"/>
        <v>70</v>
      </c>
      <c r="AN88" s="40" t="s">
        <v>11</v>
      </c>
      <c r="AO88" s="133">
        <v>20</v>
      </c>
      <c r="AQ88" s="40" t="s">
        <v>11</v>
      </c>
      <c r="AR88" s="133">
        <v>5</v>
      </c>
      <c r="AT88" s="40" t="s">
        <v>11</v>
      </c>
      <c r="AU88" s="133">
        <v>0</v>
      </c>
      <c r="AW88" s="46">
        <f t="shared" si="38"/>
      </c>
      <c r="AX88" s="48">
        <f t="shared" si="39"/>
        <v>95</v>
      </c>
      <c r="AY88" s="64">
        <f t="shared" si="40"/>
        <v>95</v>
      </c>
      <c r="BA88" s="31" t="str">
        <f t="shared" si="51"/>
        <v>YAMAKI</v>
      </c>
      <c r="BC88" s="12" t="str">
        <f t="shared" si="52"/>
        <v>YAMAKI</v>
      </c>
      <c r="BD88" s="1">
        <f t="shared" si="53"/>
        <v>153805450</v>
      </c>
      <c r="BE88" s="139">
        <f t="shared" si="54"/>
        <v>153805450</v>
      </c>
      <c r="BF88" s="62">
        <f t="shared" si="55"/>
        <v>0</v>
      </c>
    </row>
    <row r="89" spans="1:58" ht="37.5" customHeight="1">
      <c r="A89" s="55">
        <v>1</v>
      </c>
      <c r="B89" s="33" t="s">
        <v>26</v>
      </c>
      <c r="C89" s="33" t="s">
        <v>92</v>
      </c>
      <c r="D89" s="33">
        <v>1</v>
      </c>
      <c r="E89" s="147">
        <v>48670075</v>
      </c>
      <c r="G89" s="40"/>
      <c r="H89" s="97">
        <v>49498071.399999976</v>
      </c>
      <c r="I89" s="14"/>
      <c r="J89" s="12" t="s">
        <v>10</v>
      </c>
      <c r="K89" s="64" t="s">
        <v>10</v>
      </c>
      <c r="M89" s="40" t="s">
        <v>11</v>
      </c>
      <c r="N89" s="64" t="s">
        <v>10</v>
      </c>
      <c r="O89" s="5"/>
      <c r="P89" s="66">
        <f t="shared" si="25"/>
      </c>
      <c r="Q89" s="104">
        <f t="shared" si="26"/>
        <v>49498071.399999976</v>
      </c>
      <c r="R89" s="5"/>
      <c r="S89" s="16">
        <f t="shared" si="48"/>
      </c>
      <c r="T89" s="152">
        <f t="shared" si="49"/>
      </c>
      <c r="U89" s="156"/>
      <c r="V89" s="26">
        <f t="shared" si="27"/>
        <v>0</v>
      </c>
      <c r="W89" s="78">
        <f t="shared" si="44"/>
        <v>0</v>
      </c>
      <c r="X89" s="17">
        <f t="shared" si="50"/>
      </c>
      <c r="Z89" s="19">
        <f t="shared" si="28"/>
      </c>
      <c r="AA89" s="113">
        <f t="shared" si="29"/>
      </c>
      <c r="AC89" s="20">
        <f t="shared" si="30"/>
      </c>
      <c r="AD89" s="27">
        <f t="shared" si="31"/>
      </c>
      <c r="AE89" s="117" t="e">
        <f t="shared" si="32"/>
        <v>#VALUE!</v>
      </c>
      <c r="AF89" s="29"/>
      <c r="AG89" s="44">
        <f t="shared" si="33"/>
      </c>
      <c r="AH89" s="72">
        <f t="shared" si="34"/>
      </c>
      <c r="AI89" s="127">
        <f t="shared" si="35"/>
        <v>0</v>
      </c>
      <c r="AK89" s="45">
        <f t="shared" si="36"/>
      </c>
      <c r="AL89" s="129">
        <f t="shared" si="37"/>
      </c>
      <c r="AN89" s="40" t="s">
        <v>11</v>
      </c>
      <c r="AO89" s="133">
        <v>20</v>
      </c>
      <c r="AQ89" s="40" t="s">
        <v>11</v>
      </c>
      <c r="AR89" s="133">
        <v>5</v>
      </c>
      <c r="AT89" s="40" t="s">
        <v>11</v>
      </c>
      <c r="AU89" s="133">
        <v>0</v>
      </c>
      <c r="AW89" s="46">
        <f t="shared" si="38"/>
      </c>
      <c r="AX89" s="48">
        <f t="shared" si="39"/>
      </c>
      <c r="AY89" s="64">
        <f t="shared" si="40"/>
        <v>0</v>
      </c>
      <c r="BA89" s="31">
        <f t="shared" si="51"/>
      </c>
      <c r="BC89" s="12">
        <f t="shared" si="52"/>
      </c>
      <c r="BD89" s="1">
        <f t="shared" si="53"/>
      </c>
      <c r="BE89" s="139">
        <f t="shared" si="54"/>
      </c>
      <c r="BF89" s="62">
        <f t="shared" si="55"/>
      </c>
    </row>
    <row r="90" spans="1:58" ht="37.5" customHeight="1">
      <c r="A90" s="55">
        <v>1</v>
      </c>
      <c r="B90" s="33" t="s">
        <v>26</v>
      </c>
      <c r="C90" s="33" t="s">
        <v>93</v>
      </c>
      <c r="D90" s="33">
        <v>4</v>
      </c>
      <c r="E90" s="147">
        <v>5577450</v>
      </c>
      <c r="G90" s="40"/>
      <c r="H90" s="97">
        <v>5577450</v>
      </c>
      <c r="I90" s="14"/>
      <c r="J90" s="12" t="s">
        <v>10</v>
      </c>
      <c r="K90" s="64" t="s">
        <v>10</v>
      </c>
      <c r="M90" s="40" t="s">
        <v>11</v>
      </c>
      <c r="N90" s="64" t="s">
        <v>10</v>
      </c>
      <c r="O90" s="5"/>
      <c r="P90" s="66">
        <f t="shared" si="25"/>
      </c>
      <c r="Q90" s="104">
        <f t="shared" si="26"/>
        <v>5577450</v>
      </c>
      <c r="R90" s="5"/>
      <c r="S90" s="16">
        <f t="shared" si="48"/>
      </c>
      <c r="T90" s="152">
        <f t="shared" si="49"/>
        <v>5577450</v>
      </c>
      <c r="U90" s="156"/>
      <c r="V90" s="26">
        <f t="shared" si="27"/>
        <v>1</v>
      </c>
      <c r="W90" s="78">
        <f t="shared" si="44"/>
        <v>0</v>
      </c>
      <c r="X90" s="17">
        <f t="shared" si="50"/>
        <v>5577450</v>
      </c>
      <c r="Z90" s="19">
        <f t="shared" si="28"/>
      </c>
      <c r="AA90" s="113">
        <f t="shared" si="29"/>
        <v>100</v>
      </c>
      <c r="AC90" s="20">
        <f t="shared" si="30"/>
      </c>
      <c r="AD90" s="27">
        <f t="shared" si="31"/>
        <v>0</v>
      </c>
      <c r="AE90" s="117">
        <f t="shared" si="32"/>
        <v>11951.67857142857</v>
      </c>
      <c r="AF90" s="29"/>
      <c r="AG90" s="44">
        <f t="shared" si="33"/>
      </c>
      <c r="AH90" s="72">
        <f t="shared" si="34"/>
        <v>0</v>
      </c>
      <c r="AI90" s="127">
        <f t="shared" si="35"/>
        <v>0</v>
      </c>
      <c r="AK90" s="45">
        <f t="shared" si="36"/>
      </c>
      <c r="AL90" s="129">
        <f t="shared" si="37"/>
        <v>70</v>
      </c>
      <c r="AN90" s="40" t="s">
        <v>11</v>
      </c>
      <c r="AO90" s="133">
        <v>20</v>
      </c>
      <c r="AQ90" s="40" t="s">
        <v>11</v>
      </c>
      <c r="AR90" s="133">
        <v>5</v>
      </c>
      <c r="AT90" s="40" t="s">
        <v>11</v>
      </c>
      <c r="AU90" s="133">
        <v>0</v>
      </c>
      <c r="AW90" s="46">
        <f t="shared" si="38"/>
      </c>
      <c r="AX90" s="48">
        <f t="shared" si="39"/>
        <v>95</v>
      </c>
      <c r="AY90" s="64">
        <f t="shared" si="40"/>
        <v>95</v>
      </c>
      <c r="BA90" s="31" t="str">
        <f t="shared" si="51"/>
        <v>YAMAKI</v>
      </c>
      <c r="BC90" s="12" t="str">
        <f t="shared" si="52"/>
        <v>YAMAKI</v>
      </c>
      <c r="BD90" s="1">
        <f t="shared" si="53"/>
        <v>5577450</v>
      </c>
      <c r="BE90" s="139">
        <f t="shared" si="54"/>
        <v>5577450</v>
      </c>
      <c r="BF90" s="62">
        <f t="shared" si="55"/>
        <v>0</v>
      </c>
    </row>
    <row r="91" spans="1:58" ht="37.5" customHeight="1" thickBot="1">
      <c r="A91" s="148">
        <v>1</v>
      </c>
      <c r="B91" s="149" t="s">
        <v>26</v>
      </c>
      <c r="C91" s="149" t="s">
        <v>94</v>
      </c>
      <c r="D91" s="149">
        <v>4</v>
      </c>
      <c r="E91" s="150">
        <v>5577450</v>
      </c>
      <c r="G91" s="41"/>
      <c r="H91" s="98">
        <v>5577450</v>
      </c>
      <c r="I91" s="14"/>
      <c r="J91" s="101" t="s">
        <v>10</v>
      </c>
      <c r="K91" s="65" t="s">
        <v>10</v>
      </c>
      <c r="M91" s="41" t="s">
        <v>11</v>
      </c>
      <c r="N91" s="65" t="s">
        <v>10</v>
      </c>
      <c r="O91" s="5"/>
      <c r="P91" s="67">
        <f t="shared" si="25"/>
      </c>
      <c r="Q91" s="105">
        <f t="shared" si="26"/>
        <v>5577450</v>
      </c>
      <c r="R91" s="5"/>
      <c r="S91" s="108">
        <f t="shared" si="48"/>
      </c>
      <c r="T91" s="153">
        <f t="shared" si="49"/>
        <v>5577450</v>
      </c>
      <c r="U91" s="160"/>
      <c r="V91" s="68">
        <f t="shared" si="27"/>
        <v>1</v>
      </c>
      <c r="W91" s="112">
        <f t="shared" si="44"/>
        <v>0</v>
      </c>
      <c r="X91" s="155">
        <f t="shared" si="50"/>
        <v>5577450</v>
      </c>
      <c r="Z91" s="69">
        <f t="shared" si="28"/>
      </c>
      <c r="AA91" s="114">
        <f t="shared" si="29"/>
        <v>100</v>
      </c>
      <c r="AC91" s="70">
        <f t="shared" si="30"/>
      </c>
      <c r="AD91" s="71">
        <f t="shared" si="31"/>
        <v>0</v>
      </c>
      <c r="AE91" s="118">
        <f t="shared" si="32"/>
        <v>11951.67857142857</v>
      </c>
      <c r="AF91" s="29"/>
      <c r="AG91" s="73">
        <f t="shared" si="33"/>
      </c>
      <c r="AH91" s="74">
        <f t="shared" si="34"/>
        <v>0</v>
      </c>
      <c r="AI91" s="128">
        <f t="shared" si="35"/>
        <v>0</v>
      </c>
      <c r="AK91" s="75">
        <f t="shared" si="36"/>
      </c>
      <c r="AL91" s="130">
        <f t="shared" si="37"/>
        <v>70</v>
      </c>
      <c r="AN91" s="41" t="s">
        <v>11</v>
      </c>
      <c r="AO91" s="135">
        <v>20</v>
      </c>
      <c r="AQ91" s="41" t="s">
        <v>11</v>
      </c>
      <c r="AR91" s="135">
        <v>5</v>
      </c>
      <c r="AT91" s="41" t="s">
        <v>11</v>
      </c>
      <c r="AU91" s="135">
        <v>0</v>
      </c>
      <c r="AW91" s="49">
        <f t="shared" si="38"/>
      </c>
      <c r="AX91" s="50">
        <f t="shared" si="39"/>
        <v>95</v>
      </c>
      <c r="AY91" s="65">
        <f t="shared" si="40"/>
        <v>95</v>
      </c>
      <c r="BA91" s="31" t="str">
        <f t="shared" si="51"/>
        <v>YAMAKI</v>
      </c>
      <c r="BC91" s="101" t="str">
        <f t="shared" si="52"/>
        <v>YAMAKI</v>
      </c>
      <c r="BD91" s="140">
        <f t="shared" si="53"/>
        <v>5577450</v>
      </c>
      <c r="BE91" s="141">
        <f t="shared" si="54"/>
        <v>5577450</v>
      </c>
      <c r="BF91" s="62">
        <f t="shared" si="55"/>
        <v>0</v>
      </c>
    </row>
    <row r="92" spans="7:58" ht="12.75">
      <c r="G92" s="62">
        <f>SUM(G10:G91)</f>
        <v>213724722</v>
      </c>
      <c r="H92" s="62">
        <f>SUM(H10:H91)</f>
        <v>976954671.4</v>
      </c>
      <c r="J92" s="3"/>
      <c r="O92" s="5"/>
      <c r="Q92" s="42"/>
      <c r="R92" s="5"/>
      <c r="T92" s="3"/>
      <c r="AF92" s="5"/>
      <c r="AG92" s="5"/>
      <c r="BF92" s="151">
        <f>SUM(BF10:BF91)</f>
        <v>27762510.98479994</v>
      </c>
    </row>
    <row r="93" spans="8:33" ht="12.75">
      <c r="H93" s="5"/>
      <c r="J93" s="3"/>
      <c r="O93" s="5"/>
      <c r="Q93" s="42"/>
      <c r="R93" s="5"/>
      <c r="T93" s="3"/>
      <c r="AF93" s="5"/>
      <c r="AG93" s="5"/>
    </row>
    <row r="94" spans="8:33" ht="12.75">
      <c r="H94" s="5"/>
      <c r="J94" s="3"/>
      <c r="O94" s="5"/>
      <c r="Q94" s="42"/>
      <c r="R94" s="5"/>
      <c r="T94" s="3"/>
      <c r="AF94" s="5"/>
      <c r="AG94" s="5"/>
    </row>
    <row r="95" spans="8:33" ht="12.75">
      <c r="H95" s="5"/>
      <c r="J95" s="3"/>
      <c r="O95" s="5"/>
      <c r="Q95" s="42"/>
      <c r="R95" s="5"/>
      <c r="T95" s="3"/>
      <c r="AF95" s="5"/>
      <c r="AG95" s="5"/>
    </row>
    <row r="96" spans="8:33" ht="12.75">
      <c r="H96" s="5"/>
      <c r="J96" s="3"/>
      <c r="O96" s="5"/>
      <c r="Q96" s="42"/>
      <c r="R96" s="5"/>
      <c r="T96" s="3"/>
      <c r="AF96" s="5"/>
      <c r="AG96" s="5"/>
    </row>
    <row r="97" spans="8:33" ht="12.75">
      <c r="H97" s="5"/>
      <c r="J97" s="3"/>
      <c r="O97" s="5"/>
      <c r="Q97" s="42"/>
      <c r="R97" s="5"/>
      <c r="T97" s="3"/>
      <c r="AF97" s="5"/>
      <c r="AG97" s="5"/>
    </row>
    <row r="98" spans="8:33" ht="12.75">
      <c r="H98" s="5"/>
      <c r="J98" s="3"/>
      <c r="O98" s="5"/>
      <c r="Q98" s="42"/>
      <c r="R98" s="5"/>
      <c r="T98" s="3"/>
      <c r="AF98" s="5"/>
      <c r="AG98" s="5"/>
    </row>
    <row r="99" spans="8:33" ht="12.75">
      <c r="H99" s="5"/>
      <c r="J99" s="3"/>
      <c r="O99" s="5"/>
      <c r="Q99" s="42"/>
      <c r="R99" s="5"/>
      <c r="T99" s="3"/>
      <c r="AF99" s="5"/>
      <c r="AG99" s="5"/>
    </row>
    <row r="100" spans="8:33" ht="12.75">
      <c r="H100" s="5"/>
      <c r="J100" s="3"/>
      <c r="O100" s="5"/>
      <c r="Q100" s="42"/>
      <c r="R100" s="5"/>
      <c r="T100" s="3"/>
      <c r="AF100" s="5"/>
      <c r="AG100" s="5"/>
    </row>
    <row r="101" spans="8:33" ht="12.75">
      <c r="H101" s="5"/>
      <c r="J101" s="3"/>
      <c r="O101" s="5"/>
      <c r="Q101" s="42"/>
      <c r="R101" s="5"/>
      <c r="T101" s="3"/>
      <c r="AF101" s="5"/>
      <c r="AG101" s="5"/>
    </row>
    <row r="102" spans="8:33" ht="12.75">
      <c r="H102" s="5"/>
      <c r="J102" s="3"/>
      <c r="O102" s="5"/>
      <c r="Q102" s="42"/>
      <c r="R102" s="5"/>
      <c r="T102" s="3"/>
      <c r="AF102" s="5"/>
      <c r="AG102" s="5"/>
    </row>
    <row r="103" spans="8:33" ht="12.75">
      <c r="H103" s="5"/>
      <c r="J103" s="3"/>
      <c r="O103" s="5"/>
      <c r="Q103" s="42"/>
      <c r="R103" s="5"/>
      <c r="T103" s="3"/>
      <c r="AF103" s="5"/>
      <c r="AG103" s="5"/>
    </row>
    <row r="104" spans="8:33" ht="12.75">
      <c r="H104" s="5"/>
      <c r="J104" s="3"/>
      <c r="O104" s="5"/>
      <c r="Q104" s="42"/>
      <c r="R104" s="5"/>
      <c r="T104" s="3"/>
      <c r="AF104" s="5"/>
      <c r="AG104" s="5"/>
    </row>
    <row r="105" spans="8:33" ht="12.75">
      <c r="H105" s="5"/>
      <c r="J105" s="3"/>
      <c r="O105" s="5"/>
      <c r="Q105" s="42"/>
      <c r="R105" s="5"/>
      <c r="T105" s="3"/>
      <c r="AF105" s="5"/>
      <c r="AG105" s="5"/>
    </row>
    <row r="106" spans="8:33" ht="12.75">
      <c r="H106" s="5"/>
      <c r="J106" s="3"/>
      <c r="O106" s="5"/>
      <c r="Q106" s="42"/>
      <c r="R106" s="5"/>
      <c r="T106" s="3"/>
      <c r="AF106" s="5"/>
      <c r="AG106" s="5"/>
    </row>
    <row r="107" spans="8:33" ht="12.75">
      <c r="H107" s="5"/>
      <c r="J107" s="3"/>
      <c r="O107" s="5"/>
      <c r="Q107" s="42"/>
      <c r="R107" s="5"/>
      <c r="T107" s="3"/>
      <c r="AF107" s="5"/>
      <c r="AG107" s="5"/>
    </row>
    <row r="108" spans="8:33" ht="12.75">
      <c r="H108" s="5"/>
      <c r="J108" s="3"/>
      <c r="O108" s="5"/>
      <c r="Q108" s="42"/>
      <c r="R108" s="5"/>
      <c r="T108" s="3"/>
      <c r="AF108" s="5"/>
      <c r="AG108" s="5"/>
    </row>
    <row r="109" spans="8:33" ht="12.75">
      <c r="H109" s="5"/>
      <c r="J109" s="3"/>
      <c r="O109" s="5"/>
      <c r="Q109" s="42"/>
      <c r="R109" s="5"/>
      <c r="T109" s="3"/>
      <c r="AF109" s="5"/>
      <c r="AG109" s="5"/>
    </row>
    <row r="110" spans="8:33" ht="12.75">
      <c r="H110" s="5"/>
      <c r="J110" s="3"/>
      <c r="O110" s="5"/>
      <c r="Q110" s="42"/>
      <c r="R110" s="5"/>
      <c r="T110" s="3"/>
      <c r="AF110" s="5"/>
      <c r="AG110" s="5"/>
    </row>
    <row r="111" spans="8:33" ht="12.75">
      <c r="H111" s="5"/>
      <c r="J111" s="3"/>
      <c r="O111" s="5"/>
      <c r="Q111" s="42"/>
      <c r="R111" s="5"/>
      <c r="T111" s="3"/>
      <c r="AF111" s="5"/>
      <c r="AG111" s="5"/>
    </row>
    <row r="112" spans="8:33" ht="12.75">
      <c r="H112" s="5"/>
      <c r="J112" s="3"/>
      <c r="O112" s="5"/>
      <c r="Q112" s="42"/>
      <c r="R112" s="5"/>
      <c r="T112" s="3"/>
      <c r="AF112" s="5"/>
      <c r="AG112" s="5"/>
    </row>
    <row r="113" spans="8:33" ht="12.75">
      <c r="H113" s="5"/>
      <c r="J113" s="3"/>
      <c r="O113" s="5"/>
      <c r="Q113" s="42"/>
      <c r="R113" s="5"/>
      <c r="T113" s="3"/>
      <c r="AF113" s="5"/>
      <c r="AG113" s="5"/>
    </row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</sheetData>
  <sheetProtection selectLockedCells="1"/>
  <protectedRanges>
    <protectedRange password="F16F" sqref="B1:E6 C9:D9 E7:E9 B7:D8 A1:A9 A10:E65536 U10:U91" name="Rango1"/>
  </protectedRanges>
  <autoFilter ref="A9:EV80"/>
  <mergeCells count="16">
    <mergeCell ref="S8:T8"/>
    <mergeCell ref="AW8:AX8"/>
    <mergeCell ref="AY8:AY9"/>
    <mergeCell ref="BC8:BC9"/>
    <mergeCell ref="G8:H8"/>
    <mergeCell ref="J8:K8"/>
    <mergeCell ref="M8:N8"/>
    <mergeCell ref="P8:Q8"/>
    <mergeCell ref="BE8:BE9"/>
    <mergeCell ref="Z8:AA8"/>
    <mergeCell ref="AC8:AD8"/>
    <mergeCell ref="AN8:AO8"/>
    <mergeCell ref="AQ8:AR8"/>
    <mergeCell ref="AT8:AU8"/>
    <mergeCell ref="AE8:AE9"/>
    <mergeCell ref="BA8:BA9"/>
  </mergeCells>
  <printOptions/>
  <pageMargins left="0.31496062992125984" right="0.2755905511811024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FAMARENA</cp:lastModifiedBy>
  <cp:lastPrinted>2011-08-08T13:24:55Z</cp:lastPrinted>
  <dcterms:created xsi:type="dcterms:W3CDTF">2009-09-07T20:32:02Z</dcterms:created>
  <dcterms:modified xsi:type="dcterms:W3CDTF">2012-11-15T12:37:25Z</dcterms:modified>
  <cp:category/>
  <cp:version/>
  <cp:contentType/>
  <cp:contentStatus/>
</cp:coreProperties>
</file>