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2"/>
  </bookViews>
  <sheets>
    <sheet name="EMPRESAS" sheetId="1" r:id="rId1"/>
    <sheet name="DOC. FINANCIEROS" sheetId="2" r:id="rId2"/>
    <sheet name="IND. FINANCIEROS" sheetId="3" r:id="rId3"/>
  </sheets>
  <definedNames>
    <definedName name="_xlnm.Print_Area" localSheetId="1">'DOC. FINANCIEROS'!$A$1:$N$29</definedName>
    <definedName name="_xlnm.Print_Area" localSheetId="2">'IND. FINANCIEROS'!$A$1:$V$50</definedName>
    <definedName name="_xlnm.Print_Titles" localSheetId="1">'DOC. FINANCIEROS'!$A:$E,'DOC. FINANCIEROS'!$1:$8</definedName>
    <definedName name="_xlnm.Print_Titles" localSheetId="2">'IND. FINANCIEROS'!$A:$D,'IND. FINANCIEROS'!$1:$13</definedName>
  </definedNames>
  <calcPr fullCalcOnLoad="1"/>
</workbook>
</file>

<file path=xl/sharedStrings.xml><?xml version="1.0" encoding="utf-8"?>
<sst xmlns="http://schemas.openxmlformats.org/spreadsheetml/2006/main" count="163" uniqueCount="63">
  <si>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</si>
  <si>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</si>
  <si>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</si>
  <si>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</si>
  <si>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</si>
  <si>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</si>
  <si>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</si>
  <si>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</si>
  <si>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</si>
  <si>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</si>
  <si>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 xml:space="preserve">EMPRESA PROPONENTE </t>
  </si>
  <si>
    <t>INDICADOR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</si>
  <si>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</si>
  <si>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</si>
  <si>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</si>
  <si>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</si>
  <si>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</si>
  <si>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</si>
  <si>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</si>
  <si>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</si>
  <si>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</si>
  <si>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</si>
  <si>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</si>
  <si>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Patrimonio</t>
  </si>
  <si>
    <t>EMPRESA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</si>
  <si>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</si>
  <si>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</si>
  <si>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</si>
  <si>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</si>
  <si>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</si>
  <si>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</si>
  <si>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2011</t>
  </si>
  <si>
    <t>INDICADORES BASICOS EN 2011 EN FORMA INDIVIDUAL</t>
  </si>
  <si>
    <t>ADMITISIBILIDAD EN DOCUMENTOS FINANCIEROS</t>
  </si>
  <si>
    <t>DOCUMENTOS</t>
  </si>
  <si>
    <t>INDICADORES</t>
  </si>
  <si>
    <t>VALOR DE LA OFERTA</t>
  </si>
  <si>
    <t>Oferta</t>
  </si>
  <si>
    <t xml:space="preserve">Jefe División de Recursos Financieros  </t>
  </si>
  <si>
    <t xml:space="preserve">Jefe División de Recursos Financieros </t>
  </si>
  <si>
    <t>OBSERV.</t>
  </si>
  <si>
    <t>Razón Corriente &gt;= A   1,5 Veces</t>
  </si>
  <si>
    <t>JESUS ALVARO MAHECHA RANGEL</t>
  </si>
  <si>
    <t>RUP</t>
  </si>
  <si>
    <t>DECLARACION DE RENTA</t>
  </si>
  <si>
    <t>CONCILIACION TRIBUTARIA</t>
  </si>
  <si>
    <t>X</t>
  </si>
  <si>
    <t>Elaboró: MCRT</t>
  </si>
  <si>
    <t>EVALUACIÓN DE ADMISIBILIDAD</t>
  </si>
  <si>
    <t>INVITACION DIRECTA No.013 DE 2012</t>
  </si>
  <si>
    <t>INVITACION DIRECTA  No.013 DE 2012</t>
  </si>
  <si>
    <t>Endeudamiento  &lt;= A 70%</t>
  </si>
  <si>
    <t>Capital de Trabajo: &gt; 50%  del Valor de la Oferta</t>
  </si>
  <si>
    <t>Patrimonio : &gt;= A  100% del Valor de la Oferta</t>
  </si>
  <si>
    <t>MODERLINE SAS</t>
  </si>
  <si>
    <t>LINEAS Y DISEÑOS SAS</t>
  </si>
  <si>
    <t>GRUPO INDUSTRIAL TAPIMUEBLES</t>
  </si>
  <si>
    <t>SUBSANAR</t>
  </si>
  <si>
    <t>NO PRESENTO</t>
  </si>
  <si>
    <t>CUMPLE</t>
  </si>
  <si>
    <t>NOVIEMBRE 20 DE 2012</t>
  </si>
  <si>
    <t>SUSBANAR</t>
  </si>
  <si>
    <t>NOTA: LAS EMPRESAS QUE DEBAN SUBSANAR ALGUN DOCUMENTO DEBERAN HACERLO A MAS TARDAR HASTA EL DÍA 26 DE NOVIEMBRE DE 2012 HASTA LAS 3:00 PM. POR FAVOR RADICAR LA INFORMACIÓN EN LA VICERRECTORÍA ADMINISTRATIVA Y FINANCIERA DE LA UNIVERSIDAD UBICADA EN LA CRA. 7 N° 40-53 PISO 8. DE LA CIUDAD DE BOGOTÁ D.C.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</si>
</sst>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&quot;$&quot;\ #,##0;[Red]&quot;$&quot;\ #,##0"/>
    <numFmt numFmtId="181" formatCode="_-* #,##0\ _P_t_s_-;\-* #,##0\ _P_t_s_-;_-* &quot;-&quot;??\ _P_t_s_-;_-@_-"/>
  </numFmts>
  <fonts count="53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8" fontId="9" fillId="34" borderId="14" xfId="0" applyNumberFormat="1" applyFont="1" applyFill="1" applyBorder="1" applyAlignment="1">
      <alignment horizontal="center"/>
    </xf>
    <xf numFmtId="179" fontId="9" fillId="34" borderId="14" xfId="0" applyNumberFormat="1" applyFont="1" applyFill="1" applyBorder="1" applyAlignment="1">
      <alignment/>
    </xf>
    <xf numFmtId="10" fontId="9" fillId="34" borderId="14" xfId="0" applyNumberFormat="1" applyFont="1" applyFill="1" applyBorder="1" applyAlignment="1">
      <alignment horizontal="center"/>
    </xf>
    <xf numFmtId="177" fontId="9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9" fontId="2" fillId="33" borderId="10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33" borderId="16" xfId="55" applyFont="1" applyFill="1" applyBorder="1">
      <alignment/>
      <protection/>
    </xf>
    <xf numFmtId="176" fontId="3" fillId="33" borderId="16" xfId="55" applyNumberFormat="1" applyFont="1" applyFill="1" applyBorder="1" applyAlignment="1">
      <alignment horizontal="center" vertical="center"/>
      <protection/>
    </xf>
    <xf numFmtId="176" fontId="3" fillId="33" borderId="17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>
      <alignment/>
      <protection/>
    </xf>
    <xf numFmtId="176" fontId="3" fillId="33" borderId="18" xfId="0" applyNumberFormat="1" applyFont="1" applyFill="1" applyBorder="1" applyAlignment="1">
      <alignment horizontal="left" vertical="center"/>
    </xf>
    <xf numFmtId="176" fontId="3" fillId="33" borderId="19" xfId="0" applyNumberFormat="1" applyFont="1" applyFill="1" applyBorder="1" applyAlignment="1">
      <alignment horizontal="left" vertical="center"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174" fontId="3" fillId="0" borderId="0" xfId="51" applyFont="1" applyFill="1" applyAlignment="1">
      <alignment/>
    </xf>
    <xf numFmtId="0" fontId="0" fillId="0" borderId="0" xfId="55" applyFill="1">
      <alignment/>
      <protection/>
    </xf>
    <xf numFmtId="176" fontId="3" fillId="0" borderId="0" xfId="55" applyNumberFormat="1" applyFont="1" applyFill="1">
      <alignment/>
      <protection/>
    </xf>
    <xf numFmtId="0" fontId="3" fillId="35" borderId="11" xfId="55" applyFont="1" applyFill="1" applyBorder="1">
      <alignment/>
      <protection/>
    </xf>
    <xf numFmtId="176" fontId="3" fillId="33" borderId="11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/>
      <protection/>
    </xf>
    <xf numFmtId="0" fontId="2" fillId="0" borderId="12" xfId="55" applyFont="1" applyBorder="1" applyAlignment="1">
      <alignment vertical="center"/>
      <protection/>
    </xf>
    <xf numFmtId="0" fontId="2" fillId="0" borderId="13" xfId="55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175" fontId="9" fillId="0" borderId="14" xfId="48" applyFont="1" applyBorder="1" applyAlignment="1">
      <alignment horizontal="center"/>
    </xf>
    <xf numFmtId="0" fontId="2" fillId="0" borderId="0" xfId="55" applyFont="1" applyFill="1">
      <alignment/>
      <protection/>
    </xf>
    <xf numFmtId="175" fontId="2" fillId="0" borderId="0" xfId="48" applyFont="1" applyFill="1" applyAlignment="1">
      <alignment horizontal="center"/>
    </xf>
    <xf numFmtId="0" fontId="4" fillId="0" borderId="0" xfId="55" applyFont="1" applyFill="1">
      <alignment/>
      <protection/>
    </xf>
    <xf numFmtId="175" fontId="10" fillId="0" borderId="0" xfId="48" applyFont="1" applyFill="1" applyAlignment="1">
      <alignment/>
    </xf>
    <xf numFmtId="0" fontId="2" fillId="0" borderId="13" xfId="55" applyFont="1" applyBorder="1" applyAlignment="1">
      <alignment/>
      <protection/>
    </xf>
    <xf numFmtId="0" fontId="2" fillId="0" borderId="20" xfId="55" applyFont="1" applyBorder="1" applyAlignment="1">
      <alignment/>
      <protection/>
    </xf>
    <xf numFmtId="0" fontId="2" fillId="0" borderId="21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3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55" applyFont="1" applyBorder="1">
      <alignment/>
      <protection/>
    </xf>
    <xf numFmtId="0" fontId="8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 wrapText="1"/>
    </xf>
    <xf numFmtId="0" fontId="52" fillId="36" borderId="30" xfId="0" applyFont="1" applyFill="1" applyBorder="1" applyAlignment="1">
      <alignment horizontal="center" vertical="center" wrapText="1"/>
    </xf>
    <xf numFmtId="0" fontId="52" fillId="36" borderId="31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39" xfId="55" applyFont="1" applyBorder="1" applyAlignment="1">
      <alignment horizontal="center" wrapText="1"/>
      <protection/>
    </xf>
    <xf numFmtId="0" fontId="2" fillId="0" borderId="40" xfId="55" applyFont="1" applyBorder="1" applyAlignment="1">
      <alignment horizontal="center" wrapText="1"/>
      <protection/>
    </xf>
    <xf numFmtId="0" fontId="2" fillId="0" borderId="41" xfId="55" applyFont="1" applyBorder="1" applyAlignment="1">
      <alignment horizontal="center" wrapText="1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176" fontId="3" fillId="33" borderId="34" xfId="55" applyNumberFormat="1" applyFont="1" applyFill="1" applyBorder="1" applyAlignment="1">
      <alignment horizontal="center" vertical="center"/>
      <protection/>
    </xf>
    <xf numFmtId="176" fontId="3" fillId="33" borderId="36" xfId="55" applyNumberFormat="1" applyFont="1" applyFill="1" applyBorder="1" applyAlignment="1">
      <alignment horizontal="center" vertical="center"/>
      <protection/>
    </xf>
    <xf numFmtId="0" fontId="2" fillId="33" borderId="34" xfId="55" applyFont="1" applyFill="1" applyBorder="1" applyAlignment="1">
      <alignment horizontal="center" vertical="center"/>
      <protection/>
    </xf>
    <xf numFmtId="0" fontId="2" fillId="33" borderId="36" xfId="55" applyFont="1" applyFill="1" applyBorder="1" applyAlignment="1">
      <alignment horizontal="center" vertical="center"/>
      <protection/>
    </xf>
    <xf numFmtId="0" fontId="3" fillId="33" borderId="34" xfId="55" applyFont="1" applyFill="1" applyBorder="1" applyAlignment="1">
      <alignment horizontal="center" vertical="center"/>
      <protection/>
    </xf>
    <xf numFmtId="0" fontId="3" fillId="33" borderId="3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33" borderId="34" xfId="55" applyNumberFormat="1" applyFont="1" applyFill="1" applyBorder="1" applyAlignment="1">
      <alignment horizontal="center" vertical="center"/>
      <protection/>
    </xf>
    <xf numFmtId="0" fontId="2" fillId="33" borderId="36" xfId="55" applyNumberFormat="1" applyFont="1" applyFill="1" applyBorder="1" applyAlignment="1">
      <alignment horizontal="center" vertical="center"/>
      <protection/>
    </xf>
    <xf numFmtId="0" fontId="3" fillId="33" borderId="34" xfId="55" applyNumberFormat="1" applyFont="1" applyFill="1" applyBorder="1" applyAlignment="1">
      <alignment horizontal="center" vertical="center"/>
      <protection/>
    </xf>
    <xf numFmtId="0" fontId="3" fillId="33" borderId="36" xfId="55" applyNumberFormat="1" applyFont="1" applyFill="1" applyBorder="1" applyAlignment="1">
      <alignment horizontal="center" vertical="center"/>
      <protection/>
    </xf>
    <xf numFmtId="0" fontId="2" fillId="33" borderId="35" xfId="55" applyNumberFormat="1" applyFont="1" applyFill="1" applyBorder="1" applyAlignment="1">
      <alignment horizontal="center" vertical="center"/>
      <protection/>
    </xf>
    <xf numFmtId="0" fontId="3" fillId="33" borderId="35" xfId="55" applyNumberFormat="1" applyFont="1" applyFill="1" applyBorder="1" applyAlignment="1">
      <alignment horizontal="center" vertical="center"/>
      <protection/>
    </xf>
    <xf numFmtId="2" fontId="3" fillId="33" borderId="34" xfId="55" applyNumberFormat="1" applyFont="1" applyFill="1" applyBorder="1" applyAlignment="1">
      <alignment horizontal="center" vertical="center"/>
      <protection/>
    </xf>
    <xf numFmtId="2" fontId="3" fillId="33" borderId="36" xfId="55" applyNumberFormat="1" applyFont="1" applyFill="1" applyBorder="1" applyAlignment="1">
      <alignment horizontal="center" vertical="center"/>
      <protection/>
    </xf>
    <xf numFmtId="9" fontId="3" fillId="33" borderId="30" xfId="55" applyNumberFormat="1" applyFont="1" applyFill="1" applyBorder="1" applyAlignment="1">
      <alignment horizontal="center" vertical="center"/>
      <protection/>
    </xf>
    <xf numFmtId="9" fontId="3" fillId="33" borderId="32" xfId="55" applyNumberFormat="1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left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37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38" xfId="55" applyFont="1" applyBorder="1" applyAlignment="1">
      <alignment horizontal="left" vertical="center" wrapText="1"/>
      <protection/>
    </xf>
    <xf numFmtId="0" fontId="3" fillId="0" borderId="31" xfId="55" applyFont="1" applyBorder="1" applyAlignment="1">
      <alignment horizontal="left" vertical="center" wrapText="1"/>
      <protection/>
    </xf>
    <xf numFmtId="0" fontId="3" fillId="0" borderId="15" xfId="55" applyFont="1" applyBorder="1" applyAlignment="1">
      <alignment horizontal="left" vertical="center" wrapText="1"/>
      <protection/>
    </xf>
    <xf numFmtId="0" fontId="3" fillId="0" borderId="32" xfId="55" applyFont="1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left" vertical="center"/>
      <protection/>
    </xf>
    <xf numFmtId="0" fontId="3" fillId="0" borderId="29" xfId="55" applyFont="1" applyBorder="1" applyAlignment="1">
      <alignment horizontal="left" vertical="center"/>
      <protection/>
    </xf>
    <xf numFmtId="0" fontId="3" fillId="0" borderId="30" xfId="55" applyFont="1" applyBorder="1" applyAlignment="1">
      <alignment horizontal="left" vertical="center"/>
      <protection/>
    </xf>
    <xf numFmtId="0" fontId="3" fillId="0" borderId="31" xfId="55" applyFont="1" applyBorder="1" applyAlignment="1">
      <alignment horizontal="left" vertical="center"/>
      <protection/>
    </xf>
    <xf numFmtId="0" fontId="3" fillId="0" borderId="15" xfId="55" applyFont="1" applyBorder="1" applyAlignment="1">
      <alignment horizontal="left" vertical="center"/>
      <protection/>
    </xf>
    <xf numFmtId="0" fontId="3" fillId="0" borderId="32" xfId="55" applyFont="1" applyBorder="1" applyAlignment="1">
      <alignment horizontal="left" vertical="center"/>
      <protection/>
    </xf>
    <xf numFmtId="175" fontId="2" fillId="0" borderId="0" xfId="48" applyFont="1" applyAlignment="1">
      <alignment horizontal="center"/>
    </xf>
    <xf numFmtId="0" fontId="2" fillId="0" borderId="34" xfId="55" applyFont="1" applyBorder="1" applyAlignment="1">
      <alignment horizontal="center" vertical="center" wrapText="1" shrinkToFit="1"/>
      <protection/>
    </xf>
    <xf numFmtId="0" fontId="2" fillId="0" borderId="35" xfId="55" applyFont="1" applyBorder="1" applyAlignment="1">
      <alignment horizontal="center" vertical="center" wrapText="1" shrinkToFit="1"/>
      <protection/>
    </xf>
    <xf numFmtId="0" fontId="2" fillId="0" borderId="36" xfId="55" applyFont="1" applyBorder="1" applyAlignment="1">
      <alignment horizontal="center" vertical="center" wrapText="1" shrinkToFi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4</xdr:row>
      <xdr:rowOff>47625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12</xdr:col>
      <xdr:colOff>28575</xdr:colOff>
      <xdr:row>4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5800725" y="0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0</xdr:row>
      <xdr:rowOff>161925</xdr:rowOff>
    </xdr:from>
    <xdr:to>
      <xdr:col>21</xdr:col>
      <xdr:colOff>466725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2325350" y="161925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Q21" sqref="Q21"/>
    </sheetView>
  </sheetViews>
  <sheetFormatPr defaultColWidth="11.421875" defaultRowHeight="12.75"/>
  <cols>
    <col min="1" max="1" width="14.8515625" style="12" customWidth="1"/>
    <col min="2" max="2" width="41.421875" style="12" customWidth="1"/>
    <col min="3" max="6" width="19.140625" style="0" hidden="1" customWidth="1"/>
    <col min="7" max="7" width="12.28125" style="0" hidden="1" customWidth="1"/>
    <col min="8" max="8" width="9.57421875" style="0" hidden="1" customWidth="1"/>
    <col min="9" max="9" width="18.8515625" style="0" hidden="1" customWidth="1"/>
    <col min="10" max="10" width="16.57421875" style="0" hidden="1" customWidth="1"/>
    <col min="11" max="11" width="14.8515625" style="0" hidden="1" customWidth="1"/>
    <col min="12" max="12" width="19.421875" style="0" customWidth="1"/>
    <col min="13" max="13" width="22.421875" style="0" customWidth="1"/>
  </cols>
  <sheetData>
    <row r="1" spans="1:13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3.5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3.5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3.5">
      <c r="A6" s="98" t="s">
        <v>60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10" spans="1:13" ht="12.75">
      <c r="A10" s="89" t="s">
        <v>24</v>
      </c>
      <c r="B10" s="89"/>
      <c r="C10" s="87" t="s">
        <v>31</v>
      </c>
      <c r="D10" s="87"/>
      <c r="E10" s="87"/>
      <c r="F10" s="87"/>
      <c r="G10" s="15"/>
      <c r="H10" s="88" t="s">
        <v>32</v>
      </c>
      <c r="I10" s="88"/>
      <c r="J10" s="88"/>
      <c r="K10" s="88"/>
      <c r="L10" s="89" t="s">
        <v>34</v>
      </c>
      <c r="M10" s="89" t="s">
        <v>35</v>
      </c>
    </row>
    <row r="11" spans="1:13" ht="12.75">
      <c r="A11" s="89"/>
      <c r="B11" s="89"/>
      <c r="C11" s="15" t="s">
        <v>15</v>
      </c>
      <c r="D11" s="15" t="s">
        <v>21</v>
      </c>
      <c r="E11" s="15" t="s">
        <v>16</v>
      </c>
      <c r="F11" s="15" t="s">
        <v>18</v>
      </c>
      <c r="G11" s="15"/>
      <c r="H11" s="16" t="s">
        <v>25</v>
      </c>
      <c r="I11" s="16" t="s">
        <v>26</v>
      </c>
      <c r="J11" s="16" t="s">
        <v>27</v>
      </c>
      <c r="K11" s="16" t="s">
        <v>23</v>
      </c>
      <c r="L11" s="89"/>
      <c r="M11" s="89"/>
    </row>
    <row r="12" spans="1:13" ht="12.75">
      <c r="A12" s="63">
        <v>830140686</v>
      </c>
      <c r="B12" s="64" t="s">
        <v>56</v>
      </c>
      <c r="C12" s="66">
        <v>1094208587</v>
      </c>
      <c r="D12" s="66">
        <v>1340073222</v>
      </c>
      <c r="E12" s="66">
        <v>606620110</v>
      </c>
      <c r="F12" s="66">
        <v>656366472</v>
      </c>
      <c r="G12" s="15"/>
      <c r="H12" s="17">
        <f>+C12/E12</f>
        <v>1.8037789531903252</v>
      </c>
      <c r="I12" s="18">
        <f>+C12-E12</f>
        <v>487588477</v>
      </c>
      <c r="J12" s="19">
        <f>+F12/D12</f>
        <v>0.48979896114960203</v>
      </c>
      <c r="K12" s="20">
        <f>+D12-F12</f>
        <v>683706750</v>
      </c>
      <c r="L12" s="85" t="s">
        <v>61</v>
      </c>
      <c r="M12" s="76" t="s">
        <v>59</v>
      </c>
    </row>
    <row r="13" spans="1:13" ht="12.75">
      <c r="A13" s="63">
        <v>830036940</v>
      </c>
      <c r="B13" s="64" t="s">
        <v>54</v>
      </c>
      <c r="C13" s="66">
        <v>6303422000</v>
      </c>
      <c r="D13" s="66">
        <v>9736767452</v>
      </c>
      <c r="E13" s="66">
        <v>2572064109</v>
      </c>
      <c r="F13" s="66">
        <v>4456883229</v>
      </c>
      <c r="G13" s="15"/>
      <c r="H13" s="17">
        <f>+C13/E13</f>
        <v>2.450725072498572</v>
      </c>
      <c r="I13" s="18">
        <f>+C13-E13</f>
        <v>3731357891</v>
      </c>
      <c r="J13" s="19">
        <f>+F13/D13</f>
        <v>0.45773746276383803</v>
      </c>
      <c r="K13" s="20">
        <f>+D13-F13</f>
        <v>5279884223</v>
      </c>
      <c r="L13" s="76" t="s">
        <v>59</v>
      </c>
      <c r="M13" s="76" t="s">
        <v>59</v>
      </c>
    </row>
    <row r="14" spans="1:13" ht="12.75">
      <c r="A14" s="63">
        <v>890927896</v>
      </c>
      <c r="B14" s="64" t="s">
        <v>55</v>
      </c>
      <c r="C14" s="66">
        <v>3347291000</v>
      </c>
      <c r="D14" s="66">
        <v>3473148000</v>
      </c>
      <c r="E14" s="66">
        <v>1500543000</v>
      </c>
      <c r="F14" s="66">
        <v>1500543000</v>
      </c>
      <c r="G14" s="15"/>
      <c r="H14" s="17">
        <f>+C14/E14</f>
        <v>2.2307198127611136</v>
      </c>
      <c r="I14" s="18">
        <f>+C14-E14</f>
        <v>1846748000</v>
      </c>
      <c r="J14" s="19">
        <f>+F14/D14</f>
        <v>0.432041191449371</v>
      </c>
      <c r="K14" s="20">
        <f>+D14-F14</f>
        <v>1972605000</v>
      </c>
      <c r="L14" s="76" t="s">
        <v>59</v>
      </c>
      <c r="M14" s="76" t="s">
        <v>59</v>
      </c>
    </row>
    <row r="15" spans="1:13" ht="12.75">
      <c r="A15"/>
      <c r="B15"/>
      <c r="M15" s="77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13" ht="12.75">
      <c r="A21" s="96" t="s">
        <v>42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2.75">
      <c r="A22" s="97" t="s">
        <v>38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3.5" thickBot="1">
      <c r="A23"/>
      <c r="B23"/>
    </row>
    <row r="24" spans="1:13" ht="12.75" customHeight="1">
      <c r="A24" s="90" t="s">
        <v>62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1:13" ht="27" customHeight="1" thickBo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1:2" ht="12.75">
      <c r="A26"/>
      <c r="B26"/>
    </row>
    <row r="27" spans="1:2" ht="12.75">
      <c r="A27" s="11" t="s">
        <v>47</v>
      </c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3.5" customHeight="1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 s="13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48" customHeight="1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30.75" customHeight="1">
      <c r="A73"/>
      <c r="B73"/>
    </row>
    <row r="74" spans="1:2" ht="12.75">
      <c r="A74"/>
      <c r="B74"/>
    </row>
    <row r="75" spans="1:2" ht="48.75" customHeight="1">
      <c r="A75"/>
      <c r="B75"/>
    </row>
    <row r="76" spans="1:2" ht="21" customHeight="1">
      <c r="A76"/>
      <c r="B76"/>
    </row>
    <row r="77" spans="1:2" ht="32.25" customHeight="1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</sheetData>
  <sheetProtection/>
  <mergeCells count="14">
    <mergeCell ref="A24:M25"/>
    <mergeCell ref="A21:M21"/>
    <mergeCell ref="A22:M22"/>
    <mergeCell ref="A4:M4"/>
    <mergeCell ref="A5:M5"/>
    <mergeCell ref="A6:M6"/>
    <mergeCell ref="L10:L11"/>
    <mergeCell ref="A1:M1"/>
    <mergeCell ref="A2:M2"/>
    <mergeCell ref="A3:M3"/>
    <mergeCell ref="C10:F10"/>
    <mergeCell ref="H10:K10"/>
    <mergeCell ref="A10:B11"/>
    <mergeCell ref="M10:M11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6"/>
  <sheetViews>
    <sheetView view="pageBreakPreview" zoomScaleNormal="70" zoomScaleSheetLayoutView="100" zoomScalePageLayoutView="0" workbookViewId="0" topLeftCell="A7">
      <selection activeCell="O24" sqref="O2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8.28125" style="0" customWidth="1"/>
    <col min="4" max="4" width="6.140625" style="0" customWidth="1"/>
    <col min="5" max="5" width="7.8515625" style="0" customWidth="1"/>
    <col min="6" max="7" width="4.7109375" style="0" customWidth="1"/>
    <col min="8" max="8" width="19.140625" style="0" customWidth="1"/>
    <col min="9" max="10" width="4.7109375" style="0" customWidth="1"/>
    <col min="11" max="11" width="23.8515625" style="0" customWidth="1"/>
    <col min="12" max="13" width="4.7109375" style="0" customWidth="1"/>
    <col min="14" max="14" width="26.28125" style="0" customWidth="1"/>
  </cols>
  <sheetData>
    <row r="1" spans="1:14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3.5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3.5">
      <c r="A6" s="98" t="s">
        <v>60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8" ht="13.5">
      <c r="A7" s="21"/>
      <c r="B7" s="21"/>
      <c r="C7" s="21"/>
      <c r="D7" s="21"/>
      <c r="E7" s="21"/>
      <c r="F7" s="21"/>
      <c r="G7" s="21"/>
      <c r="H7" s="21"/>
    </row>
    <row r="8" spans="1:8" ht="14.25" thickBot="1">
      <c r="A8" s="21"/>
      <c r="B8" s="21"/>
      <c r="C8" s="21"/>
      <c r="D8" s="21"/>
      <c r="E8" s="21"/>
      <c r="F8" s="98"/>
      <c r="G8" s="98"/>
      <c r="H8" s="98"/>
    </row>
    <row r="9" spans="1:14" ht="14.25" customHeight="1" thickBot="1">
      <c r="A9" s="113" t="s">
        <v>5</v>
      </c>
      <c r="B9" s="116" t="s">
        <v>9</v>
      </c>
      <c r="C9" s="117"/>
      <c r="D9" s="117"/>
      <c r="E9" s="118"/>
      <c r="F9" s="104" t="s">
        <v>3</v>
      </c>
      <c r="G9" s="105"/>
      <c r="H9" s="106"/>
      <c r="I9" s="104" t="s">
        <v>3</v>
      </c>
      <c r="J9" s="105"/>
      <c r="K9" s="106"/>
      <c r="L9" s="104" t="s">
        <v>3</v>
      </c>
      <c r="M9" s="105"/>
      <c r="N9" s="106"/>
    </row>
    <row r="10" spans="1:14" ht="14.25" customHeight="1" thickBot="1">
      <c r="A10" s="114"/>
      <c r="B10" s="119"/>
      <c r="C10" s="120"/>
      <c r="D10" s="120"/>
      <c r="E10" s="121"/>
      <c r="F10" s="104">
        <f>+EMPRESAS!A12</f>
        <v>830140686</v>
      </c>
      <c r="G10" s="105"/>
      <c r="H10" s="106"/>
      <c r="I10" s="104">
        <f>+EMPRESAS!A13</f>
        <v>830036940</v>
      </c>
      <c r="J10" s="105"/>
      <c r="K10" s="106"/>
      <c r="L10" s="104">
        <f>+EMPRESAS!A14</f>
        <v>890927896</v>
      </c>
      <c r="M10" s="105"/>
      <c r="N10" s="106"/>
    </row>
    <row r="11" spans="1:14" ht="49.5" customHeight="1" thickBot="1">
      <c r="A11" s="114"/>
      <c r="B11" s="119"/>
      <c r="C11" s="120"/>
      <c r="D11" s="120"/>
      <c r="E11" s="121"/>
      <c r="F11" s="107" t="str">
        <f>VLOOKUP(F10,EMPRESAS!A12:B14,2,0)</f>
        <v>GRUPO INDUSTRIAL TAPIMUEBLES</v>
      </c>
      <c r="G11" s="108"/>
      <c r="H11" s="109"/>
      <c r="I11" s="107" t="str">
        <f>VLOOKUP(I10,EMPRESAS!A12:B14,2,0)</f>
        <v>MODERLINE SAS</v>
      </c>
      <c r="J11" s="108"/>
      <c r="K11" s="109"/>
      <c r="L11" s="107" t="str">
        <f>VLOOKUP(L10,EMPRESAS!A12:B14,2,0)</f>
        <v>LINEAS Y DISEÑOS SAS</v>
      </c>
      <c r="M11" s="108"/>
      <c r="N11" s="109"/>
    </row>
    <row r="12" spans="1:14" ht="14.25" thickBot="1">
      <c r="A12" s="114"/>
      <c r="B12" s="119"/>
      <c r="C12" s="120"/>
      <c r="D12" s="120"/>
      <c r="E12" s="121"/>
      <c r="F12" s="104" t="s">
        <v>0</v>
      </c>
      <c r="G12" s="105"/>
      <c r="H12" s="106"/>
      <c r="I12" s="104" t="s">
        <v>0</v>
      </c>
      <c r="J12" s="105"/>
      <c r="K12" s="106"/>
      <c r="L12" s="104" t="s">
        <v>0</v>
      </c>
      <c r="M12" s="105"/>
      <c r="N12" s="106"/>
    </row>
    <row r="13" spans="1:14" ht="14.25" thickBot="1">
      <c r="A13" s="115"/>
      <c r="B13" s="122"/>
      <c r="C13" s="123"/>
      <c r="D13" s="123"/>
      <c r="E13" s="124"/>
      <c r="F13" s="4" t="s">
        <v>2</v>
      </c>
      <c r="G13" s="3" t="s">
        <v>1</v>
      </c>
      <c r="H13" s="3" t="s">
        <v>6</v>
      </c>
      <c r="I13" s="4" t="s">
        <v>2</v>
      </c>
      <c r="J13" s="3" t="s">
        <v>1</v>
      </c>
      <c r="K13" s="3" t="s">
        <v>6</v>
      </c>
      <c r="L13" s="4" t="s">
        <v>2</v>
      </c>
      <c r="M13" s="3" t="s">
        <v>1</v>
      </c>
      <c r="N13" s="3" t="s">
        <v>6</v>
      </c>
    </row>
    <row r="14" spans="1:14" ht="18" customHeight="1" thickBot="1">
      <c r="A14" s="65">
        <v>1</v>
      </c>
      <c r="B14" s="101" t="s">
        <v>43</v>
      </c>
      <c r="C14" s="102"/>
      <c r="D14" s="102"/>
      <c r="E14" s="103"/>
      <c r="F14" s="4" t="s">
        <v>46</v>
      </c>
      <c r="G14" s="3"/>
      <c r="H14" s="3"/>
      <c r="I14" s="4" t="s">
        <v>46</v>
      </c>
      <c r="J14" s="3"/>
      <c r="K14" s="3"/>
      <c r="L14" s="4" t="s">
        <v>46</v>
      </c>
      <c r="M14" s="3"/>
      <c r="N14" s="3"/>
    </row>
    <row r="15" spans="1:14" ht="14.25" thickBot="1">
      <c r="A15" s="65">
        <v>2</v>
      </c>
      <c r="B15" s="60" t="s">
        <v>44</v>
      </c>
      <c r="C15" s="61"/>
      <c r="D15" s="61"/>
      <c r="E15" s="62"/>
      <c r="F15" s="4" t="s">
        <v>46</v>
      </c>
      <c r="G15" s="3"/>
      <c r="H15" s="3"/>
      <c r="I15" s="4" t="s">
        <v>46</v>
      </c>
      <c r="J15" s="3"/>
      <c r="K15" s="3"/>
      <c r="L15" s="4" t="s">
        <v>46</v>
      </c>
      <c r="M15" s="3"/>
      <c r="N15" s="3"/>
    </row>
    <row r="16" spans="1:14" ht="14.25" thickBot="1">
      <c r="A16" s="65">
        <v>3</v>
      </c>
      <c r="B16" s="60" t="s">
        <v>45</v>
      </c>
      <c r="C16" s="61"/>
      <c r="D16" s="61"/>
      <c r="E16" s="62"/>
      <c r="F16" s="4"/>
      <c r="G16" s="3" t="s">
        <v>46</v>
      </c>
      <c r="H16" s="3" t="s">
        <v>58</v>
      </c>
      <c r="I16" s="4" t="s">
        <v>46</v>
      </c>
      <c r="J16" s="3"/>
      <c r="K16" s="3"/>
      <c r="L16" s="4" t="s">
        <v>46</v>
      </c>
      <c r="M16" s="3"/>
      <c r="N16" s="3"/>
    </row>
    <row r="17" spans="1:14" s="58" customFormat="1" ht="14.25" thickBot="1">
      <c r="A17" s="54"/>
      <c r="B17" s="55"/>
      <c r="C17" s="55"/>
      <c r="D17" s="55"/>
      <c r="E17" s="55"/>
      <c r="F17" s="54"/>
      <c r="G17" s="59"/>
      <c r="H17" s="57"/>
      <c r="I17" s="54"/>
      <c r="J17" s="56"/>
      <c r="K17" s="57"/>
      <c r="L17" s="54"/>
      <c r="M17" s="56"/>
      <c r="N17" s="57"/>
    </row>
    <row r="18" spans="1:14" ht="14.25" thickBot="1">
      <c r="A18" s="5"/>
      <c r="B18" s="7" t="s">
        <v>33</v>
      </c>
      <c r="C18" s="8"/>
      <c r="D18" s="8"/>
      <c r="E18" s="8"/>
      <c r="F18" s="125" t="s">
        <v>57</v>
      </c>
      <c r="G18" s="126"/>
      <c r="H18" s="127"/>
      <c r="I18" s="110" t="s">
        <v>59</v>
      </c>
      <c r="J18" s="111"/>
      <c r="K18" s="112"/>
      <c r="L18" s="110" t="s">
        <v>59</v>
      </c>
      <c r="M18" s="111"/>
      <c r="N18" s="112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ht="13.5">
      <c r="A20" s="5"/>
      <c r="B20" s="5"/>
      <c r="C20" s="5"/>
      <c r="D20" s="5"/>
      <c r="E20" s="5"/>
      <c r="F20" s="5"/>
      <c r="G20" s="5"/>
      <c r="H20" s="5"/>
    </row>
    <row r="21" spans="1:8" ht="13.5">
      <c r="A21" s="5"/>
      <c r="B21" s="5"/>
      <c r="C21" s="5"/>
      <c r="D21" s="5"/>
      <c r="E21" s="5"/>
      <c r="F21" s="5"/>
      <c r="G21" s="5"/>
      <c r="H21" s="5"/>
    </row>
    <row r="22" s="11" customFormat="1" ht="12.75">
      <c r="H22" s="5"/>
    </row>
    <row r="23" spans="1:14" s="11" customFormat="1" ht="12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s="11" customFormat="1" ht="11.25">
      <c r="A24" s="99" t="s">
        <v>42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11" customFormat="1" ht="12" thickBot="1">
      <c r="A25" s="97" t="s">
        <v>39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s="11" customFormat="1" ht="12.75" customHeight="1">
      <c r="A26" s="90" t="s">
        <v>62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</row>
    <row r="27" spans="1:14" s="11" customFormat="1" ht="40.5" customHeight="1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1:8" s="11" customFormat="1" ht="12.75">
      <c r="A28" s="11" t="s">
        <v>47</v>
      </c>
      <c r="H28" s="5"/>
    </row>
    <row r="29" s="11" customFormat="1" ht="12.75">
      <c r="H29" s="5"/>
    </row>
    <row r="30" spans="1:8" ht="12.75">
      <c r="A30" s="10"/>
      <c r="H30" s="1"/>
    </row>
    <row r="31" spans="1:8" ht="12.75">
      <c r="A31" s="9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</sheetData>
  <sheetProtection/>
  <mergeCells count="29">
    <mergeCell ref="A26:N27"/>
    <mergeCell ref="L18:N18"/>
    <mergeCell ref="I11:K11"/>
    <mergeCell ref="F8:H8"/>
    <mergeCell ref="A9:A13"/>
    <mergeCell ref="B9:E13"/>
    <mergeCell ref="F9:H9"/>
    <mergeCell ref="F18:H18"/>
    <mergeCell ref="I18:K18"/>
    <mergeCell ref="F11:H11"/>
    <mergeCell ref="F12:H12"/>
    <mergeCell ref="F10:H10"/>
    <mergeCell ref="I10:K10"/>
    <mergeCell ref="L10:N10"/>
    <mergeCell ref="L11:N11"/>
    <mergeCell ref="I9:K9"/>
    <mergeCell ref="I12:K12"/>
    <mergeCell ref="L9:N9"/>
    <mergeCell ref="L12:N12"/>
    <mergeCell ref="A24:N24"/>
    <mergeCell ref="A23:N23"/>
    <mergeCell ref="A25:N25"/>
    <mergeCell ref="A1:N1"/>
    <mergeCell ref="A2:N2"/>
    <mergeCell ref="A3:N3"/>
    <mergeCell ref="A4:N4"/>
    <mergeCell ref="A5:N5"/>
    <mergeCell ref="A6:N6"/>
    <mergeCell ref="B14:E14"/>
  </mergeCells>
  <printOptions horizontalCentered="1" verticalCentered="1"/>
  <pageMargins left="0.7480314960629921" right="0.34" top="0.984251968503937" bottom="0.9055118110236221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2"/>
  <sheetViews>
    <sheetView tabSelected="1" view="pageBreakPreview" zoomScaleNormal="60" zoomScaleSheetLayoutView="100" zoomScalePageLayoutView="0" workbookViewId="0" topLeftCell="A22">
      <selection activeCell="A47" sqref="A47:V47"/>
    </sheetView>
  </sheetViews>
  <sheetFormatPr defaultColWidth="11.421875" defaultRowHeight="12.75"/>
  <cols>
    <col min="1" max="1" width="6.421875" style="25" customWidth="1"/>
    <col min="2" max="2" width="11.421875" style="25" customWidth="1"/>
    <col min="3" max="3" width="16.140625" style="25" customWidth="1"/>
    <col min="4" max="4" width="2.57421875" style="25" customWidth="1"/>
    <col min="5" max="5" width="13.421875" style="25" bestFit="1" customWidth="1"/>
    <col min="6" max="6" width="12.421875" style="25" bestFit="1" customWidth="1"/>
    <col min="7" max="7" width="11.7109375" style="25" customWidth="1"/>
    <col min="8" max="9" width="3.7109375" style="25" customWidth="1"/>
    <col min="10" max="10" width="7.00390625" style="25" bestFit="1" customWidth="1"/>
    <col min="11" max="11" width="11.421875" style="25" customWidth="1"/>
    <col min="12" max="12" width="12.421875" style="25" bestFit="1" customWidth="1"/>
    <col min="13" max="13" width="16.7109375" style="25" customWidth="1"/>
    <col min="14" max="15" width="3.57421875" style="25" customWidth="1"/>
    <col min="16" max="16" width="7.00390625" style="25" bestFit="1" customWidth="1"/>
    <col min="17" max="17" width="11.421875" style="25" customWidth="1"/>
    <col min="18" max="18" width="12.421875" style="25" bestFit="1" customWidth="1"/>
    <col min="19" max="19" width="16.421875" style="25" customWidth="1"/>
    <col min="20" max="20" width="5.140625" style="25" customWidth="1"/>
    <col min="21" max="21" width="4.8515625" style="25" customWidth="1"/>
    <col min="22" max="22" width="7.00390625" style="25" bestFit="1" customWidth="1"/>
    <col min="23" max="16384" width="11.421875" style="25" customWidth="1"/>
  </cols>
  <sheetData>
    <row r="1" spans="1:22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3.5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13.5">
      <c r="A6" s="98" t="s">
        <v>60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1" ht="13.5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2.25" customHeight="1" thickBot="1">
      <c r="A8" s="128" t="s">
        <v>12</v>
      </c>
      <c r="B8" s="129"/>
      <c r="C8" s="129"/>
      <c r="D8" s="130"/>
      <c r="E8" s="74"/>
      <c r="F8" s="26"/>
      <c r="G8" s="26"/>
      <c r="H8" s="26"/>
      <c r="I8" s="26"/>
      <c r="J8" s="2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4.25" thickBot="1">
      <c r="A9" s="72" t="s">
        <v>11</v>
      </c>
      <c r="B9" s="71"/>
      <c r="C9" s="71"/>
      <c r="D9" s="73"/>
      <c r="E9" s="74"/>
      <c r="F9" s="26"/>
      <c r="G9" s="26"/>
      <c r="H9" s="26"/>
      <c r="I9" s="26"/>
      <c r="J9" s="2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3.5">
      <c r="A10" s="78" t="s">
        <v>41</v>
      </c>
      <c r="B10" s="79"/>
      <c r="C10" s="79"/>
      <c r="D10" s="80"/>
      <c r="E10" s="75"/>
      <c r="F10" s="26"/>
      <c r="G10" s="26"/>
      <c r="H10" s="26"/>
      <c r="I10" s="26"/>
      <c r="J10" s="2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3.5">
      <c r="A11" s="81" t="s">
        <v>51</v>
      </c>
      <c r="B11" s="82"/>
      <c r="C11" s="82"/>
      <c r="D11" s="83"/>
      <c r="E11" s="75"/>
      <c r="F11" s="26"/>
      <c r="G11" s="26"/>
      <c r="H11" s="26"/>
      <c r="I11" s="26"/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3.5">
      <c r="A12" s="81" t="s">
        <v>52</v>
      </c>
      <c r="B12" s="82"/>
      <c r="C12" s="82"/>
      <c r="D12" s="83"/>
      <c r="E12" s="75"/>
      <c r="F12" s="26"/>
      <c r="G12" s="26"/>
      <c r="H12" s="26"/>
      <c r="I12" s="26"/>
      <c r="J12" s="2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3.5">
      <c r="A13" s="81" t="s">
        <v>53</v>
      </c>
      <c r="B13" s="82"/>
      <c r="C13" s="82"/>
      <c r="D13" s="83"/>
      <c r="E13" s="75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3.5">
      <c r="A15" s="27" t="s">
        <v>29</v>
      </c>
      <c r="B15" s="27"/>
      <c r="C15" s="27"/>
      <c r="D15" s="180">
        <v>113000000</v>
      </c>
      <c r="E15" s="180"/>
      <c r="F15" s="26"/>
      <c r="G15" s="26"/>
      <c r="H15" s="26"/>
      <c r="I15" s="26"/>
      <c r="J15" s="2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47" customFormat="1" ht="13.5">
      <c r="A16" s="67" t="s">
        <v>36</v>
      </c>
      <c r="B16" s="67"/>
      <c r="C16" s="67"/>
      <c r="D16" s="68"/>
      <c r="E16" s="68">
        <v>109031300</v>
      </c>
      <c r="F16" s="45"/>
      <c r="G16" s="45"/>
      <c r="H16" s="45"/>
      <c r="I16" s="45"/>
      <c r="J16" s="45"/>
      <c r="K16" s="67" t="s">
        <v>36</v>
      </c>
      <c r="L16" s="69"/>
      <c r="M16" s="70">
        <v>109135400</v>
      </c>
      <c r="N16" s="69"/>
      <c r="O16" s="69"/>
      <c r="P16" s="69"/>
      <c r="Q16" s="67" t="s">
        <v>36</v>
      </c>
      <c r="R16" s="69"/>
      <c r="S16" s="70">
        <v>103140832</v>
      </c>
      <c r="T16" s="69"/>
      <c r="U16" s="69"/>
    </row>
    <row r="17" spans="1:21" ht="14.25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2" ht="14.25" thickBot="1">
      <c r="A18" s="181" t="s">
        <v>5</v>
      </c>
      <c r="B18" s="184" t="s">
        <v>13</v>
      </c>
      <c r="C18" s="185"/>
      <c r="D18" s="186"/>
      <c r="E18" s="141" t="s">
        <v>10</v>
      </c>
      <c r="F18" s="142"/>
      <c r="G18" s="142"/>
      <c r="H18" s="142"/>
      <c r="I18" s="142"/>
      <c r="J18" s="143"/>
      <c r="K18" s="141" t="s">
        <v>10</v>
      </c>
      <c r="L18" s="142"/>
      <c r="M18" s="142"/>
      <c r="N18" s="142"/>
      <c r="O18" s="142"/>
      <c r="P18" s="143"/>
      <c r="Q18" s="141" t="s">
        <v>10</v>
      </c>
      <c r="R18" s="142"/>
      <c r="S18" s="142"/>
      <c r="T18" s="142"/>
      <c r="U18" s="142"/>
      <c r="V18" s="143"/>
    </row>
    <row r="19" spans="1:22" ht="14.25" thickBot="1">
      <c r="A19" s="182"/>
      <c r="B19" s="187"/>
      <c r="C19" s="188"/>
      <c r="D19" s="189"/>
      <c r="E19" s="28"/>
      <c r="F19" s="29" t="s">
        <v>28</v>
      </c>
      <c r="G19" s="14">
        <f>+EMPRESAS!A12</f>
        <v>830140686</v>
      </c>
      <c r="H19" s="29"/>
      <c r="I19" s="29"/>
      <c r="J19" s="30"/>
      <c r="K19" s="28"/>
      <c r="L19" s="29" t="s">
        <v>28</v>
      </c>
      <c r="M19" s="14">
        <f>+EMPRESAS!A13</f>
        <v>830036940</v>
      </c>
      <c r="N19" s="29"/>
      <c r="O19" s="29"/>
      <c r="P19" s="30"/>
      <c r="Q19" s="28"/>
      <c r="R19" s="29" t="s">
        <v>28</v>
      </c>
      <c r="S19" s="14">
        <f>+EMPRESAS!A14</f>
        <v>890927896</v>
      </c>
      <c r="T19" s="29"/>
      <c r="U19" s="29"/>
      <c r="V19" s="30"/>
    </row>
    <row r="20" spans="1:22" ht="27" customHeight="1" thickBot="1">
      <c r="A20" s="182"/>
      <c r="B20" s="187"/>
      <c r="C20" s="188"/>
      <c r="D20" s="189"/>
      <c r="E20" s="144" t="str">
        <f>VLOOKUP(G19,EMPRESAS!A12:B14,2,0)</f>
        <v>GRUPO INDUSTRIAL TAPIMUEBLES</v>
      </c>
      <c r="F20" s="145"/>
      <c r="G20" s="145"/>
      <c r="H20" s="145"/>
      <c r="I20" s="145"/>
      <c r="J20" s="146"/>
      <c r="K20" s="144" t="str">
        <f>VLOOKUP(M19,EMPRESAS!A12:B14,2,0)</f>
        <v>MODERLINE SAS</v>
      </c>
      <c r="L20" s="145"/>
      <c r="M20" s="145"/>
      <c r="N20" s="145"/>
      <c r="O20" s="145"/>
      <c r="P20" s="146"/>
      <c r="Q20" s="144" t="str">
        <f>VLOOKUP(S19,EMPRESAS!A12:B14,2,0)</f>
        <v>LINEAS Y DISEÑOS SAS</v>
      </c>
      <c r="R20" s="145"/>
      <c r="S20" s="145"/>
      <c r="T20" s="145"/>
      <c r="U20" s="145"/>
      <c r="V20" s="146"/>
    </row>
    <row r="21" spans="1:22" ht="14.25" thickBot="1">
      <c r="A21" s="182"/>
      <c r="B21" s="187"/>
      <c r="C21" s="188"/>
      <c r="D21" s="189"/>
      <c r="E21" s="141" t="s">
        <v>0</v>
      </c>
      <c r="F21" s="142"/>
      <c r="G21" s="142"/>
      <c r="H21" s="142"/>
      <c r="I21" s="142"/>
      <c r="J21" s="143"/>
      <c r="K21" s="141" t="s">
        <v>0</v>
      </c>
      <c r="L21" s="142"/>
      <c r="M21" s="142"/>
      <c r="N21" s="142"/>
      <c r="O21" s="142"/>
      <c r="P21" s="143"/>
      <c r="Q21" s="141" t="s">
        <v>0</v>
      </c>
      <c r="R21" s="142"/>
      <c r="S21" s="142"/>
      <c r="T21" s="142"/>
      <c r="U21" s="142"/>
      <c r="V21" s="143"/>
    </row>
    <row r="22" spans="1:22" ht="14.25" thickBot="1">
      <c r="A22" s="183"/>
      <c r="B22" s="190"/>
      <c r="C22" s="191"/>
      <c r="D22" s="191"/>
      <c r="E22" s="31"/>
      <c r="F22" s="32"/>
      <c r="G22" s="33"/>
      <c r="H22" s="34" t="s">
        <v>2</v>
      </c>
      <c r="I22" s="30" t="s">
        <v>1</v>
      </c>
      <c r="J22" s="30" t="s">
        <v>40</v>
      </c>
      <c r="K22" s="31"/>
      <c r="L22" s="32"/>
      <c r="M22" s="33"/>
      <c r="N22" s="34" t="s">
        <v>2</v>
      </c>
      <c r="O22" s="30" t="s">
        <v>1</v>
      </c>
      <c r="P22" s="30" t="s">
        <v>40</v>
      </c>
      <c r="Q22" s="31"/>
      <c r="R22" s="32"/>
      <c r="S22" s="33"/>
      <c r="T22" s="34" t="s">
        <v>2</v>
      </c>
      <c r="U22" s="30" t="s">
        <v>1</v>
      </c>
      <c r="V22" s="30" t="s">
        <v>40</v>
      </c>
    </row>
    <row r="23" spans="1:22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4.25" thickBot="1">
      <c r="A24" s="26"/>
      <c r="B24" s="173" t="s">
        <v>14</v>
      </c>
      <c r="C24" s="173"/>
      <c r="D24" s="173"/>
      <c r="E24" s="35"/>
      <c r="F24" s="35"/>
      <c r="G24" s="35"/>
      <c r="H24" s="26"/>
      <c r="I24" s="26"/>
      <c r="J24" s="26"/>
      <c r="K24" s="35"/>
      <c r="L24" s="35"/>
      <c r="M24" s="35"/>
      <c r="N24" s="26"/>
      <c r="O24" s="26"/>
      <c r="P24" s="26"/>
      <c r="Q24" s="35"/>
      <c r="R24" s="35"/>
      <c r="S24" s="35"/>
      <c r="T24" s="26"/>
      <c r="U24" s="26"/>
      <c r="V24" s="26"/>
    </row>
    <row r="25" spans="1:22" ht="13.5">
      <c r="A25" s="161">
        <v>1</v>
      </c>
      <c r="B25" s="174" t="str">
        <f>+A10</f>
        <v>Razón Corriente &gt;= A   1,5 Veces</v>
      </c>
      <c r="C25" s="175"/>
      <c r="D25" s="176"/>
      <c r="E25" s="36" t="s">
        <v>15</v>
      </c>
      <c r="F25" s="37">
        <f>VLOOKUP(G19,EMPRESAS!A12:C14,3,0)</f>
        <v>1094208587</v>
      </c>
      <c r="G25" s="156">
        <f>F25/F26</f>
        <v>1.8037789531903252</v>
      </c>
      <c r="H25" s="150" t="s">
        <v>46</v>
      </c>
      <c r="I25" s="152"/>
      <c r="J25" s="152"/>
      <c r="K25" s="36" t="s">
        <v>15</v>
      </c>
      <c r="L25" s="37">
        <f>VLOOKUP(M19,EMPRESAS!A12:C14,3,0)</f>
        <v>6303422000</v>
      </c>
      <c r="M25" s="156">
        <f>L25/L26</f>
        <v>2.450725072498572</v>
      </c>
      <c r="N25" s="150" t="s">
        <v>46</v>
      </c>
      <c r="O25" s="152"/>
      <c r="P25" s="152"/>
      <c r="Q25" s="36" t="s">
        <v>15</v>
      </c>
      <c r="R25" s="37">
        <f>VLOOKUP(S19,EMPRESAS!A12:F14,3,0)</f>
        <v>3347291000</v>
      </c>
      <c r="S25" s="156">
        <f>R25/R26</f>
        <v>2.2307198127611136</v>
      </c>
      <c r="T25" s="150" t="s">
        <v>46</v>
      </c>
      <c r="U25" s="152"/>
      <c r="V25" s="152"/>
    </row>
    <row r="26" spans="1:22" ht="14.25" thickBot="1">
      <c r="A26" s="163"/>
      <c r="B26" s="177"/>
      <c r="C26" s="178"/>
      <c r="D26" s="179"/>
      <c r="E26" s="39" t="s">
        <v>16</v>
      </c>
      <c r="F26" s="38">
        <f>VLOOKUP(G19,EMPRESAS!A12:E14,5,0)</f>
        <v>606620110</v>
      </c>
      <c r="G26" s="157"/>
      <c r="H26" s="151"/>
      <c r="I26" s="153"/>
      <c r="J26" s="153"/>
      <c r="K26" s="39" t="s">
        <v>16</v>
      </c>
      <c r="L26" s="38">
        <f>VLOOKUP(M19,EMPRESAS!A12:E14,5,0)</f>
        <v>2572064109</v>
      </c>
      <c r="M26" s="157"/>
      <c r="N26" s="151"/>
      <c r="O26" s="153"/>
      <c r="P26" s="153"/>
      <c r="Q26" s="39" t="s">
        <v>16</v>
      </c>
      <c r="R26" s="38">
        <f>VLOOKUP(S19,EMPRESAS!A12:F14,5,0)</f>
        <v>1500543000</v>
      </c>
      <c r="S26" s="157"/>
      <c r="T26" s="151"/>
      <c r="U26" s="153"/>
      <c r="V26" s="153"/>
    </row>
    <row r="27" spans="1:22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4.25" thickBot="1">
      <c r="A28" s="26"/>
      <c r="B28" s="173" t="s">
        <v>17</v>
      </c>
      <c r="C28" s="173"/>
      <c r="D28" s="17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.75">
      <c r="A29" s="161">
        <v>2</v>
      </c>
      <c r="B29" s="174" t="str">
        <f>+A11</f>
        <v>Endeudamiento  &lt;= A 70%</v>
      </c>
      <c r="C29" s="175"/>
      <c r="D29" s="176"/>
      <c r="E29" s="40" t="s">
        <v>18</v>
      </c>
      <c r="F29" s="37">
        <f>VLOOKUP(G19,EMPRESAS!A12:F14,6,0)</f>
        <v>656366472</v>
      </c>
      <c r="G29" s="158">
        <f>F29/F30</f>
        <v>0.48979896114960203</v>
      </c>
      <c r="H29" s="150" t="s">
        <v>46</v>
      </c>
      <c r="I29" s="152"/>
      <c r="J29" s="152"/>
      <c r="K29" s="40" t="s">
        <v>18</v>
      </c>
      <c r="L29" s="37">
        <f>VLOOKUP(M19,EMPRESAS!A12:F14,6,0)</f>
        <v>4456883229</v>
      </c>
      <c r="M29" s="158">
        <f>L29/L30</f>
        <v>0.45773746276383803</v>
      </c>
      <c r="N29" s="150" t="s">
        <v>46</v>
      </c>
      <c r="O29" s="150"/>
      <c r="P29" s="152"/>
      <c r="Q29" s="40" t="s">
        <v>18</v>
      </c>
      <c r="R29" s="37">
        <f>VLOOKUP(S19,EMPRESAS!A12:F14,6,0)</f>
        <v>1500543000</v>
      </c>
      <c r="S29" s="158">
        <f>R29/R30</f>
        <v>0.432041191449371</v>
      </c>
      <c r="T29" s="150" t="s">
        <v>46</v>
      </c>
      <c r="U29" s="150"/>
      <c r="V29" s="152"/>
    </row>
    <row r="30" spans="1:22" ht="13.5" thickBot="1">
      <c r="A30" s="163"/>
      <c r="B30" s="177"/>
      <c r="C30" s="178"/>
      <c r="D30" s="179"/>
      <c r="E30" s="41" t="s">
        <v>21</v>
      </c>
      <c r="F30" s="38">
        <f>VLOOKUP(G19,EMPRESAS!A12:F14,4,0)</f>
        <v>1340073222</v>
      </c>
      <c r="G30" s="159"/>
      <c r="H30" s="151"/>
      <c r="I30" s="153"/>
      <c r="J30" s="153"/>
      <c r="K30" s="41" t="s">
        <v>21</v>
      </c>
      <c r="L30" s="38">
        <f>VLOOKUP(M19,EMPRESAS!A12:F14,4,0)</f>
        <v>9736767452</v>
      </c>
      <c r="M30" s="159"/>
      <c r="N30" s="151"/>
      <c r="O30" s="151"/>
      <c r="P30" s="153"/>
      <c r="Q30" s="41" t="s">
        <v>21</v>
      </c>
      <c r="R30" s="38">
        <f>VLOOKUP(S19,EMPRESAS!A12:F14,4,0)</f>
        <v>3473148000</v>
      </c>
      <c r="S30" s="159"/>
      <c r="T30" s="151"/>
      <c r="U30" s="151"/>
      <c r="V30" s="153"/>
    </row>
    <row r="31" spans="1:22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4.25" thickBot="1">
      <c r="A32" s="26"/>
      <c r="B32" s="160" t="s">
        <v>19</v>
      </c>
      <c r="C32" s="160"/>
      <c r="D32" s="160"/>
      <c r="E32" s="26"/>
      <c r="G32" s="42"/>
      <c r="H32" s="43"/>
      <c r="I32" s="43"/>
      <c r="J32" s="43"/>
      <c r="K32" s="26"/>
      <c r="M32" s="42"/>
      <c r="N32" s="43"/>
      <c r="O32" s="43"/>
      <c r="P32" s="43"/>
      <c r="Q32" s="26"/>
      <c r="S32" s="42"/>
      <c r="T32" s="43"/>
      <c r="U32" s="43"/>
      <c r="V32" s="43"/>
    </row>
    <row r="33" spans="1:22" ht="13.5">
      <c r="A33" s="161">
        <v>3</v>
      </c>
      <c r="B33" s="164" t="str">
        <f>+A12</f>
        <v>Capital de Trabajo: &gt; 50%  del Valor de la Oferta</v>
      </c>
      <c r="C33" s="165"/>
      <c r="D33" s="166"/>
      <c r="E33" s="36" t="s">
        <v>15</v>
      </c>
      <c r="F33" s="37">
        <f>VLOOKUP(G19,EMPRESAS!A12:F14,3,0)</f>
        <v>1094208587</v>
      </c>
      <c r="G33" s="132">
        <f>F33-F34</f>
        <v>487588477</v>
      </c>
      <c r="H33" s="150" t="s">
        <v>46</v>
      </c>
      <c r="I33" s="150"/>
      <c r="J33" s="152"/>
      <c r="K33" s="36" t="s">
        <v>15</v>
      </c>
      <c r="L33" s="37">
        <f>VLOOKUP(M19,EMPRESAS!A12:F14,3,0)</f>
        <v>6303422000</v>
      </c>
      <c r="M33" s="132">
        <f>L33-L34</f>
        <v>3731357891</v>
      </c>
      <c r="N33" s="150" t="s">
        <v>46</v>
      </c>
      <c r="O33" s="150"/>
      <c r="P33" s="152"/>
      <c r="Q33" s="36" t="s">
        <v>15</v>
      </c>
      <c r="R33" s="37">
        <f>VLOOKUP(S19,EMPRESAS!A12:F14,3,0)</f>
        <v>3347291000</v>
      </c>
      <c r="S33" s="132">
        <f>R33-R34</f>
        <v>1846748000</v>
      </c>
      <c r="T33" s="150" t="s">
        <v>46</v>
      </c>
      <c r="U33" s="150"/>
      <c r="V33" s="152"/>
    </row>
    <row r="34" spans="1:22" ht="14.25" thickBot="1">
      <c r="A34" s="162"/>
      <c r="B34" s="167"/>
      <c r="C34" s="168"/>
      <c r="D34" s="169"/>
      <c r="E34" s="39" t="s">
        <v>16</v>
      </c>
      <c r="F34" s="38">
        <f>VLOOKUP(G19,EMPRESAS!A12:F14,5,0)</f>
        <v>606620110</v>
      </c>
      <c r="G34" s="133"/>
      <c r="H34" s="154"/>
      <c r="I34" s="154"/>
      <c r="J34" s="155"/>
      <c r="K34" s="39" t="s">
        <v>16</v>
      </c>
      <c r="L34" s="38">
        <f>VLOOKUP(M19,EMPRESAS!A12:F14,5,0)</f>
        <v>2572064109</v>
      </c>
      <c r="M34" s="133"/>
      <c r="N34" s="154"/>
      <c r="O34" s="154"/>
      <c r="P34" s="155"/>
      <c r="Q34" s="39" t="s">
        <v>16</v>
      </c>
      <c r="R34" s="38">
        <f>VLOOKUP(S19,EMPRESAS!A12:F14,5,0)</f>
        <v>1500543000</v>
      </c>
      <c r="S34" s="133"/>
      <c r="T34" s="154"/>
      <c r="U34" s="154"/>
      <c r="V34" s="155"/>
    </row>
    <row r="35" spans="1:22" ht="14.25" thickBot="1">
      <c r="A35" s="163"/>
      <c r="B35" s="170"/>
      <c r="C35" s="171"/>
      <c r="D35" s="172"/>
      <c r="E35" s="6" t="s">
        <v>37</v>
      </c>
      <c r="F35" s="44">
        <f>+E16</f>
        <v>109031300</v>
      </c>
      <c r="G35" s="22">
        <f>+F35*50%</f>
        <v>54515650</v>
      </c>
      <c r="H35" s="151"/>
      <c r="I35" s="151"/>
      <c r="J35" s="153"/>
      <c r="K35" s="6" t="s">
        <v>37</v>
      </c>
      <c r="L35" s="44">
        <f>+M16</f>
        <v>109135400</v>
      </c>
      <c r="M35" s="22">
        <f>+L35*50%</f>
        <v>54567700</v>
      </c>
      <c r="N35" s="151"/>
      <c r="O35" s="151"/>
      <c r="P35" s="153"/>
      <c r="Q35" s="6" t="s">
        <v>37</v>
      </c>
      <c r="R35" s="44">
        <f>+S16</f>
        <v>103140832</v>
      </c>
      <c r="S35" s="22">
        <f>+R35*50%</f>
        <v>51570416</v>
      </c>
      <c r="T35" s="151"/>
      <c r="U35" s="151"/>
      <c r="V35" s="153"/>
    </row>
    <row r="36" spans="1:22" s="47" customFormat="1" ht="13.5">
      <c r="A36" s="45"/>
      <c r="B36" s="45"/>
      <c r="C36" s="45"/>
      <c r="D36" s="46"/>
      <c r="E36" s="45"/>
      <c r="F36" s="45"/>
      <c r="G36" s="131"/>
      <c r="H36" s="45"/>
      <c r="I36" s="45"/>
      <c r="J36" s="45"/>
      <c r="K36" s="45"/>
      <c r="L36" s="45"/>
      <c r="M36" s="131"/>
      <c r="N36" s="45"/>
      <c r="O36" s="45"/>
      <c r="P36" s="45"/>
      <c r="Q36" s="45"/>
      <c r="R36" s="45"/>
      <c r="S36" s="131"/>
      <c r="T36" s="45"/>
      <c r="U36" s="45"/>
      <c r="V36" s="45"/>
    </row>
    <row r="37" spans="1:22" s="47" customFormat="1" ht="14.25" thickBot="1">
      <c r="A37" s="45"/>
      <c r="B37" s="138" t="s">
        <v>20</v>
      </c>
      <c r="C37" s="138"/>
      <c r="D37" s="138"/>
      <c r="E37" s="45"/>
      <c r="F37" s="48"/>
      <c r="G37" s="131"/>
      <c r="H37" s="45"/>
      <c r="I37" s="45"/>
      <c r="J37" s="45"/>
      <c r="K37" s="45"/>
      <c r="L37" s="48"/>
      <c r="M37" s="131"/>
      <c r="N37" s="45"/>
      <c r="O37" s="45"/>
      <c r="P37" s="45"/>
      <c r="Q37" s="45"/>
      <c r="R37" s="48"/>
      <c r="S37" s="131"/>
      <c r="T37" s="45"/>
      <c r="U37" s="45"/>
      <c r="V37" s="45"/>
    </row>
    <row r="38" spans="1:22" ht="14.25" thickBot="1">
      <c r="A38" s="139">
        <v>4</v>
      </c>
      <c r="B38" s="174" t="str">
        <f>+A13</f>
        <v>Patrimonio : &gt;= A  100% del Valor de la Oferta</v>
      </c>
      <c r="C38" s="175"/>
      <c r="D38" s="176"/>
      <c r="E38" s="49" t="s">
        <v>37</v>
      </c>
      <c r="F38" s="50">
        <f>+E16</f>
        <v>109031300</v>
      </c>
      <c r="G38" s="132">
        <f>+EMPRESAS!K12</f>
        <v>683706750</v>
      </c>
      <c r="H38" s="134" t="s">
        <v>46</v>
      </c>
      <c r="I38" s="134"/>
      <c r="J38" s="136"/>
      <c r="K38" s="49" t="s">
        <v>37</v>
      </c>
      <c r="L38" s="50">
        <f>+M16</f>
        <v>109135400</v>
      </c>
      <c r="M38" s="132">
        <f>+EMPRESAS!K13</f>
        <v>5279884223</v>
      </c>
      <c r="N38" s="134" t="s">
        <v>46</v>
      </c>
      <c r="O38" s="134"/>
      <c r="P38" s="136"/>
      <c r="Q38" s="49" t="s">
        <v>37</v>
      </c>
      <c r="R38" s="50">
        <f>+S16</f>
        <v>103140832</v>
      </c>
      <c r="S38" s="132">
        <f>+EMPRESAS!K14</f>
        <v>1972605000</v>
      </c>
      <c r="T38" s="134" t="s">
        <v>46</v>
      </c>
      <c r="U38" s="134"/>
      <c r="V38" s="136"/>
    </row>
    <row r="39" spans="1:22" ht="14.25" thickBot="1">
      <c r="A39" s="140"/>
      <c r="B39" s="177"/>
      <c r="C39" s="178"/>
      <c r="D39" s="179"/>
      <c r="E39" s="49" t="s">
        <v>30</v>
      </c>
      <c r="F39" s="50">
        <f>+F38*100%</f>
        <v>109031300</v>
      </c>
      <c r="G39" s="133"/>
      <c r="H39" s="135"/>
      <c r="I39" s="135"/>
      <c r="J39" s="137"/>
      <c r="K39" s="49" t="s">
        <v>30</v>
      </c>
      <c r="L39" s="50">
        <f>+L38*100%</f>
        <v>109135400</v>
      </c>
      <c r="M39" s="133"/>
      <c r="N39" s="135"/>
      <c r="O39" s="135"/>
      <c r="P39" s="137"/>
      <c r="Q39" s="49" t="s">
        <v>30</v>
      </c>
      <c r="R39" s="50">
        <f>+R38*100%</f>
        <v>103140832</v>
      </c>
      <c r="S39" s="133"/>
      <c r="T39" s="135"/>
      <c r="U39" s="135"/>
      <c r="V39" s="137"/>
    </row>
    <row r="40" spans="1:22" ht="14.25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3.5" thickBot="1">
      <c r="A41" s="52" t="s">
        <v>22</v>
      </c>
      <c r="B41" s="53"/>
      <c r="C41" s="53"/>
      <c r="D41" s="53"/>
      <c r="E41" s="147" t="s">
        <v>59</v>
      </c>
      <c r="F41" s="148"/>
      <c r="G41" s="148"/>
      <c r="H41" s="148"/>
      <c r="I41" s="148"/>
      <c r="J41" s="149"/>
      <c r="K41" s="147" t="s">
        <v>59</v>
      </c>
      <c r="L41" s="148"/>
      <c r="M41" s="148"/>
      <c r="N41" s="148"/>
      <c r="O41" s="148"/>
      <c r="P41" s="149"/>
      <c r="Q41" s="147" t="s">
        <v>59</v>
      </c>
      <c r="R41" s="148"/>
      <c r="S41" s="148"/>
      <c r="T41" s="148"/>
      <c r="U41" s="148"/>
      <c r="V41" s="149"/>
    </row>
    <row r="42" spans="1:21" ht="14.25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2" ht="13.5" customHeight="1">
      <c r="A43" s="90" t="s">
        <v>62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</row>
    <row r="44" spans="1:22" ht="13.5" thickBo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5"/>
    </row>
    <row r="45" spans="1:9" s="24" customFormat="1" ht="12.75">
      <c r="A45" s="84"/>
      <c r="B45" s="84"/>
      <c r="C45" s="84"/>
      <c r="D45" s="84"/>
      <c r="H45" s="26"/>
      <c r="I45" s="26"/>
    </row>
    <row r="46" spans="1:22" s="24" customFormat="1" ht="12.75" customHeight="1">
      <c r="A46" s="99" t="s">
        <v>42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s="24" customFormat="1" ht="11.25">
      <c r="A47" s="97" t="s">
        <v>39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spans="1:10" s="24" customFormat="1" ht="11.2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8:9" s="24" customFormat="1" ht="12.75">
      <c r="H49" s="26"/>
      <c r="I49" s="26"/>
    </row>
    <row r="50" spans="1:21" ht="13.5">
      <c r="A50" s="26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</sheetData>
  <sheetProtection/>
  <mergeCells count="88">
    <mergeCell ref="A43:V44"/>
    <mergeCell ref="A25:A26"/>
    <mergeCell ref="A18:A22"/>
    <mergeCell ref="B18:D22"/>
    <mergeCell ref="E18:J18"/>
    <mergeCell ref="E20:J20"/>
    <mergeCell ref="E21:J21"/>
    <mergeCell ref="E41:J41"/>
    <mergeCell ref="K41:P41"/>
    <mergeCell ref="J33:J35"/>
    <mergeCell ref="D15:E15"/>
    <mergeCell ref="B24:D24"/>
    <mergeCell ref="H38:H39"/>
    <mergeCell ref="H25:H26"/>
    <mergeCell ref="I25:I26"/>
    <mergeCell ref="J25:J26"/>
    <mergeCell ref="B25:D26"/>
    <mergeCell ref="G25:G26"/>
    <mergeCell ref="B38:D39"/>
    <mergeCell ref="G38:G39"/>
    <mergeCell ref="J29:J30"/>
    <mergeCell ref="B28:D28"/>
    <mergeCell ref="A29:A30"/>
    <mergeCell ref="B29:D30"/>
    <mergeCell ref="G29:G30"/>
    <mergeCell ref="H29:H30"/>
    <mergeCell ref="I29:I30"/>
    <mergeCell ref="B32:D32"/>
    <mergeCell ref="A33:A35"/>
    <mergeCell ref="B33:D35"/>
    <mergeCell ref="G33:G34"/>
    <mergeCell ref="H33:H35"/>
    <mergeCell ref="I33:I35"/>
    <mergeCell ref="O33:O35"/>
    <mergeCell ref="P33:P35"/>
    <mergeCell ref="K18:P18"/>
    <mergeCell ref="K20:P20"/>
    <mergeCell ref="K21:P21"/>
    <mergeCell ref="M25:M26"/>
    <mergeCell ref="N25:N26"/>
    <mergeCell ref="O25:O26"/>
    <mergeCell ref="P25:P26"/>
    <mergeCell ref="P38:P39"/>
    <mergeCell ref="G36:G37"/>
    <mergeCell ref="I38:I39"/>
    <mergeCell ref="J38:J39"/>
    <mergeCell ref="M29:M30"/>
    <mergeCell ref="N29:N30"/>
    <mergeCell ref="O29:O30"/>
    <mergeCell ref="P29:P30"/>
    <mergeCell ref="M33:M34"/>
    <mergeCell ref="N33:N35"/>
    <mergeCell ref="Q21:V21"/>
    <mergeCell ref="S25:S26"/>
    <mergeCell ref="T25:T26"/>
    <mergeCell ref="U25:U26"/>
    <mergeCell ref="V25:V26"/>
    <mergeCell ref="S29:S30"/>
    <mergeCell ref="Q18:V18"/>
    <mergeCell ref="Q20:V20"/>
    <mergeCell ref="Q41:V41"/>
    <mergeCell ref="T29:T30"/>
    <mergeCell ref="U29:U30"/>
    <mergeCell ref="V29:V30"/>
    <mergeCell ref="S33:S34"/>
    <mergeCell ref="T33:T35"/>
    <mergeCell ref="U33:U35"/>
    <mergeCell ref="V33:V35"/>
    <mergeCell ref="S38:S39"/>
    <mergeCell ref="T38:T39"/>
    <mergeCell ref="U38:U39"/>
    <mergeCell ref="V38:V39"/>
    <mergeCell ref="B37:D37"/>
    <mergeCell ref="A38:A39"/>
    <mergeCell ref="M36:M37"/>
    <mergeCell ref="M38:M39"/>
    <mergeCell ref="N38:N39"/>
    <mergeCell ref="O38:O39"/>
    <mergeCell ref="A46:V46"/>
    <mergeCell ref="A47:V47"/>
    <mergeCell ref="A1:V1"/>
    <mergeCell ref="A2:V2"/>
    <mergeCell ref="A3:V3"/>
    <mergeCell ref="A4:V4"/>
    <mergeCell ref="A5:V5"/>
    <mergeCell ref="A6:V6"/>
    <mergeCell ref="A8:D8"/>
    <mergeCell ref="S36:S37"/>
  </mergeCells>
  <printOptions verticalCentered="1"/>
  <pageMargins left="0.31496062992125984" right="0.1968503937007874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2012-11-20T16:51:37Z</cp:lastPrinted>
  <dcterms:created xsi:type="dcterms:W3CDTF">1996-11-27T10:00:04Z</dcterms:created>
  <dcterms:modified xsi:type="dcterms:W3CDTF">2012-11-23T18:59:38Z</dcterms:modified>
  <cp:category/>
  <cp:version/>
  <cp:contentType/>
  <cp:contentStatus/>
</cp:coreProperties>
</file>