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8490" windowHeight="5325" tabRatio="528" firstSheet="7" activeTab="7"/>
  </bookViews>
  <sheets>
    <sheet name="Hoja1" sheetId="1" r:id="rId1"/>
    <sheet name="EVALUACIÓN JURIDICA" sheetId="2" r:id="rId2"/>
    <sheet name="VERIFICACION DE LOS D. FINA" sheetId="3" r:id="rId3"/>
    <sheet name="EVALUACIÓN FINANCIERA" sheetId="4" r:id="rId4"/>
    <sheet name="DOCUMENCTOS TECNICOS" sheetId="5" r:id="rId5"/>
    <sheet name="CALIFICACION EXPERIENCIA" sheetId="6" r:id="rId6"/>
    <sheet name="CALIFICACIÓN ISO" sheetId="7" r:id="rId7"/>
    <sheet name="media aritmetica" sheetId="8" r:id="rId8"/>
    <sheet name="RESUMEN" sheetId="9" r:id="rId9"/>
  </sheets>
  <definedNames>
    <definedName name="_Toc190143679" localSheetId="1">'EVALUACIÓN JURIDICA'!$B$13</definedName>
    <definedName name="_Toc190143680" localSheetId="1">'EVALUACIÓN JURIDICA'!$B$14</definedName>
    <definedName name="_Toc190143681" localSheetId="1">'EVALUACIÓN JURIDICA'!$B$15</definedName>
    <definedName name="_Toc190143682" localSheetId="1">'EVALUACIÓN JURIDICA'!$B$16</definedName>
    <definedName name="_Toc190143683" localSheetId="1">'EVALUACIÓN JURIDICA'!$B$17</definedName>
    <definedName name="_Toc190143684" localSheetId="1">'EVALUACIÓN JURIDICA'!$B$18</definedName>
    <definedName name="_Toc190143685" localSheetId="1">'EVALUACIÓN JURIDICA'!#REF!</definedName>
    <definedName name="_Toc190143686" localSheetId="1">'EVALUACIÓN JURIDICA'!#REF!</definedName>
    <definedName name="_Toc190143687" localSheetId="1">'EVALUACIÓN JURIDICA'!$B$20</definedName>
    <definedName name="_Toc190143688" localSheetId="1">'EVALUACIÓN JURIDICA'!#REF!</definedName>
    <definedName name="_Toc190143689" localSheetId="1">'EVALUACIÓN JURIDICA'!$B$21</definedName>
    <definedName name="_Toc190143692" localSheetId="5">'CALIFICACION EXPERIENCIA'!#REF!</definedName>
    <definedName name="_Toc190143692" localSheetId="4">'DOCUMENCTOS TECNICOS'!#REF!</definedName>
    <definedName name="_Toc190143693" localSheetId="5">'CALIFICACION EXPERIENCIA'!#REF!</definedName>
    <definedName name="_Toc190143693" localSheetId="4">'DOCUMENCTOS TECNICOS'!#REF!</definedName>
    <definedName name="_Toc190143694" localSheetId="5">'CALIFICACION EXPERIENCIA'!#REF!</definedName>
    <definedName name="_Toc190143694" localSheetId="4">'DOCUMENCTOS TECNICOS'!#REF!</definedName>
    <definedName name="_Toc190143695" localSheetId="5">'CALIFICACION EXPERIENCIA'!$B$17</definedName>
    <definedName name="_Toc190143695" localSheetId="4">'DOCUMENCTOS TECNICOS'!$B$16</definedName>
  </definedNames>
  <calcPr fullCalcOnLoad="1"/>
</workbook>
</file>

<file path=xl/sharedStrings.xml><?xml version="1.0" encoding="utf-8"?>
<sst xmlns="http://schemas.openxmlformats.org/spreadsheetml/2006/main" count="238" uniqueCount="141">
  <si>
    <t>CONVOCATORIA PÚBLICA No 001 DE 2008</t>
  </si>
  <si>
    <t xml:space="preserve">OBJETO </t>
  </si>
  <si>
    <t>CONTRATAR LA PRESTACION DEL SERVICIO DE SEGURIDAD Y VIGILANCIA DE BIENES E INSTALACIONES PARA LAS DIFERENTES SEDES DE LA UNIVERSIDAD DISTRITAL FRANCISCO JOSE DE CALDAS</t>
  </si>
  <si>
    <t>INDICE</t>
  </si>
  <si>
    <t>1.      EVALUACIÓN JURIDICA CONSOLIDADA</t>
  </si>
  <si>
    <t>2.      VERIFICACIÓN DE LOS DOCUMENTOS FINANCIEROS</t>
  </si>
  <si>
    <t>5.      CALIFICACIÓN DE ISO 9001:2000</t>
  </si>
  <si>
    <t>6.      CALIFICACIÓN ECONOMICA</t>
  </si>
  <si>
    <t>7.       RESUMEN</t>
  </si>
  <si>
    <t>DOCUMENTO</t>
  </si>
  <si>
    <t>CUMPLE</t>
  </si>
  <si>
    <t>NO CUMPLE</t>
  </si>
  <si>
    <t>EVALUACIÓN JURIDICA</t>
  </si>
  <si>
    <t>No.</t>
  </si>
  <si>
    <t>PROPONENTE</t>
  </si>
  <si>
    <t>RESULTADO GENERAL</t>
  </si>
  <si>
    <t>VOLVER AL MENU</t>
  </si>
  <si>
    <t>CONCILIACIÓN TRIBUTARIA (documento subsanable)</t>
  </si>
  <si>
    <t>CERTIFICADO ANTECEDENTES DISCIPLINARIOS DEL CONTADOR Y DEL REVISOR FISCAL (ó CONTADOR INDEPENDIENTE QUE DICTAMINA O AUDITA LOS ESTADOS FINANCIEROS) (documento subsanable)</t>
  </si>
  <si>
    <t xml:space="preserve">Balance General y Estado de Resultados con  corte a 31 de diciembre de 2006 (documento subsanable) </t>
  </si>
  <si>
    <r>
      <t>DECLARACIÓN DE RENTA</t>
    </r>
    <r>
      <rPr>
        <sz val="11"/>
        <rFont val="Arial Narrow"/>
        <family val="2"/>
      </rPr>
      <t xml:space="preserve"> (documento subsanable)</t>
    </r>
  </si>
  <si>
    <t>EVALUACIÓN FINANCIERA</t>
  </si>
  <si>
    <t>2.1   EVALUACIÓN FINANCIERA</t>
  </si>
  <si>
    <t>RESULTADO</t>
  </si>
  <si>
    <t>FACTORES</t>
  </si>
  <si>
    <t>CALIFICACIÓN</t>
  </si>
  <si>
    <t>% DE PARTICIPACION</t>
  </si>
  <si>
    <t>NO APLICA</t>
  </si>
  <si>
    <t>item</t>
  </si>
  <si>
    <t>ENDEUDAMIENTO &lt;=60 % (PASIVO TOTAL / ACTIVO TOTAL )*100</t>
  </si>
  <si>
    <t>CAPITAL DE TRABAJO &gt;=50% del PO. ((AC-PC)</t>
  </si>
  <si>
    <t>RAZON CORRIENTE &gt;= 1.6 (AC/PC)</t>
  </si>
  <si>
    <t>RELACIÓN PATRIMONIAL &lt;=1.5 (PO/ PT)</t>
  </si>
  <si>
    <t>PASIVO TOTAL</t>
  </si>
  <si>
    <t>ACTIVO TOTAL</t>
  </si>
  <si>
    <t>ACTIVO CORRIENTE</t>
  </si>
  <si>
    <t>PASIVO CORRIENTE</t>
  </si>
  <si>
    <t>PRESUPUESTO OFICIAL</t>
  </si>
  <si>
    <t>PATRIMONIO TOTAL</t>
  </si>
  <si>
    <t>3.   VERIFICACIÓN DE LOS DOCUMENTOS TECNICOS</t>
  </si>
  <si>
    <t>SMMLV MAXIMO</t>
  </si>
  <si>
    <t>Ofertas presentadas por persona natural o jurídica que cuente con la certificación vigente de sistemas de gestión de calidad bajo norma ISO 9001 v:2000</t>
  </si>
  <si>
    <t>Ofertas presentadas por consorcios o uniones temporales, donde todos los integrantes del consocio o unión temporal cuenten con la certificación vigente de sistemas de gestión de calidad bajo norma ISO 9001 v:2000</t>
  </si>
  <si>
    <t>Ofertas presentadas por consorcios o uniones temporales, donde uno solo de los integrantes del consocio o unión temporal cuente con la certificación vigente de sistemas de gestión de calidad bajo norma ISO 9001 v:2000</t>
  </si>
  <si>
    <t>Cuando no se cuente con la certificación vigente de sistemas de gestión de calidad bajo norma ISO 9001 v:2000</t>
  </si>
  <si>
    <t>MARQUE X</t>
  </si>
  <si>
    <t>TOTAL</t>
  </si>
  <si>
    <t>CALIFICACIÓN ISO 9001:2000</t>
  </si>
  <si>
    <t>VERIFICACIÓN DOCUMENTOS TECNICOS</t>
  </si>
  <si>
    <t>UNIVERSIDAD DISTRITAL FRANCISCO JOSÉ DE CALDAS</t>
  </si>
  <si>
    <t xml:space="preserve">PRESUPUESTO OFICIAL </t>
  </si>
  <si>
    <t>PROPUESTA ECONÓMICA</t>
  </si>
  <si>
    <t>PORCENTAJE DE LA MEDIA GEOMÉTRICA</t>
  </si>
  <si>
    <t>RANGO</t>
  </si>
  <si>
    <t>DESVIACIÓN RESPECTO DE LA MEDIA GEOMÉTRICA</t>
  </si>
  <si>
    <t>INTERVALO PARA EVALUACION</t>
  </si>
  <si>
    <t>PUNTAJE DE DIFERENCIACION</t>
  </si>
  <si>
    <t>0 - 84,9</t>
  </si>
  <si>
    <t>85 - 100</t>
  </si>
  <si>
    <t>VALOR PRESUPUESTO</t>
  </si>
  <si>
    <t>EN MILES</t>
  </si>
  <si>
    <t>FOLIO 6 - 8</t>
  </si>
  <si>
    <t>FOLIO 15</t>
  </si>
  <si>
    <t>FOLIO 28</t>
  </si>
  <si>
    <t>X</t>
  </si>
  <si>
    <t>FOLIO 21</t>
  </si>
  <si>
    <t>FOLIO 23</t>
  </si>
  <si>
    <t>FOLIO 24</t>
  </si>
  <si>
    <t>FOLIO 25</t>
  </si>
  <si>
    <t>FOLIO 27 - 30</t>
  </si>
  <si>
    <t>FOLIO 30</t>
  </si>
  <si>
    <t>FOLIO 142</t>
  </si>
  <si>
    <t>EVALUACION JURIDICA</t>
  </si>
  <si>
    <t>EVALUACION TECNICA</t>
  </si>
  <si>
    <t>EVALUACION FINANCIERA</t>
  </si>
  <si>
    <t>CALICACION PRECIO</t>
  </si>
  <si>
    <t>CALIFICACION ISO</t>
  </si>
  <si>
    <t>CALIFICACION EXPERIENCIA</t>
  </si>
  <si>
    <t>TOTAL PUNTAJE</t>
  </si>
  <si>
    <t>ADMISIBLE</t>
  </si>
  <si>
    <t>3. 2     EVALUACIÓN TECNICA</t>
  </si>
  <si>
    <t>3.2 CALIFICACION DE EXPERIENCIA</t>
  </si>
  <si>
    <t>ASEPECOL</t>
  </si>
  <si>
    <t>G Y E MATEUS ORDOÑEZ</t>
  </si>
  <si>
    <t>SERVILIMPIEZA</t>
  </si>
  <si>
    <t>2.2.1 CARTA DE PRESENTACION DE LA PROPUESTA  debidamente firmada (Documento no subsanable)</t>
  </si>
  <si>
    <t>2.2.2. PRUEBA DE LA EXISTENCIA, REPRESENTACIÓN LEGAL Y FACULTADES (Documento no subsanable)</t>
  </si>
  <si>
    <t>2.2.3. DOCUMENTO DE INTEGRACIÓN DEL CONSORCIO O DE LA UNIÓN TEMPORAL (Documento no subsanable) (Anexo No 02) o (Anexo No. 03)</t>
  </si>
  <si>
    <t>2.2.4 CERTIFICADO DE INSCRIPCIÓN, CLASIFICACIÓN Y CALIFICACIÓN EN EL REGISTRO ÚNICO DE PROPONENTES. (Documento no subsanable)</t>
  </si>
  <si>
    <t>2.2.5. GARANTIA DE SERIEDAD DE LA PROPUESTA (Documento no subsanable)</t>
  </si>
  <si>
    <t>2.2.6. CERTIFICACION DE PAGOS DE SEGURIDAD SOCIAL Y APORTES PARAFISCALES (ANEXO No. 4) (Documento subsanable)</t>
  </si>
  <si>
    <t>2.2.9. CERTIFICADO DE SEGURIDAD Y SALUD OCUPACIONAL (Documento no subsanable)</t>
  </si>
  <si>
    <t>2.2.19 CERTIFICADO DE ANTECENDENTES DISCIPLINARIOS Y FISCALES (Documento subsanable)</t>
  </si>
  <si>
    <t>G &amp; E MATEUS ORDOÑES</t>
  </si>
  <si>
    <t>G &amp; E MATEUS ORDOÑEZ</t>
  </si>
  <si>
    <t>2.4.1. EXPERIENCIA ESPECÍFICA DEL PROPONENTE  (Documento no subsanable)</t>
  </si>
  <si>
    <t>2.4.2. CERTIFICADO DEL SISTEMA DE GESTIÓN DE LA CALIDAD (Documento subsanable)</t>
  </si>
  <si>
    <t>2.4.3. CAPACIDAD ADMINISTRATIVA Y ORGANIZACIONAL (Documento subsanable)</t>
  </si>
  <si>
    <t xml:space="preserve">2.4.4 PROPUESTA ECONOMICA (Documento no subsanable) (Anexo No. 7) </t>
  </si>
  <si>
    <t>VALOR</t>
  </si>
  <si>
    <t>PUNTAJE</t>
  </si>
  <si>
    <t>TRES CERTIFICACIONES</t>
  </si>
  <si>
    <t>SUBTOTAL EXPERIENCIA ESPECIFICA</t>
  </si>
  <si>
    <t>SUBTOTAL TIEMPO DE FUNCIONAMIENTO</t>
  </si>
  <si>
    <t>TOTAL CALIFICACION EXPERIENCIA</t>
  </si>
  <si>
    <t>CONVOCATORIA PÚBLICA No. 002-2008</t>
  </si>
  <si>
    <t>FOLIO 2 - 3</t>
  </si>
  <si>
    <t>FOLIO 3 -4</t>
  </si>
  <si>
    <t>FOLIO 3-4</t>
  </si>
  <si>
    <t>FOLIO 5 - 8</t>
  </si>
  <si>
    <t>FOLIO 6 - 13</t>
  </si>
  <si>
    <t>FOLIO 11 - 16</t>
  </si>
  <si>
    <t>FOLIO 10 - 13A</t>
  </si>
  <si>
    <t>FOLIO 17 - 22</t>
  </si>
  <si>
    <t xml:space="preserve">FOLIO 18 </t>
  </si>
  <si>
    <t>FOLIO 18 Y 19</t>
  </si>
  <si>
    <t xml:space="preserve">2.2.7. REGISTRO UNICO TRIBUTARIO </t>
  </si>
  <si>
    <t>FOLIO 27</t>
  </si>
  <si>
    <t>FOLIO 32 - 37</t>
  </si>
  <si>
    <t>FOLIO 29 - 33</t>
  </si>
  <si>
    <t>FOLIO 39 - 45</t>
  </si>
  <si>
    <t>FOLIO 56 - 103</t>
  </si>
  <si>
    <t>FOLIO 104 - 106</t>
  </si>
  <si>
    <t>FOLIO 108 - 115</t>
  </si>
  <si>
    <t>FOLIO 117 - 119</t>
  </si>
  <si>
    <t>FOLIO 53 - 55</t>
  </si>
  <si>
    <t>FOLIO 57</t>
  </si>
  <si>
    <t>FOLIO 59 - 82</t>
  </si>
  <si>
    <t>FOLIO 84 - 85 A</t>
  </si>
  <si>
    <t>FOLIO  138 - 140</t>
  </si>
  <si>
    <t>FOLIO 145 - 388</t>
  </si>
  <si>
    <t>FOLIO 390 - 392</t>
  </si>
  <si>
    <t>TIEMPO DE FUNCIONAMIENTO (AÑOS)</t>
  </si>
  <si>
    <t>CALIFICACIÓN DE EXPERIENCIA</t>
  </si>
  <si>
    <t>ASIGNACIÓN DEL PUNTAJE AL FACTOR ECONÓMICO</t>
  </si>
  <si>
    <t>INVITACIÓN DIRECTA No. 004 DE 2014</t>
  </si>
  <si>
    <t>CASTAÑEDA RODRIGUEZ INGENIERÍA Y ARQUITECTURA LTDA</t>
  </si>
  <si>
    <t>MATEUS ALVAREZ EDILBERTO</t>
  </si>
  <si>
    <t>PREUSUPESTO OFICIAL : VB = 1 VEZ</t>
  </si>
  <si>
    <t>PUNTAJE (MAX 100 PUNTOS)</t>
  </si>
  <si>
    <t>MEDIA GEOMETRICA CALCULADA</t>
  </si>
</sst>
</file>

<file path=xl/styles.xml><?xml version="1.0" encoding="utf-8"?>
<styleSheet xmlns="http://schemas.openxmlformats.org/spreadsheetml/2006/main">
  <numFmts count="5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.##0"/>
    <numFmt numFmtId="185" formatCode="#.##0.00"/>
    <numFmt numFmtId="186" formatCode="0.0"/>
    <numFmt numFmtId="187" formatCode="[$$-240A]\ #,##0"/>
    <numFmt numFmtId="188" formatCode="[$$-240A]\ #,##0.00"/>
    <numFmt numFmtId="189" formatCode="0.0%"/>
    <numFmt numFmtId="190" formatCode="&quot;$&quot;\ #,##0.00"/>
    <numFmt numFmtId="191" formatCode="0;[Red]0"/>
    <numFmt numFmtId="192" formatCode="#,##0;[Red]#,##0"/>
    <numFmt numFmtId="193" formatCode="[$-240A]dddd\,\ dd&quot; de &quot;mmmm&quot; de &quot;yyyy"/>
    <numFmt numFmtId="194" formatCode="[$-240A]d&quot; de &quot;mmmm&quot; de &quot;yyyy;@"/>
    <numFmt numFmtId="195" formatCode="#,##0.00;[Red]#,##0.00"/>
    <numFmt numFmtId="196" formatCode="0.00;[Red]0.00"/>
    <numFmt numFmtId="197" formatCode="&quot;$&quot;\ #.##0.00"/>
    <numFmt numFmtId="198" formatCode="0.000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\ &quot;pta&quot;;\-#,##0\ &quot;pta&quot;"/>
    <numFmt numFmtId="206" formatCode="#,##0\ &quot;pta&quot;;[Red]\-#,##0\ &quot;pta&quot;"/>
    <numFmt numFmtId="207" formatCode="#,##0.00\ &quot;pta&quot;;\-#,##0.00\ &quot;pta&quot;"/>
    <numFmt numFmtId="208" formatCode="#,##0.00\ &quot;pta&quot;;[Red]\-#,##0.00\ &quot;pta&quot;"/>
    <numFmt numFmtId="209" formatCode="_-* #,##0\ &quot;pta&quot;_-;\-* #,##0\ &quot;pta&quot;_-;_-* &quot;-&quot;\ &quot;pta&quot;_-;_-@_-"/>
    <numFmt numFmtId="210" formatCode="_-* #,##0\ _p_t_a_-;\-* #,##0\ _p_t_a_-;_-* &quot;-&quot;\ _p_t_a_-;_-@_-"/>
    <numFmt numFmtId="211" formatCode="_-* #,##0.00\ &quot;pta&quot;_-;\-* #,##0.00\ &quot;pta&quot;_-;_-* &quot;-&quot;??\ &quot;pta&quot;_-;_-@_-"/>
    <numFmt numFmtId="212" formatCode="_-* #,##0.00\ _p_t_a_-;\-* #,##0.00\ _p_t_a_-;_-* &quot;-&quot;??\ _p_t_a_-;_-@_-"/>
    <numFmt numFmtId="213" formatCode="_ * #,##0_ ;_ * \-#,##0_ ;_ * &quot;-&quot;??_ ;_ @_ "/>
    <numFmt numFmtId="214" formatCode="mmm\-yyyy"/>
  </numFmts>
  <fonts count="5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2" fillId="0" borderId="0" xfId="45" applyAlignment="1" applyProtection="1">
      <alignment/>
      <protection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justify"/>
    </xf>
    <xf numFmtId="0" fontId="10" fillId="0" borderId="22" xfId="0" applyFont="1" applyBorder="1" applyAlignment="1">
      <alignment horizontal="justify"/>
    </xf>
    <xf numFmtId="0" fontId="9" fillId="0" borderId="23" xfId="0" applyFont="1" applyBorder="1" applyAlignment="1">
      <alignment horizontal="justify"/>
    </xf>
    <xf numFmtId="0" fontId="5" fillId="0" borderId="19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9" fillId="0" borderId="26" xfId="0" applyFont="1" applyBorder="1" applyAlignment="1">
      <alignment horizontal="justify" wrapText="1"/>
    </xf>
    <xf numFmtId="0" fontId="10" fillId="0" borderId="27" xfId="0" applyFont="1" applyBorder="1" applyAlignment="1">
      <alignment horizontal="justify" wrapText="1"/>
    </xf>
    <xf numFmtId="0" fontId="10" fillId="0" borderId="26" xfId="0" applyFont="1" applyBorder="1" applyAlignment="1">
      <alignment horizontal="justify" wrapText="1"/>
    </xf>
    <xf numFmtId="0" fontId="9" fillId="0" borderId="27" xfId="0" applyFont="1" applyBorder="1" applyAlignment="1">
      <alignment horizontal="justify" wrapText="1"/>
    </xf>
    <xf numFmtId="0" fontId="9" fillId="0" borderId="25" xfId="0" applyFont="1" applyBorder="1" applyAlignment="1">
      <alignment horizontal="justify" wrapText="1"/>
    </xf>
    <xf numFmtId="3" fontId="9" fillId="0" borderId="0" xfId="0" applyNumberFormat="1" applyFont="1" applyAlignment="1">
      <alignment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31" xfId="0" applyFont="1" applyBorder="1" applyAlignment="1">
      <alignment horizontal="justify" vertical="top" wrapText="1"/>
    </xf>
    <xf numFmtId="0" fontId="9" fillId="0" borderId="24" xfId="0" applyFont="1" applyBorder="1" applyAlignment="1">
      <alignment horizontal="justify" vertical="top" wrapText="1"/>
    </xf>
    <xf numFmtId="0" fontId="1" fillId="0" borderId="31" xfId="0" applyFont="1" applyBorder="1" applyAlignment="1">
      <alignment horizontal="center" wrapText="1"/>
    </xf>
    <xf numFmtId="3" fontId="9" fillId="0" borderId="11" xfId="0" applyNumberFormat="1" applyFont="1" applyBorder="1" applyAlignment="1">
      <alignment horizontal="center" vertical="center"/>
    </xf>
    <xf numFmtId="3" fontId="14" fillId="0" borderId="32" xfId="0" applyNumberFormat="1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/>
    </xf>
    <xf numFmtId="3" fontId="9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3" fontId="9" fillId="0" borderId="35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6" fillId="0" borderId="0" xfId="49" applyFont="1" applyAlignment="1" applyProtection="1">
      <alignment/>
      <protection/>
    </xf>
    <xf numFmtId="0" fontId="5" fillId="0" borderId="0" xfId="0" applyFont="1" applyAlignment="1">
      <alignment wrapText="1"/>
    </xf>
    <xf numFmtId="0" fontId="5" fillId="0" borderId="36" xfId="0" applyFont="1" applyBorder="1" applyAlignment="1">
      <alignment horizontal="center" wrapText="1"/>
    </xf>
    <xf numFmtId="173" fontId="5" fillId="0" borderId="37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36" xfId="0" applyFont="1" applyBorder="1" applyAlignment="1">
      <alignment wrapText="1"/>
    </xf>
    <xf numFmtId="2" fontId="0" fillId="0" borderId="11" xfId="0" applyNumberFormat="1" applyBorder="1" applyAlignment="1">
      <alignment horizontal="center"/>
    </xf>
    <xf numFmtId="190" fontId="1" fillId="0" borderId="0" xfId="0" applyNumberFormat="1" applyFont="1" applyBorder="1" applyAlignment="1">
      <alignment/>
    </xf>
    <xf numFmtId="190" fontId="0" fillId="0" borderId="0" xfId="0" applyNumberFormat="1" applyFill="1" applyBorder="1" applyAlignment="1">
      <alignment/>
    </xf>
    <xf numFmtId="0" fontId="18" fillId="0" borderId="0" xfId="0" applyFont="1" applyAlignment="1">
      <alignment/>
    </xf>
    <xf numFmtId="0" fontId="12" fillId="0" borderId="0" xfId="48" applyAlignment="1" applyProtection="1">
      <alignment/>
      <protection/>
    </xf>
    <xf numFmtId="3" fontId="0" fillId="0" borderId="0" xfId="0" applyNumberFormat="1" applyFont="1" applyAlignment="1">
      <alignment wrapText="1"/>
    </xf>
    <xf numFmtId="9" fontId="0" fillId="0" borderId="0" xfId="0" applyNumberFormat="1" applyAlignment="1">
      <alignment/>
    </xf>
    <xf numFmtId="0" fontId="0" fillId="0" borderId="14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98" fontId="0" fillId="0" borderId="10" xfId="0" applyNumberFormat="1" applyFont="1" applyBorder="1" applyAlignment="1">
      <alignment horizontal="center"/>
    </xf>
    <xf numFmtId="190" fontId="0" fillId="0" borderId="10" xfId="0" applyNumberFormat="1" applyFont="1" applyBorder="1" applyAlignment="1">
      <alignment horizontal="center"/>
    </xf>
    <xf numFmtId="0" fontId="0" fillId="0" borderId="0" xfId="57">
      <alignment/>
      <protection/>
    </xf>
    <xf numFmtId="14" fontId="0" fillId="0" borderId="0" xfId="57" applyNumberFormat="1">
      <alignment/>
      <protection/>
    </xf>
    <xf numFmtId="2" fontId="0" fillId="0" borderId="0" xfId="57" applyNumberFormat="1">
      <alignment/>
      <protection/>
    </xf>
    <xf numFmtId="0" fontId="0" fillId="0" borderId="0" xfId="57" applyFont="1" applyAlignment="1">
      <alignment wrapText="1"/>
      <protection/>
    </xf>
    <xf numFmtId="0" fontId="1" fillId="0" borderId="0" xfId="57" applyFont="1">
      <alignment/>
      <protection/>
    </xf>
    <xf numFmtId="0" fontId="1" fillId="33" borderId="19" xfId="57" applyFont="1" applyFill="1" applyBorder="1" applyAlignment="1">
      <alignment horizontal="center" vertical="center" wrapText="1"/>
      <protection/>
    </xf>
    <xf numFmtId="0" fontId="5" fillId="0" borderId="36" xfId="57" applyFont="1" applyFill="1" applyBorder="1" applyAlignment="1">
      <alignment horizontal="center"/>
      <protection/>
    </xf>
    <xf numFmtId="0" fontId="5" fillId="0" borderId="37" xfId="57" applyFont="1" applyFill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5" fillId="0" borderId="30" xfId="57" applyFont="1" applyFill="1" applyBorder="1" applyAlignment="1">
      <alignment horizontal="center"/>
      <protection/>
    </xf>
    <xf numFmtId="0" fontId="5" fillId="0" borderId="40" xfId="57" applyFont="1" applyFill="1" applyBorder="1" applyAlignment="1">
      <alignment horizontal="center"/>
      <protection/>
    </xf>
    <xf numFmtId="3" fontId="9" fillId="0" borderId="10" xfId="0" applyNumberFormat="1" applyFont="1" applyBorder="1" applyAlignment="1">
      <alignment horizontal="center" vertical="center"/>
    </xf>
    <xf numFmtId="0" fontId="16" fillId="0" borderId="0" xfId="47" applyFont="1" applyAlignment="1" applyProtection="1">
      <alignment/>
      <protection/>
    </xf>
    <xf numFmtId="0" fontId="0" fillId="0" borderId="0" xfId="0" applyBorder="1" applyAlignment="1">
      <alignment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5" fillId="0" borderId="28" xfId="57" applyFont="1" applyFill="1" applyBorder="1" applyAlignment="1">
      <alignment horizontal="center" vertical="center" wrapText="1"/>
      <protection/>
    </xf>
    <xf numFmtId="0" fontId="5" fillId="0" borderId="29" xfId="57" applyFont="1" applyFill="1" applyBorder="1" applyAlignment="1">
      <alignment horizontal="center"/>
      <protection/>
    </xf>
    <xf numFmtId="0" fontId="0" fillId="0" borderId="43" xfId="57" applyBorder="1">
      <alignment/>
      <protection/>
    </xf>
    <xf numFmtId="0" fontId="0" fillId="0" borderId="11" xfId="57" applyBorder="1">
      <alignment/>
      <protection/>
    </xf>
    <xf numFmtId="0" fontId="0" fillId="0" borderId="35" xfId="57" applyBorder="1">
      <alignment/>
      <protection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9" fillId="0" borderId="44" xfId="0" applyFont="1" applyBorder="1" applyAlignment="1">
      <alignment horizontal="left" wrapText="1"/>
    </xf>
    <xf numFmtId="0" fontId="14" fillId="0" borderId="45" xfId="0" applyFont="1" applyBorder="1" applyAlignment="1">
      <alignment horizontal="left" wrapText="1"/>
    </xf>
    <xf numFmtId="0" fontId="14" fillId="0" borderId="22" xfId="0" applyFont="1" applyBorder="1" applyAlignment="1">
      <alignment horizontal="left" wrapText="1"/>
    </xf>
    <xf numFmtId="0" fontId="19" fillId="0" borderId="44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0" fontId="0" fillId="0" borderId="46" xfId="57" applyFont="1" applyBorder="1" applyAlignment="1">
      <alignment horizontal="center"/>
      <protection/>
    </xf>
    <xf numFmtId="0" fontId="0" fillId="0" borderId="32" xfId="57" applyFont="1" applyBorder="1">
      <alignment/>
      <protection/>
    </xf>
    <xf numFmtId="0" fontId="0" fillId="0" borderId="32" xfId="57" applyFont="1" applyBorder="1" applyAlignment="1">
      <alignment horizontal="center"/>
      <protection/>
    </xf>
    <xf numFmtId="0" fontId="0" fillId="0" borderId="34" xfId="57" applyFont="1" applyBorder="1" applyAlignment="1">
      <alignment horizontal="center" vertical="center"/>
      <protection/>
    </xf>
    <xf numFmtId="0" fontId="0" fillId="0" borderId="35" xfId="57" applyBorder="1" applyAlignment="1">
      <alignment horizontal="center" vertical="center"/>
      <protection/>
    </xf>
    <xf numFmtId="3" fontId="9" fillId="0" borderId="47" xfId="0" applyNumberFormat="1" applyFont="1" applyBorder="1" applyAlignment="1">
      <alignment horizontal="center" vertical="center"/>
    </xf>
    <xf numFmtId="0" fontId="5" fillId="0" borderId="33" xfId="57" applyFont="1" applyFill="1" applyBorder="1" applyAlignment="1">
      <alignment horizontal="center"/>
      <protection/>
    </xf>
    <xf numFmtId="0" fontId="5" fillId="0" borderId="18" xfId="57" applyFont="1" applyFill="1" applyBorder="1" applyAlignment="1">
      <alignment horizontal="center"/>
      <protection/>
    </xf>
    <xf numFmtId="0" fontId="0" fillId="0" borderId="13" xfId="57" applyBorder="1" applyAlignment="1">
      <alignment horizontal="center"/>
      <protection/>
    </xf>
    <xf numFmtId="0" fontId="0" fillId="0" borderId="43" xfId="57" applyBorder="1" applyAlignment="1">
      <alignment horizontal="center"/>
      <protection/>
    </xf>
    <xf numFmtId="2" fontId="0" fillId="0" borderId="32" xfId="57" applyNumberFormat="1" applyBorder="1" applyAlignment="1">
      <alignment horizontal="center"/>
      <protection/>
    </xf>
    <xf numFmtId="2" fontId="0" fillId="0" borderId="0" xfId="57" applyNumberFormat="1" applyAlignment="1">
      <alignment horizontal="center"/>
      <protection/>
    </xf>
    <xf numFmtId="190" fontId="0" fillId="0" borderId="0" xfId="0" applyNumberFormat="1" applyAlignment="1">
      <alignment/>
    </xf>
    <xf numFmtId="178" fontId="0" fillId="0" borderId="0" xfId="54" applyFont="1" applyAlignment="1">
      <alignment/>
    </xf>
    <xf numFmtId="178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190" fontId="20" fillId="0" borderId="18" xfId="0" applyNumberFormat="1" applyFont="1" applyBorder="1" applyAlignment="1">
      <alignment/>
    </xf>
    <xf numFmtId="0" fontId="21" fillId="0" borderId="0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90" fontId="22" fillId="0" borderId="21" xfId="0" applyNumberFormat="1" applyFont="1" applyBorder="1" applyAlignment="1">
      <alignment horizontal="center" vertical="center" wrapText="1"/>
    </xf>
    <xf numFmtId="195" fontId="22" fillId="0" borderId="21" xfId="0" applyNumberFormat="1" applyFont="1" applyBorder="1" applyAlignment="1">
      <alignment horizontal="center" vertical="center" wrapText="1"/>
    </xf>
    <xf numFmtId="195" fontId="20" fillId="0" borderId="21" xfId="0" applyNumberFormat="1" applyFont="1" applyBorder="1" applyAlignment="1">
      <alignment horizontal="center" vertical="center" wrapText="1"/>
    </xf>
    <xf numFmtId="195" fontId="22" fillId="0" borderId="18" xfId="0" applyNumberFormat="1" applyFont="1" applyBorder="1" applyAlignment="1">
      <alignment horizontal="center" vertical="center" wrapText="1"/>
    </xf>
    <xf numFmtId="190" fontId="22" fillId="0" borderId="18" xfId="0" applyNumberFormat="1" applyFont="1" applyBorder="1" applyAlignment="1">
      <alignment horizontal="center" vertical="center" wrapText="1"/>
    </xf>
    <xf numFmtId="195" fontId="20" fillId="0" borderId="18" xfId="0" applyNumberFormat="1" applyFont="1" applyBorder="1" applyAlignment="1">
      <alignment horizontal="center" vertical="center" wrapText="1"/>
    </xf>
    <xf numFmtId="186" fontId="22" fillId="0" borderId="48" xfId="0" applyNumberFormat="1" applyFont="1" applyBorder="1" applyAlignment="1">
      <alignment horizontal="center"/>
    </xf>
    <xf numFmtId="190" fontId="22" fillId="0" borderId="48" xfId="0" applyNumberFormat="1" applyFont="1" applyBorder="1" applyAlignment="1">
      <alignment/>
    </xf>
    <xf numFmtId="185" fontId="22" fillId="0" borderId="48" xfId="0" applyNumberFormat="1" applyFont="1" applyBorder="1" applyAlignment="1">
      <alignment/>
    </xf>
    <xf numFmtId="4" fontId="22" fillId="0" borderId="48" xfId="0" applyNumberFormat="1" applyFont="1" applyBorder="1" applyAlignment="1">
      <alignment horizontal="center"/>
    </xf>
    <xf numFmtId="2" fontId="22" fillId="0" borderId="48" xfId="0" applyNumberFormat="1" applyFont="1" applyBorder="1" applyAlignment="1">
      <alignment horizontal="center"/>
    </xf>
    <xf numFmtId="190" fontId="20" fillId="0" borderId="18" xfId="0" applyNumberFormat="1" applyFont="1" applyBorder="1" applyAlignment="1">
      <alignment horizontal="center" vertical="center" wrapText="1"/>
    </xf>
    <xf numFmtId="190" fontId="20" fillId="0" borderId="0" xfId="0" applyNumberFormat="1" applyFont="1" applyBorder="1" applyAlignment="1">
      <alignment/>
    </xf>
    <xf numFmtId="190" fontId="2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90" fontId="0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46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1" fillId="0" borderId="21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1" fillId="33" borderId="31" xfId="0" applyFont="1" applyFill="1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5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justify" vertical="center"/>
    </xf>
    <xf numFmtId="0" fontId="0" fillId="0" borderId="24" xfId="0" applyBorder="1" applyAlignment="1">
      <alignment horizontal="justify" vertical="center"/>
    </xf>
    <xf numFmtId="0" fontId="10" fillId="0" borderId="28" xfId="0" applyFont="1" applyBorder="1" applyAlignment="1">
      <alignment horizontal="justify" vertical="center"/>
    </xf>
    <xf numFmtId="0" fontId="0" fillId="0" borderId="25" xfId="0" applyBorder="1" applyAlignment="1">
      <alignment horizontal="justify"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1" fillId="33" borderId="31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justify" vertical="center"/>
    </xf>
    <xf numFmtId="0" fontId="0" fillId="0" borderId="3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0" fontId="0" fillId="0" borderId="56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1" fillId="0" borderId="26" xfId="57" applyFont="1" applyFill="1" applyBorder="1" applyAlignment="1">
      <alignment horizontal="center" vertical="center" wrapText="1"/>
      <protection/>
    </xf>
    <xf numFmtId="0" fontId="1" fillId="0" borderId="57" xfId="57" applyFont="1" applyFill="1" applyBorder="1" applyAlignment="1">
      <alignment horizontal="center" vertical="center" wrapText="1"/>
      <protection/>
    </xf>
    <xf numFmtId="0" fontId="0" fillId="0" borderId="27" xfId="57" applyFill="1" applyBorder="1" applyAlignment="1">
      <alignment horizontal="center" vertical="center" wrapText="1"/>
      <protection/>
    </xf>
    <xf numFmtId="0" fontId="1" fillId="0" borderId="28" xfId="57" applyFont="1" applyFill="1" applyBorder="1" applyAlignment="1">
      <alignment horizontal="center" vertical="center" wrapText="1"/>
      <protection/>
    </xf>
    <xf numFmtId="0" fontId="0" fillId="0" borderId="33" xfId="57" applyFill="1" applyBorder="1" applyAlignment="1">
      <alignment horizontal="center" vertical="center" wrapText="1"/>
      <protection/>
    </xf>
    <xf numFmtId="0" fontId="1" fillId="0" borderId="25" xfId="57" applyFont="1" applyFill="1" applyBorder="1" applyAlignment="1">
      <alignment horizontal="center" vertical="center" wrapText="1"/>
      <protection/>
    </xf>
    <xf numFmtId="0" fontId="0" fillId="0" borderId="49" xfId="57" applyFill="1" applyBorder="1" applyAlignment="1">
      <alignment horizontal="center" vertical="center" wrapText="1"/>
      <protection/>
    </xf>
    <xf numFmtId="0" fontId="0" fillId="0" borderId="24" xfId="57" applyFill="1" applyBorder="1" applyAlignment="1">
      <alignment horizontal="center" vertical="center" wrapText="1"/>
      <protection/>
    </xf>
    <xf numFmtId="0" fontId="0" fillId="0" borderId="50" xfId="57" applyFill="1" applyBorder="1" applyAlignment="1">
      <alignment horizontal="center" vertical="center" wrapText="1"/>
      <protection/>
    </xf>
    <xf numFmtId="0" fontId="1" fillId="0" borderId="53" xfId="57" applyFont="1" applyFill="1" applyBorder="1" applyAlignment="1">
      <alignment horizontal="center" vertical="center" wrapText="1"/>
      <protection/>
    </xf>
    <xf numFmtId="0" fontId="1" fillId="0" borderId="0" xfId="57" applyFont="1" applyFill="1" applyBorder="1" applyAlignment="1">
      <alignment horizontal="center" vertical="center" wrapText="1"/>
      <protection/>
    </xf>
    <xf numFmtId="0" fontId="0" fillId="0" borderId="54" xfId="57" applyFill="1" applyBorder="1" applyAlignment="1">
      <alignment horizontal="center" vertical="center" wrapText="1"/>
      <protection/>
    </xf>
    <xf numFmtId="0" fontId="11" fillId="0" borderId="0" xfId="57" applyFont="1" applyAlignment="1">
      <alignment horizontal="center" wrapText="1"/>
      <protection/>
    </xf>
    <xf numFmtId="0" fontId="0" fillId="0" borderId="0" xfId="57" applyAlignment="1">
      <alignment/>
      <protection/>
    </xf>
    <xf numFmtId="0" fontId="1" fillId="33" borderId="40" xfId="57" applyFont="1" applyFill="1" applyBorder="1" applyAlignment="1">
      <alignment horizontal="center"/>
      <protection/>
    </xf>
    <xf numFmtId="0" fontId="1" fillId="33" borderId="30" xfId="57" applyFont="1" applyFill="1" applyBorder="1" applyAlignment="1">
      <alignment horizontal="center"/>
      <protection/>
    </xf>
    <xf numFmtId="0" fontId="0" fillId="0" borderId="27" xfId="57" applyBorder="1" applyAlignment="1">
      <alignment horizontal="center" wrapText="1"/>
      <protection/>
    </xf>
    <xf numFmtId="0" fontId="0" fillId="0" borderId="58" xfId="0" applyBorder="1" applyAlignment="1">
      <alignment horizontal="center" wrapText="1"/>
    </xf>
    <xf numFmtId="0" fontId="0" fillId="0" borderId="57" xfId="57" applyBorder="1" applyAlignment="1">
      <alignment/>
      <protection/>
    </xf>
    <xf numFmtId="0" fontId="0" fillId="0" borderId="59" xfId="0" applyBorder="1" applyAlignment="1">
      <alignment/>
    </xf>
    <xf numFmtId="3" fontId="0" fillId="0" borderId="31" xfId="0" applyNumberFormat="1" applyFont="1" applyBorder="1" applyAlignment="1">
      <alignment horizontal="center" wrapText="1"/>
    </xf>
    <xf numFmtId="3" fontId="0" fillId="0" borderId="36" xfId="0" applyNumberFormat="1" applyFont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EVALUACION ASEO" xfId="47"/>
    <cellStyle name="Hipervínculo_evaluación financiera" xfId="48"/>
    <cellStyle name="Hipervínculo_MODELO ECONOMICO 1RA PRUIEBA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25.421875" style="0" customWidth="1"/>
    <col min="2" max="2" width="74.00390625" style="0" customWidth="1"/>
  </cols>
  <sheetData>
    <row r="1" spans="1:4" ht="24.75" customHeight="1">
      <c r="A1" s="142" t="s">
        <v>0</v>
      </c>
      <c r="B1" s="142"/>
      <c r="C1" s="143"/>
      <c r="D1" s="143"/>
    </row>
    <row r="2" spans="1:2" ht="24.75" customHeight="1">
      <c r="A2" s="1"/>
      <c r="B2" s="1"/>
    </row>
    <row r="3" spans="1:4" ht="91.5" customHeight="1">
      <c r="A3" s="3" t="s">
        <v>1</v>
      </c>
      <c r="B3" s="144" t="s">
        <v>2</v>
      </c>
      <c r="C3" s="145"/>
      <c r="D3" s="145"/>
    </row>
    <row r="7" ht="12.75">
      <c r="B7" s="4" t="s">
        <v>3</v>
      </c>
    </row>
    <row r="9" ht="12.75">
      <c r="B9" s="16" t="s">
        <v>4</v>
      </c>
    </row>
    <row r="10" ht="12.75">
      <c r="B10" s="16" t="s">
        <v>5</v>
      </c>
    </row>
    <row r="11" ht="12.75">
      <c r="B11" s="16" t="s">
        <v>22</v>
      </c>
    </row>
    <row r="12" ht="12.75">
      <c r="B12" s="16" t="s">
        <v>39</v>
      </c>
    </row>
    <row r="13" ht="12.75">
      <c r="B13" s="16" t="s">
        <v>81</v>
      </c>
    </row>
    <row r="14" ht="12.75">
      <c r="B14" s="16" t="s">
        <v>80</v>
      </c>
    </row>
    <row r="15" ht="12.75">
      <c r="B15" s="16" t="s">
        <v>6</v>
      </c>
    </row>
    <row r="16" ht="12.75">
      <c r="B16" s="16" t="s">
        <v>7</v>
      </c>
    </row>
    <row r="17" ht="12.75">
      <c r="B17" s="16" t="s">
        <v>8</v>
      </c>
    </row>
  </sheetData>
  <sheetProtection/>
  <mergeCells count="2">
    <mergeCell ref="A1:D1"/>
    <mergeCell ref="B3:D3"/>
  </mergeCells>
  <hyperlinks>
    <hyperlink ref="B9" location="'EVALUACIÓN JURIDICA'!A1" display="1.      EVALUACIÓN JURIDICA CONSOLIDADA"/>
    <hyperlink ref="B10" location="'VERIFICACION DE LOS D. FINA'!A1" display="2.      VERIFICACIÓN DE LOS DOCUMENTOS FINANCIEROS"/>
    <hyperlink ref="B11" location="'EVALUACIÓN FINANCIERA'!A1" display="2.1   EVALUACIÓN FINANCIERA"/>
    <hyperlink ref="B12" location="'DOCUMENCTOS TECNICOS'!A1" display="3.   VERIFICACIÓN DE LOS DOCUMENTOS TECNICOS"/>
    <hyperlink ref="B14" location="'EVALUACIÓN TECNICA'!A1" display="3.      EVALUACIÓN TECNICA"/>
    <hyperlink ref="B16" location="'CALIFICACION PRECIO'!A1" display="6.      CALIFICACIÓN ECONOMICA"/>
    <hyperlink ref="B17" location="RESUMEN!A1" display="7.       RESUMEN"/>
    <hyperlink ref="B13" location="'ANALISIS C. EXPERIENCIA'!A1" display="3.2 ANALISIS DE LAS CERTIFICACIONES"/>
  </hyperlink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="85" zoomScaleNormal="85" zoomScalePageLayoutView="0" workbookViewId="0" topLeftCell="A1">
      <pane xSplit="2" topLeftCell="C1" activePane="topRight" state="frozen"/>
      <selection pane="topLeft" activeCell="A1" sqref="A1"/>
      <selection pane="topRight" activeCell="G22" sqref="G22"/>
    </sheetView>
  </sheetViews>
  <sheetFormatPr defaultColWidth="11.421875" defaultRowHeight="12.75"/>
  <cols>
    <col min="1" max="1" width="21.28125" style="0" customWidth="1"/>
    <col min="2" max="2" width="39.57421875" style="6" customWidth="1"/>
    <col min="3" max="8" width="16.140625" style="0" customWidth="1"/>
  </cols>
  <sheetData>
    <row r="1" spans="1:2" ht="12.75">
      <c r="A1" s="16" t="s">
        <v>16</v>
      </c>
      <c r="B1" s="5"/>
    </row>
    <row r="2" ht="12.75">
      <c r="B2" s="5"/>
    </row>
    <row r="3" ht="12.75">
      <c r="B3" s="5"/>
    </row>
    <row r="4" ht="12.75">
      <c r="B4" s="5"/>
    </row>
    <row r="5" spans="2:6" ht="15.75">
      <c r="B5" s="157" t="s">
        <v>12</v>
      </c>
      <c r="C5" s="157"/>
      <c r="D5" s="157"/>
      <c r="E5" s="157"/>
      <c r="F5" s="158"/>
    </row>
    <row r="6" ht="12.75">
      <c r="B6" s="5"/>
    </row>
    <row r="7" ht="13.5" thickBot="1">
      <c r="B7" s="5"/>
    </row>
    <row r="8" spans="2:8" s="9" customFormat="1" ht="24.75" customHeight="1" thickBot="1">
      <c r="B8" s="19" t="s">
        <v>13</v>
      </c>
      <c r="C8" s="155">
        <v>1</v>
      </c>
      <c r="D8" s="156"/>
      <c r="E8" s="155">
        <v>2</v>
      </c>
      <c r="F8" s="156"/>
      <c r="G8" s="155">
        <v>3</v>
      </c>
      <c r="H8" s="156"/>
    </row>
    <row r="9" spans="2:8" ht="12.75" customHeight="1">
      <c r="B9" s="146" t="s">
        <v>14</v>
      </c>
      <c r="C9" s="149" t="s">
        <v>82</v>
      </c>
      <c r="D9" s="150"/>
      <c r="E9" s="149" t="s">
        <v>84</v>
      </c>
      <c r="F9" s="150"/>
      <c r="G9" s="149" t="s">
        <v>94</v>
      </c>
      <c r="H9" s="150"/>
    </row>
    <row r="10" spans="2:8" ht="12.75">
      <c r="B10" s="147"/>
      <c r="C10" s="151"/>
      <c r="D10" s="152"/>
      <c r="E10" s="151"/>
      <c r="F10" s="152"/>
      <c r="G10" s="151"/>
      <c r="H10" s="152"/>
    </row>
    <row r="11" spans="2:8" ht="25.5" customHeight="1" thickBot="1">
      <c r="B11" s="148"/>
      <c r="C11" s="153"/>
      <c r="D11" s="154"/>
      <c r="E11" s="153"/>
      <c r="F11" s="154"/>
      <c r="G11" s="153"/>
      <c r="H11" s="154"/>
    </row>
    <row r="12" spans="2:8" ht="12.75">
      <c r="B12" s="20" t="s">
        <v>9</v>
      </c>
      <c r="C12" s="87" t="s">
        <v>10</v>
      </c>
      <c r="D12" s="88" t="s">
        <v>11</v>
      </c>
      <c r="E12" s="87" t="s">
        <v>10</v>
      </c>
      <c r="F12" s="88" t="s">
        <v>11</v>
      </c>
      <c r="G12" s="87" t="s">
        <v>10</v>
      </c>
      <c r="H12" s="88" t="s">
        <v>11</v>
      </c>
    </row>
    <row r="13" spans="2:8" ht="49.5">
      <c r="B13" s="89" t="s">
        <v>85</v>
      </c>
      <c r="C13" s="8" t="s">
        <v>106</v>
      </c>
      <c r="D13" s="8"/>
      <c r="E13" s="8" t="s">
        <v>107</v>
      </c>
      <c r="F13" s="8"/>
      <c r="G13" s="8" t="s">
        <v>108</v>
      </c>
      <c r="H13" s="8"/>
    </row>
    <row r="14" spans="2:8" ht="49.5">
      <c r="B14" s="89" t="s">
        <v>86</v>
      </c>
      <c r="C14" s="8" t="s">
        <v>109</v>
      </c>
      <c r="D14" s="8"/>
      <c r="E14" s="101" t="s">
        <v>110</v>
      </c>
      <c r="F14" s="8"/>
      <c r="G14" s="8" t="s">
        <v>61</v>
      </c>
      <c r="H14" s="8"/>
    </row>
    <row r="15" spans="2:8" ht="66">
      <c r="B15" s="89" t="s">
        <v>87</v>
      </c>
      <c r="C15" s="8" t="s">
        <v>27</v>
      </c>
      <c r="D15" s="8"/>
      <c r="E15" s="8" t="s">
        <v>27</v>
      </c>
      <c r="F15" s="8"/>
      <c r="G15" s="8" t="s">
        <v>27</v>
      </c>
      <c r="H15" s="8"/>
    </row>
    <row r="16" spans="2:8" ht="66">
      <c r="B16" s="89" t="s">
        <v>88</v>
      </c>
      <c r="C16" s="8" t="s">
        <v>111</v>
      </c>
      <c r="D16" s="8"/>
      <c r="E16" s="8" t="s">
        <v>113</v>
      </c>
      <c r="F16" s="8"/>
      <c r="G16" s="8" t="s">
        <v>112</v>
      </c>
      <c r="H16" s="8"/>
    </row>
    <row r="17" spans="2:8" ht="33">
      <c r="B17" s="89" t="s">
        <v>89</v>
      </c>
      <c r="C17" s="8" t="s">
        <v>114</v>
      </c>
      <c r="D17" s="8"/>
      <c r="E17" s="8" t="s">
        <v>67</v>
      </c>
      <c r="F17" s="8"/>
      <c r="G17" s="8" t="s">
        <v>62</v>
      </c>
      <c r="H17" s="8"/>
    </row>
    <row r="18" spans="2:8" ht="66">
      <c r="B18" s="89" t="s">
        <v>90</v>
      </c>
      <c r="C18" s="8" t="s">
        <v>66</v>
      </c>
      <c r="D18" s="8"/>
      <c r="E18" s="8" t="s">
        <v>63</v>
      </c>
      <c r="F18" s="8"/>
      <c r="G18" s="8" t="s">
        <v>115</v>
      </c>
      <c r="H18" s="8"/>
    </row>
    <row r="19" spans="2:8" ht="16.5">
      <c r="B19" s="102" t="s">
        <v>116</v>
      </c>
      <c r="C19" s="8" t="s">
        <v>68</v>
      </c>
      <c r="D19" s="8"/>
      <c r="E19" s="8" t="s">
        <v>70</v>
      </c>
      <c r="F19" s="8"/>
      <c r="G19" s="8" t="s">
        <v>65</v>
      </c>
      <c r="H19" s="8"/>
    </row>
    <row r="20" spans="2:8" ht="33">
      <c r="B20" s="89" t="s">
        <v>91</v>
      </c>
      <c r="C20" s="8" t="s">
        <v>117</v>
      </c>
      <c r="D20" s="8"/>
      <c r="E20" s="8" t="s">
        <v>118</v>
      </c>
      <c r="F20" s="8"/>
      <c r="G20" s="8" t="s">
        <v>68</v>
      </c>
      <c r="H20" s="8"/>
    </row>
    <row r="21" spans="2:8" ht="49.5">
      <c r="B21" s="89" t="s">
        <v>92</v>
      </c>
      <c r="C21" s="8" t="s">
        <v>119</v>
      </c>
      <c r="D21" s="7"/>
      <c r="E21" s="8" t="s">
        <v>120</v>
      </c>
      <c r="F21" s="7"/>
      <c r="G21" s="8" t="s">
        <v>69</v>
      </c>
      <c r="H21" s="7"/>
    </row>
  </sheetData>
  <sheetProtection/>
  <mergeCells count="8">
    <mergeCell ref="B9:B11"/>
    <mergeCell ref="C9:D11"/>
    <mergeCell ref="E9:F11"/>
    <mergeCell ref="G9:H11"/>
    <mergeCell ref="G8:H8"/>
    <mergeCell ref="B5:F5"/>
    <mergeCell ref="C8:D8"/>
    <mergeCell ref="E8:F8"/>
  </mergeCells>
  <hyperlinks>
    <hyperlink ref="A1" location="Hoja1!A1" display="VOLVER AL MENU"/>
  </hyperlink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="85" zoomScaleNormal="85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21.28125" style="0" customWidth="1"/>
    <col min="2" max="2" width="39.57421875" style="5" customWidth="1"/>
    <col min="3" max="8" width="16.140625" style="0" customWidth="1"/>
  </cols>
  <sheetData>
    <row r="1" ht="12.75">
      <c r="A1" s="61" t="s">
        <v>16</v>
      </c>
    </row>
    <row r="5" spans="2:6" ht="15.75">
      <c r="B5" s="157" t="s">
        <v>21</v>
      </c>
      <c r="C5" s="157"/>
      <c r="D5" s="157"/>
      <c r="E5" s="157"/>
      <c r="F5" s="158"/>
    </row>
    <row r="7" ht="13.5" thickBot="1"/>
    <row r="8" spans="2:8" s="9" customFormat="1" ht="24.75" customHeight="1" thickBot="1">
      <c r="B8" s="19" t="s">
        <v>13</v>
      </c>
      <c r="C8" s="155">
        <v>1</v>
      </c>
      <c r="D8" s="156"/>
      <c r="E8" s="155">
        <v>2</v>
      </c>
      <c r="F8" s="156"/>
      <c r="G8" s="155">
        <v>3</v>
      </c>
      <c r="H8" s="156"/>
    </row>
    <row r="9" spans="2:8" ht="12.75" customHeight="1">
      <c r="B9" s="146" t="s">
        <v>14</v>
      </c>
      <c r="C9" s="149" t="s">
        <v>82</v>
      </c>
      <c r="D9" s="150"/>
      <c r="E9" s="149" t="s">
        <v>84</v>
      </c>
      <c r="F9" s="150"/>
      <c r="G9" s="149" t="s">
        <v>94</v>
      </c>
      <c r="H9" s="150"/>
    </row>
    <row r="10" spans="2:8" ht="12.75">
      <c r="B10" s="147"/>
      <c r="C10" s="151"/>
      <c r="D10" s="152"/>
      <c r="E10" s="151"/>
      <c r="F10" s="152"/>
      <c r="G10" s="151"/>
      <c r="H10" s="152"/>
    </row>
    <row r="11" spans="2:8" ht="25.5" customHeight="1" thickBot="1">
      <c r="B11" s="148"/>
      <c r="C11" s="153"/>
      <c r="D11" s="154"/>
      <c r="E11" s="153"/>
      <c r="F11" s="154"/>
      <c r="G11" s="153"/>
      <c r="H11" s="154"/>
    </row>
    <row r="12" spans="2:8" ht="13.5" thickBot="1">
      <c r="B12" s="20" t="s">
        <v>9</v>
      </c>
      <c r="C12" s="14" t="s">
        <v>10</v>
      </c>
      <c r="D12" s="15" t="s">
        <v>11</v>
      </c>
      <c r="E12" s="14" t="s">
        <v>10</v>
      </c>
      <c r="F12" s="15" t="s">
        <v>11</v>
      </c>
      <c r="G12" s="14" t="s">
        <v>10</v>
      </c>
      <c r="H12" s="15" t="s">
        <v>11</v>
      </c>
    </row>
    <row r="13" spans="2:8" ht="49.5">
      <c r="B13" s="21" t="s">
        <v>19</v>
      </c>
      <c r="C13" s="64"/>
      <c r="D13" s="12"/>
      <c r="E13" s="64"/>
      <c r="F13" s="12"/>
      <c r="G13" s="64"/>
      <c r="H13" s="12"/>
    </row>
    <row r="14" spans="2:8" ht="33">
      <c r="B14" s="22" t="s">
        <v>20</v>
      </c>
      <c r="C14" s="64"/>
      <c r="D14" s="10"/>
      <c r="E14" s="64"/>
      <c r="F14" s="10"/>
      <c r="G14" s="64"/>
      <c r="H14" s="10"/>
    </row>
    <row r="15" spans="2:8" ht="33">
      <c r="B15" s="22" t="s">
        <v>17</v>
      </c>
      <c r="C15" s="64"/>
      <c r="D15" s="10"/>
      <c r="E15" s="64"/>
      <c r="F15" s="10"/>
      <c r="G15" s="64"/>
      <c r="H15" s="10"/>
    </row>
    <row r="16" spans="2:8" ht="99.75" thickBot="1">
      <c r="B16" s="23" t="s">
        <v>18</v>
      </c>
      <c r="C16" s="64"/>
      <c r="D16" s="11"/>
      <c r="E16" s="64"/>
      <c r="F16" s="11"/>
      <c r="G16" s="64"/>
      <c r="H16" s="11"/>
    </row>
    <row r="17" spans="2:8" ht="12.75">
      <c r="B17" s="163" t="s">
        <v>15</v>
      </c>
      <c r="C17" s="159" t="s">
        <v>79</v>
      </c>
      <c r="D17" s="160"/>
      <c r="E17" s="159" t="s">
        <v>79</v>
      </c>
      <c r="F17" s="160"/>
      <c r="G17" s="159" t="s">
        <v>79</v>
      </c>
      <c r="H17" s="160"/>
    </row>
    <row r="18" spans="2:8" ht="13.5" thickBot="1">
      <c r="B18" s="164"/>
      <c r="C18" s="161"/>
      <c r="D18" s="162"/>
      <c r="E18" s="161"/>
      <c r="F18" s="162"/>
      <c r="G18" s="161"/>
      <c r="H18" s="162"/>
    </row>
  </sheetData>
  <sheetProtection/>
  <mergeCells count="12">
    <mergeCell ref="B5:F5"/>
    <mergeCell ref="G8:H8"/>
    <mergeCell ref="C8:D8"/>
    <mergeCell ref="E8:F8"/>
    <mergeCell ref="E9:F11"/>
    <mergeCell ref="G9:H11"/>
    <mergeCell ref="C17:D18"/>
    <mergeCell ref="E17:F18"/>
    <mergeCell ref="G17:H18"/>
    <mergeCell ref="B17:B18"/>
    <mergeCell ref="B9:B11"/>
    <mergeCell ref="C9:D11"/>
  </mergeCells>
  <hyperlinks>
    <hyperlink ref="A1" location="Hoja1!A1" display="VOLVER AL MENU"/>
  </hyperlinks>
  <printOptions/>
  <pageMargins left="0.75" right="0.75" top="1" bottom="1" header="0" footer="0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showGridLines="0" zoomScale="85" zoomScaleNormal="85" zoomScalePageLayoutView="0" workbookViewId="0" topLeftCell="A1">
      <pane xSplit="3" topLeftCell="G1" activePane="topRight" state="frozen"/>
      <selection pane="topLeft" activeCell="A6" sqref="A6"/>
      <selection pane="topRight" activeCell="G14" sqref="G14"/>
    </sheetView>
  </sheetViews>
  <sheetFormatPr defaultColWidth="11.421875" defaultRowHeight="12.75"/>
  <cols>
    <col min="1" max="1" width="21.28125" style="0" customWidth="1"/>
    <col min="2" max="2" width="39.57421875" style="5" customWidth="1"/>
    <col min="3" max="3" width="19.28125" style="5" customWidth="1"/>
    <col min="4" max="4" width="16.7109375" style="5" customWidth="1"/>
    <col min="5" max="12" width="16.140625" style="0" customWidth="1"/>
  </cols>
  <sheetData>
    <row r="1" ht="12.75">
      <c r="A1" s="61" t="s">
        <v>16</v>
      </c>
    </row>
    <row r="5" spans="2:10" ht="15.75">
      <c r="B5" s="157" t="s">
        <v>21</v>
      </c>
      <c r="C5" s="157"/>
      <c r="D5" s="157"/>
      <c r="E5" s="157"/>
      <c r="F5" s="157"/>
      <c r="G5" s="157"/>
      <c r="H5" s="157"/>
      <c r="I5" s="158"/>
      <c r="J5" s="2"/>
    </row>
    <row r="7" ht="13.5" thickBot="1"/>
    <row r="8" spans="2:12" s="9" customFormat="1" ht="24.75" customHeight="1" thickBot="1">
      <c r="B8" s="192" t="s">
        <v>13</v>
      </c>
      <c r="C8" s="167"/>
      <c r="D8" s="171">
        <v>1</v>
      </c>
      <c r="E8" s="172"/>
      <c r="F8" s="173"/>
      <c r="G8" s="174">
        <v>2</v>
      </c>
      <c r="H8" s="175"/>
      <c r="I8" s="176"/>
      <c r="J8" s="174">
        <v>3</v>
      </c>
      <c r="K8" s="175"/>
      <c r="L8" s="176"/>
    </row>
    <row r="9" spans="2:12" ht="12.75" customHeight="1">
      <c r="B9" s="149" t="s">
        <v>14</v>
      </c>
      <c r="C9" s="194"/>
      <c r="D9" s="149" t="s">
        <v>82</v>
      </c>
      <c r="E9" s="168"/>
      <c r="F9" s="150"/>
      <c r="G9" s="149" t="s">
        <v>84</v>
      </c>
      <c r="H9" s="168"/>
      <c r="I9" s="150"/>
      <c r="J9" s="149" t="s">
        <v>93</v>
      </c>
      <c r="K9" s="168"/>
      <c r="L9" s="150"/>
    </row>
    <row r="10" spans="2:12" ht="12.75">
      <c r="B10" s="151"/>
      <c r="C10" s="195"/>
      <c r="D10" s="151"/>
      <c r="E10" s="169"/>
      <c r="F10" s="152"/>
      <c r="G10" s="151"/>
      <c r="H10" s="169"/>
      <c r="I10" s="152"/>
      <c r="J10" s="151"/>
      <c r="K10" s="169"/>
      <c r="L10" s="152"/>
    </row>
    <row r="11" spans="2:12" ht="25.5" customHeight="1" thickBot="1">
      <c r="B11" s="196"/>
      <c r="C11" s="197"/>
      <c r="D11" s="153"/>
      <c r="E11" s="170"/>
      <c r="F11" s="154"/>
      <c r="G11" s="153"/>
      <c r="H11" s="170"/>
      <c r="I11" s="154"/>
      <c r="J11" s="153"/>
      <c r="K11" s="170"/>
      <c r="L11" s="154"/>
    </row>
    <row r="12" spans="2:12" ht="25.5" customHeight="1" thickBot="1">
      <c r="B12" s="181" t="s">
        <v>26</v>
      </c>
      <c r="C12" s="167"/>
      <c r="D12" s="165" t="s">
        <v>27</v>
      </c>
      <c r="E12" s="166"/>
      <c r="F12" s="167"/>
      <c r="G12" s="165" t="s">
        <v>27</v>
      </c>
      <c r="H12" s="166"/>
      <c r="I12" s="167"/>
      <c r="J12" s="165" t="s">
        <v>27</v>
      </c>
      <c r="K12" s="166"/>
      <c r="L12" s="167"/>
    </row>
    <row r="13" spans="2:12" ht="13.5" thickBot="1">
      <c r="B13" s="24" t="s">
        <v>9</v>
      </c>
      <c r="C13" s="33" t="s">
        <v>28</v>
      </c>
      <c r="D13" s="24" t="s">
        <v>24</v>
      </c>
      <c r="E13" s="34" t="s">
        <v>23</v>
      </c>
      <c r="F13" s="35" t="s">
        <v>25</v>
      </c>
      <c r="G13" s="18" t="s">
        <v>24</v>
      </c>
      <c r="H13" s="17" t="s">
        <v>23</v>
      </c>
      <c r="I13" s="15" t="s">
        <v>25</v>
      </c>
      <c r="J13" s="18" t="s">
        <v>24</v>
      </c>
      <c r="K13" s="17" t="s">
        <v>23</v>
      </c>
      <c r="L13" s="15" t="s">
        <v>25</v>
      </c>
    </row>
    <row r="14" spans="2:12" ht="31.5" customHeight="1">
      <c r="B14" s="182" t="s">
        <v>29</v>
      </c>
      <c r="C14" s="27" t="s">
        <v>33</v>
      </c>
      <c r="D14" s="84">
        <v>688556221</v>
      </c>
      <c r="E14" s="200">
        <f>+IF(D14="","",D14/D15)</f>
        <v>0.3327860131061224</v>
      </c>
      <c r="F14" s="198" t="str">
        <f>IF(E14&lt;=0.6,"CUMPLE","NO CUMPLE")</f>
        <v>CUMPLE</v>
      </c>
      <c r="G14" s="84">
        <v>1678527483</v>
      </c>
      <c r="H14" s="200">
        <f>+IF(G14="","",G14/G15)</f>
        <v>0.5386586013630926</v>
      </c>
      <c r="I14" s="198" t="str">
        <f>IF(H14&lt;=0.6,"CUMPLE","NO CUMPLE")</f>
        <v>CUMPLE</v>
      </c>
      <c r="J14" s="84">
        <v>1125406314.18</v>
      </c>
      <c r="K14" s="200">
        <f>+IF(J14="","",J14/J15)</f>
        <v>0.5269393357373553</v>
      </c>
      <c r="L14" s="198" t="str">
        <f>IF(K14&lt;=0.6,"CUMPLE","NO CUMPLE")</f>
        <v>CUMPLE</v>
      </c>
    </row>
    <row r="15" spans="2:12" ht="31.5" customHeight="1" thickBot="1">
      <c r="B15" s="183"/>
      <c r="C15" s="28" t="s">
        <v>34</v>
      </c>
      <c r="D15" s="84">
        <v>2069065988</v>
      </c>
      <c r="E15" s="201"/>
      <c r="F15" s="179"/>
      <c r="G15" s="84">
        <v>3116124905</v>
      </c>
      <c r="H15" s="201"/>
      <c r="I15" s="179"/>
      <c r="J15" s="84">
        <v>2135741702.8</v>
      </c>
      <c r="K15" s="201"/>
      <c r="L15" s="179"/>
    </row>
    <row r="16" spans="2:12" ht="31.5" customHeight="1">
      <c r="B16" s="184" t="s">
        <v>30</v>
      </c>
      <c r="C16" s="29" t="s">
        <v>35</v>
      </c>
      <c r="D16" s="84">
        <v>1552185609</v>
      </c>
      <c r="E16" s="199">
        <f>+IF(D16="","",D16-D17)</f>
        <v>913629388</v>
      </c>
      <c r="F16" s="179" t="str">
        <f>+IF(E16&gt;=$B$31,"CUMPLE"," NO CUMPLE")</f>
        <v>CUMPLE</v>
      </c>
      <c r="G16" s="84">
        <v>2451613429</v>
      </c>
      <c r="H16" s="199">
        <f>+IF(G16="","",G16-G17)</f>
        <v>1164931884</v>
      </c>
      <c r="I16" s="179" t="str">
        <f>+IF(H16&gt;=$B$31,"CUMPLE"," NO CUMPLE")</f>
        <v>CUMPLE</v>
      </c>
      <c r="J16" s="84">
        <v>1648091302.5</v>
      </c>
      <c r="K16" s="199">
        <f>+IF(J16="","",J16-J17)</f>
        <v>744843615.1</v>
      </c>
      <c r="L16" s="179" t="str">
        <f>+IF(K16&gt;=$B$31,"CUMPLE"," NO CUMPLE")</f>
        <v>CUMPLE</v>
      </c>
    </row>
    <row r="17" spans="2:12" ht="31.5" customHeight="1" thickBot="1">
      <c r="B17" s="183"/>
      <c r="C17" s="30" t="s">
        <v>36</v>
      </c>
      <c r="D17" s="84">
        <v>638556221</v>
      </c>
      <c r="E17" s="199"/>
      <c r="F17" s="179"/>
      <c r="G17" s="84">
        <v>1286681545</v>
      </c>
      <c r="H17" s="199"/>
      <c r="I17" s="179"/>
      <c r="J17" s="84">
        <v>903247687.4</v>
      </c>
      <c r="K17" s="199"/>
      <c r="L17" s="179"/>
    </row>
    <row r="18" spans="2:12" ht="31.5" customHeight="1">
      <c r="B18" s="185" t="s">
        <v>31</v>
      </c>
      <c r="C18" s="29" t="s">
        <v>35</v>
      </c>
      <c r="D18" s="84">
        <v>1552185609</v>
      </c>
      <c r="E18" s="177">
        <f>+IF(D18="","",D18/D19)</f>
        <v>2.4307736076382223</v>
      </c>
      <c r="F18" s="179" t="str">
        <f>+IF(E18&gt;=1.6,"CUMPLE","NO CUMPLE")</f>
        <v>CUMPLE</v>
      </c>
      <c r="G18" s="84">
        <v>2451613429</v>
      </c>
      <c r="H18" s="177">
        <f>+IF(G18="","",G18/G19)</f>
        <v>1.905377005310199</v>
      </c>
      <c r="I18" s="179" t="str">
        <f>+IF(H18&gt;=1.6,"CUMPLE","NO CUMPLE")</f>
        <v>CUMPLE</v>
      </c>
      <c r="J18" s="84">
        <v>1648091302.5</v>
      </c>
      <c r="K18" s="177">
        <f>+IF(J18="","",J18/J19)</f>
        <v>1.8246283112487491</v>
      </c>
      <c r="L18" s="179" t="str">
        <f>+IF(K18&gt;=1.6,"CUMPLE","NO CUMPLE")</f>
        <v>CUMPLE</v>
      </c>
    </row>
    <row r="19" spans="2:12" ht="31.5" customHeight="1" thickBot="1">
      <c r="B19" s="183"/>
      <c r="C19" s="30" t="s">
        <v>36</v>
      </c>
      <c r="D19" s="84">
        <v>638556221</v>
      </c>
      <c r="E19" s="177"/>
      <c r="F19" s="179"/>
      <c r="G19" s="84">
        <v>1286681545</v>
      </c>
      <c r="H19" s="177"/>
      <c r="I19" s="179"/>
      <c r="J19" s="84">
        <v>903247687.4</v>
      </c>
      <c r="K19" s="177"/>
      <c r="L19" s="179"/>
    </row>
    <row r="20" spans="2:12" ht="31.5" customHeight="1">
      <c r="B20" s="193" t="s">
        <v>32</v>
      </c>
      <c r="C20" s="31" t="s">
        <v>37</v>
      </c>
      <c r="D20" s="84">
        <v>905845002</v>
      </c>
      <c r="E20" s="177">
        <f>+IF(D20="","",D20/D21)</f>
        <v>0.6561670360134438</v>
      </c>
      <c r="F20" s="179" t="str">
        <f>+IF(E20&lt;=1.5,"CUMPLE","NO CUMPLE")</f>
        <v>CUMPLE</v>
      </c>
      <c r="G20" s="84">
        <v>905845002</v>
      </c>
      <c r="H20" s="177">
        <f>+IF(G20="","",G20/G21)</f>
        <v>0.6301103411411099</v>
      </c>
      <c r="I20" s="179" t="str">
        <f>+IF(H20&lt;=1.5,"CUMPLE","NO CUMPLE")</f>
        <v>CUMPLE</v>
      </c>
      <c r="J20" s="84">
        <v>905845002</v>
      </c>
      <c r="K20" s="177">
        <f>+IF(J20="","",J20/J21)</f>
        <v>0.8965785146230286</v>
      </c>
      <c r="L20" s="179" t="str">
        <f>+IF(K20&lt;=1.5,"CUMPLE","NO CUMPLE")</f>
        <v>CUMPLE</v>
      </c>
    </row>
    <row r="21" spans="2:12" ht="31.5" customHeight="1" thickBot="1">
      <c r="B21" s="183"/>
      <c r="C21" s="30" t="s">
        <v>38</v>
      </c>
      <c r="D21" s="84">
        <v>1380509767</v>
      </c>
      <c r="E21" s="178"/>
      <c r="F21" s="180"/>
      <c r="G21" s="84">
        <v>1437597422</v>
      </c>
      <c r="H21" s="178"/>
      <c r="I21" s="180"/>
      <c r="J21" s="84">
        <v>1010335388.62</v>
      </c>
      <c r="K21" s="178"/>
      <c r="L21" s="180"/>
    </row>
    <row r="22" spans="2:12" ht="12.75">
      <c r="B22" s="163" t="s">
        <v>15</v>
      </c>
      <c r="C22" s="26"/>
      <c r="D22" s="186" t="s">
        <v>79</v>
      </c>
      <c r="E22" s="187"/>
      <c r="F22" s="188"/>
      <c r="G22" s="186" t="s">
        <v>79</v>
      </c>
      <c r="H22" s="187"/>
      <c r="I22" s="188"/>
      <c r="J22" s="186" t="s">
        <v>79</v>
      </c>
      <c r="K22" s="187"/>
      <c r="L22" s="188"/>
    </row>
    <row r="23" spans="2:12" ht="13.5" thickBot="1">
      <c r="B23" s="164"/>
      <c r="C23" s="25"/>
      <c r="D23" s="189"/>
      <c r="E23" s="190"/>
      <c r="F23" s="191"/>
      <c r="G23" s="189"/>
      <c r="H23" s="190"/>
      <c r="I23" s="191"/>
      <c r="J23" s="189"/>
      <c r="K23" s="190"/>
      <c r="L23" s="191"/>
    </row>
    <row r="25" ht="12.75" customHeight="1">
      <c r="E25" s="84"/>
    </row>
    <row r="26" ht="16.5">
      <c r="D26" s="32"/>
    </row>
    <row r="27" ht="16.5">
      <c r="D27" s="32"/>
    </row>
    <row r="29" spans="1:2" ht="12.75">
      <c r="A29" t="s">
        <v>59</v>
      </c>
      <c r="B29" s="62">
        <v>2523319920</v>
      </c>
    </row>
    <row r="30" spans="1:2" ht="12.75">
      <c r="A30" s="63">
        <v>0.5</v>
      </c>
      <c r="B30" s="62">
        <f>+B29/2</f>
        <v>1261659960</v>
      </c>
    </row>
    <row r="31" spans="1:2" ht="12.75">
      <c r="A31" t="s">
        <v>60</v>
      </c>
      <c r="B31" s="5">
        <f>+B30/1000</f>
        <v>1261659.96</v>
      </c>
    </row>
  </sheetData>
  <sheetProtection/>
  <mergeCells count="45">
    <mergeCell ref="H20:H21"/>
    <mergeCell ref="I20:I21"/>
    <mergeCell ref="K20:K21"/>
    <mergeCell ref="L20:L21"/>
    <mergeCell ref="I14:I15"/>
    <mergeCell ref="K14:K15"/>
    <mergeCell ref="I18:I19"/>
    <mergeCell ref="K18:K19"/>
    <mergeCell ref="L18:L19"/>
    <mergeCell ref="H16:H17"/>
    <mergeCell ref="I16:I17"/>
    <mergeCell ref="K16:K17"/>
    <mergeCell ref="L16:L17"/>
    <mergeCell ref="F18:F19"/>
    <mergeCell ref="E14:E15"/>
    <mergeCell ref="F14:F15"/>
    <mergeCell ref="E16:E17"/>
    <mergeCell ref="F16:F17"/>
    <mergeCell ref="H14:H15"/>
    <mergeCell ref="B5:I5"/>
    <mergeCell ref="J8:L8"/>
    <mergeCell ref="J22:L23"/>
    <mergeCell ref="B8:C8"/>
    <mergeCell ref="B20:B21"/>
    <mergeCell ref="B22:B23"/>
    <mergeCell ref="D22:F23"/>
    <mergeCell ref="G22:I23"/>
    <mergeCell ref="B9:C11"/>
    <mergeCell ref="L14:L15"/>
    <mergeCell ref="E20:E21"/>
    <mergeCell ref="F20:F21"/>
    <mergeCell ref="H18:H19"/>
    <mergeCell ref="B12:C12"/>
    <mergeCell ref="B14:B15"/>
    <mergeCell ref="B16:B17"/>
    <mergeCell ref="B18:B19"/>
    <mergeCell ref="D12:F12"/>
    <mergeCell ref="G12:I12"/>
    <mergeCell ref="E18:E19"/>
    <mergeCell ref="J12:L12"/>
    <mergeCell ref="J9:L11"/>
    <mergeCell ref="D9:F11"/>
    <mergeCell ref="D8:F8"/>
    <mergeCell ref="G8:I8"/>
    <mergeCell ref="G9:I11"/>
  </mergeCells>
  <hyperlinks>
    <hyperlink ref="A1" location="Hoja1!A1" display="VOLVER AL MENU"/>
  </hyperlink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="85" zoomScaleNormal="85" zoomScalePageLayoutView="0" workbookViewId="0" topLeftCell="A1">
      <pane xSplit="2" topLeftCell="C1" activePane="topRight" state="frozen"/>
      <selection pane="topLeft" activeCell="A1" sqref="A1"/>
      <selection pane="topRight" activeCell="G20" sqref="G20"/>
    </sheetView>
  </sheetViews>
  <sheetFormatPr defaultColWidth="11.421875" defaultRowHeight="12.75"/>
  <cols>
    <col min="1" max="1" width="21.28125" style="73" customWidth="1"/>
    <col min="2" max="2" width="39.57421875" style="76" customWidth="1"/>
    <col min="3" max="8" width="16.140625" style="73" customWidth="1"/>
    <col min="9" max="16384" width="11.421875" style="73" customWidth="1"/>
  </cols>
  <sheetData>
    <row r="1" ht="12.75">
      <c r="A1" s="16" t="s">
        <v>16</v>
      </c>
    </row>
    <row r="5" spans="2:6" ht="15.75">
      <c r="B5" s="214" t="s">
        <v>48</v>
      </c>
      <c r="C5" s="214"/>
      <c r="D5" s="214"/>
      <c r="E5" s="214"/>
      <c r="F5" s="215"/>
    </row>
    <row r="7" ht="13.5" thickBot="1"/>
    <row r="8" spans="2:8" s="77" customFormat="1" ht="24.75" customHeight="1" thickBot="1">
      <c r="B8" s="78" t="s">
        <v>13</v>
      </c>
      <c r="C8" s="216">
        <v>1</v>
      </c>
      <c r="D8" s="217"/>
      <c r="E8" s="216">
        <v>2</v>
      </c>
      <c r="F8" s="217"/>
      <c r="G8" s="216">
        <v>3</v>
      </c>
      <c r="H8" s="217"/>
    </row>
    <row r="9" spans="2:8" ht="12.75" customHeight="1">
      <c r="B9" s="202" t="s">
        <v>14</v>
      </c>
      <c r="C9" s="205" t="s">
        <v>82</v>
      </c>
      <c r="D9" s="206"/>
      <c r="E9" s="205" t="s">
        <v>84</v>
      </c>
      <c r="F9" s="206"/>
      <c r="G9" s="211" t="s">
        <v>94</v>
      </c>
      <c r="H9" s="206"/>
    </row>
    <row r="10" spans="2:8" ht="12.75">
      <c r="B10" s="203"/>
      <c r="C10" s="207"/>
      <c r="D10" s="208"/>
      <c r="E10" s="207"/>
      <c r="F10" s="208"/>
      <c r="G10" s="212"/>
      <c r="H10" s="208"/>
    </row>
    <row r="11" spans="2:8" ht="25.5" customHeight="1" thickBot="1">
      <c r="B11" s="204"/>
      <c r="C11" s="209"/>
      <c r="D11" s="210"/>
      <c r="E11" s="209"/>
      <c r="F11" s="210"/>
      <c r="G11" s="213"/>
      <c r="H11" s="210"/>
    </row>
    <row r="12" spans="2:8" ht="13.5" thickBot="1">
      <c r="B12" s="90" t="s">
        <v>9</v>
      </c>
      <c r="C12" s="83" t="s">
        <v>10</v>
      </c>
      <c r="D12" s="82" t="s">
        <v>11</v>
      </c>
      <c r="E12" s="83" t="s">
        <v>10</v>
      </c>
      <c r="F12" s="82" t="s">
        <v>11</v>
      </c>
      <c r="G12" s="91" t="s">
        <v>10</v>
      </c>
      <c r="H12" s="82" t="s">
        <v>11</v>
      </c>
    </row>
    <row r="13" spans="2:8" ht="33">
      <c r="B13" s="95" t="s">
        <v>95</v>
      </c>
      <c r="C13" s="103" t="s">
        <v>121</v>
      </c>
      <c r="D13" s="92"/>
      <c r="E13" s="103" t="s">
        <v>129</v>
      </c>
      <c r="F13" s="92"/>
      <c r="G13" s="103" t="s">
        <v>125</v>
      </c>
      <c r="H13" s="92"/>
    </row>
    <row r="14" spans="2:8" ht="49.5">
      <c r="B14" s="96" t="s">
        <v>96</v>
      </c>
      <c r="C14" s="104" t="s">
        <v>122</v>
      </c>
      <c r="D14" s="93"/>
      <c r="E14" s="105" t="s">
        <v>71</v>
      </c>
      <c r="F14" s="93"/>
      <c r="G14" s="105" t="s">
        <v>126</v>
      </c>
      <c r="H14" s="93"/>
    </row>
    <row r="15" spans="2:8" ht="33">
      <c r="B15" s="96" t="s">
        <v>97</v>
      </c>
      <c r="C15" s="104" t="s">
        <v>123</v>
      </c>
      <c r="D15" s="93"/>
      <c r="E15" s="104" t="s">
        <v>130</v>
      </c>
      <c r="F15" s="93"/>
      <c r="G15" s="105" t="s">
        <v>127</v>
      </c>
      <c r="H15" s="93"/>
    </row>
    <row r="16" spans="2:8" ht="33.75" thickBot="1">
      <c r="B16" s="97" t="s">
        <v>98</v>
      </c>
      <c r="C16" s="106" t="s">
        <v>124</v>
      </c>
      <c r="D16" s="107"/>
      <c r="E16" s="106" t="s">
        <v>131</v>
      </c>
      <c r="F16" s="107"/>
      <c r="G16" s="106" t="s">
        <v>128</v>
      </c>
      <c r="H16" s="94"/>
    </row>
  </sheetData>
  <sheetProtection/>
  <mergeCells count="8">
    <mergeCell ref="B9:B11"/>
    <mergeCell ref="C9:D11"/>
    <mergeCell ref="E9:F11"/>
    <mergeCell ref="G9:H11"/>
    <mergeCell ref="B5:F5"/>
    <mergeCell ref="C8:D8"/>
    <mergeCell ref="E8:F8"/>
    <mergeCell ref="G8:H8"/>
  </mergeCells>
  <hyperlinks>
    <hyperlink ref="A1" location="Hoja1!A1" display="VOLVER AL MENU"/>
  </hyperlink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="85" zoomScaleNormal="85" zoomScalePageLayoutView="0" workbookViewId="0" topLeftCell="A1">
      <pane xSplit="2" topLeftCell="C1" activePane="topRight" state="frozen"/>
      <selection pane="topLeft" activeCell="A1" sqref="A1"/>
      <selection pane="topRight" activeCell="B6" sqref="B6"/>
    </sheetView>
  </sheetViews>
  <sheetFormatPr defaultColWidth="11.421875" defaultRowHeight="12.75"/>
  <cols>
    <col min="1" max="1" width="21.28125" style="73" customWidth="1"/>
    <col min="2" max="2" width="39.57421875" style="76" customWidth="1"/>
    <col min="3" max="8" width="16.140625" style="73" customWidth="1"/>
    <col min="9" max="16384" width="11.421875" style="73" customWidth="1"/>
  </cols>
  <sheetData>
    <row r="1" ht="12.75">
      <c r="A1" s="16" t="s">
        <v>16</v>
      </c>
    </row>
    <row r="5" spans="2:6" ht="15.75">
      <c r="B5" s="214" t="s">
        <v>133</v>
      </c>
      <c r="C5" s="214"/>
      <c r="D5" s="214"/>
      <c r="E5" s="214"/>
      <c r="F5" s="215"/>
    </row>
    <row r="7" ht="13.5" thickBot="1"/>
    <row r="8" spans="2:8" s="77" customFormat="1" ht="24.75" customHeight="1" thickBot="1">
      <c r="B8" s="78" t="s">
        <v>13</v>
      </c>
      <c r="C8" s="216">
        <v>1</v>
      </c>
      <c r="D8" s="217"/>
      <c r="E8" s="216">
        <v>2</v>
      </c>
      <c r="F8" s="217"/>
      <c r="G8" s="216">
        <v>3</v>
      </c>
      <c r="H8" s="217"/>
    </row>
    <row r="9" spans="2:8" ht="12.75" customHeight="1">
      <c r="B9" s="202" t="s">
        <v>14</v>
      </c>
      <c r="C9" s="205" t="s">
        <v>82</v>
      </c>
      <c r="D9" s="206"/>
      <c r="E9" s="205" t="s">
        <v>84</v>
      </c>
      <c r="F9" s="206"/>
      <c r="G9" s="211" t="s">
        <v>94</v>
      </c>
      <c r="H9" s="206"/>
    </row>
    <row r="10" spans="2:8" ht="12.75">
      <c r="B10" s="203"/>
      <c r="C10" s="207"/>
      <c r="D10" s="208"/>
      <c r="E10" s="207"/>
      <c r="F10" s="208"/>
      <c r="G10" s="212"/>
      <c r="H10" s="208"/>
    </row>
    <row r="11" spans="2:8" ht="25.5" customHeight="1" thickBot="1">
      <c r="B11" s="204"/>
      <c r="C11" s="209"/>
      <c r="D11" s="210"/>
      <c r="E11" s="209"/>
      <c r="F11" s="210"/>
      <c r="G11" s="213"/>
      <c r="H11" s="210"/>
    </row>
    <row r="12" spans="2:8" ht="13.5" thickBot="1">
      <c r="B12" s="90" t="s">
        <v>9</v>
      </c>
      <c r="C12" s="79" t="s">
        <v>99</v>
      </c>
      <c r="D12" s="80" t="s">
        <v>100</v>
      </c>
      <c r="E12" s="110" t="s">
        <v>99</v>
      </c>
      <c r="F12" s="109" t="s">
        <v>100</v>
      </c>
      <c r="G12" s="110" t="s">
        <v>99</v>
      </c>
      <c r="H12" s="109" t="s">
        <v>100</v>
      </c>
    </row>
    <row r="13" spans="2:8" ht="16.5">
      <c r="B13" s="95" t="s">
        <v>101</v>
      </c>
      <c r="C13" s="108">
        <f>2183904711.95+1238553140+713134667</f>
        <v>4135592518.95</v>
      </c>
      <c r="D13" s="111">
        <v>260</v>
      </c>
      <c r="E13" s="108">
        <f>691014765+354463635+285800970</f>
        <v>1331279370</v>
      </c>
      <c r="F13" s="112">
        <v>260</v>
      </c>
      <c r="G13" s="108">
        <f>905196280+477098412+335340887</f>
        <v>1717635579</v>
      </c>
      <c r="H13" s="112">
        <v>260</v>
      </c>
    </row>
    <row r="14" spans="2:8" ht="16.5">
      <c r="B14" s="98" t="s">
        <v>102</v>
      </c>
      <c r="C14" s="220"/>
      <c r="D14" s="221"/>
      <c r="E14" s="220"/>
      <c r="F14" s="221"/>
      <c r="G14" s="220"/>
      <c r="H14" s="221"/>
    </row>
    <row r="15" spans="2:8" ht="16.5">
      <c r="B15" s="96" t="s">
        <v>132</v>
      </c>
      <c r="C15" s="113">
        <v>19.191666666666666</v>
      </c>
      <c r="D15" s="81">
        <v>90</v>
      </c>
      <c r="E15" s="113">
        <v>16.394444444444446</v>
      </c>
      <c r="F15" s="81">
        <v>90</v>
      </c>
      <c r="G15" s="114">
        <v>23.23611111111111</v>
      </c>
      <c r="H15" s="81">
        <v>90</v>
      </c>
    </row>
    <row r="16" spans="2:8" ht="16.5">
      <c r="B16" s="99" t="s">
        <v>103</v>
      </c>
      <c r="C16" s="220"/>
      <c r="D16" s="221"/>
      <c r="E16" s="220"/>
      <c r="F16" s="221"/>
      <c r="G16" s="220"/>
      <c r="H16" s="221"/>
    </row>
    <row r="17" spans="2:8" ht="24.75" customHeight="1" thickBot="1">
      <c r="B17" s="100" t="s">
        <v>104</v>
      </c>
      <c r="C17" s="218">
        <f>+D15+D13</f>
        <v>350</v>
      </c>
      <c r="D17" s="219"/>
      <c r="E17" s="218">
        <f>+F15+F13</f>
        <v>350</v>
      </c>
      <c r="F17" s="219"/>
      <c r="G17" s="218">
        <f>+H15+H13</f>
        <v>350</v>
      </c>
      <c r="H17" s="219"/>
    </row>
    <row r="21" spans="3:7" ht="12.75">
      <c r="C21" s="74"/>
      <c r="E21" s="74"/>
      <c r="G21" s="74"/>
    </row>
    <row r="22" spans="3:7" ht="12.75">
      <c r="C22" s="74"/>
      <c r="E22" s="74"/>
      <c r="G22" s="74"/>
    </row>
    <row r="24" spans="3:7" ht="12.75">
      <c r="C24" s="75"/>
      <c r="D24" s="75"/>
      <c r="E24" s="75"/>
      <c r="F24" s="75"/>
      <c r="G24" s="75"/>
    </row>
  </sheetData>
  <sheetProtection/>
  <mergeCells count="17">
    <mergeCell ref="B5:F5"/>
    <mergeCell ref="C8:D8"/>
    <mergeCell ref="E8:F8"/>
    <mergeCell ref="G8:H8"/>
    <mergeCell ref="B9:B11"/>
    <mergeCell ref="C9:D11"/>
    <mergeCell ref="E9:F11"/>
    <mergeCell ref="G9:H11"/>
    <mergeCell ref="C17:D17"/>
    <mergeCell ref="E17:F17"/>
    <mergeCell ref="G17:H17"/>
    <mergeCell ref="C14:D14"/>
    <mergeCell ref="E14:F14"/>
    <mergeCell ref="G14:H14"/>
    <mergeCell ref="C16:D16"/>
    <mergeCell ref="E16:F16"/>
    <mergeCell ref="G16:H16"/>
  </mergeCells>
  <hyperlinks>
    <hyperlink ref="A1" location="Hoja1!A1" display="VOLVER AL MENU"/>
  </hyperlinks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="85" zoomScaleNormal="85" zoomScalePageLayoutView="0" workbookViewId="0" topLeftCell="A4">
      <pane xSplit="2" topLeftCell="C1" activePane="topRight" state="frozen"/>
      <selection pane="topLeft" activeCell="A6" sqref="A6"/>
      <selection pane="topRight" activeCell="A6" sqref="A6:IV6"/>
    </sheetView>
  </sheetViews>
  <sheetFormatPr defaultColWidth="11.421875" defaultRowHeight="12.75"/>
  <cols>
    <col min="1" max="1" width="21.28125" style="0" customWidth="1"/>
    <col min="2" max="2" width="39.57421875" style="5" customWidth="1"/>
    <col min="3" max="3" width="16.7109375" style="5" customWidth="1"/>
    <col min="4" max="8" width="16.140625" style="0" customWidth="1"/>
  </cols>
  <sheetData>
    <row r="1" ht="12.75">
      <c r="A1" s="16" t="s">
        <v>16</v>
      </c>
    </row>
    <row r="5" spans="2:7" ht="15.75">
      <c r="B5" s="157" t="s">
        <v>47</v>
      </c>
      <c r="C5" s="157"/>
      <c r="D5" s="157"/>
      <c r="E5" s="157"/>
      <c r="F5" s="157"/>
      <c r="G5" s="2"/>
    </row>
    <row r="7" ht="13.5" thickBot="1"/>
    <row r="8" spans="2:8" s="9" customFormat="1" ht="24.75" customHeight="1" thickBot="1">
      <c r="B8" s="36" t="s">
        <v>13</v>
      </c>
      <c r="C8" s="171">
        <v>1</v>
      </c>
      <c r="D8" s="173"/>
      <c r="E8" s="174">
        <v>2</v>
      </c>
      <c r="F8" s="176"/>
      <c r="G8" s="174">
        <v>3</v>
      </c>
      <c r="H8" s="176"/>
    </row>
    <row r="9" spans="2:8" ht="12.75" customHeight="1">
      <c r="B9" s="149" t="s">
        <v>14</v>
      </c>
      <c r="C9" s="149" t="s">
        <v>82</v>
      </c>
      <c r="D9" s="150"/>
      <c r="E9" s="149" t="s">
        <v>84</v>
      </c>
      <c r="F9" s="150"/>
      <c r="G9" s="149" t="s">
        <v>94</v>
      </c>
      <c r="H9" s="150"/>
    </row>
    <row r="10" spans="2:8" ht="12.75">
      <c r="B10" s="151"/>
      <c r="C10" s="151"/>
      <c r="D10" s="152"/>
      <c r="E10" s="151"/>
      <c r="F10" s="152"/>
      <c r="G10" s="151"/>
      <c r="H10" s="152"/>
    </row>
    <row r="11" spans="2:8" ht="25.5" customHeight="1" thickBot="1">
      <c r="B11" s="196"/>
      <c r="C11" s="153"/>
      <c r="D11" s="154"/>
      <c r="E11" s="153"/>
      <c r="F11" s="154"/>
      <c r="G11" s="153"/>
      <c r="H11" s="154"/>
    </row>
    <row r="12" spans="2:8" ht="13.5" thickBot="1">
      <c r="B12" s="33" t="s">
        <v>40</v>
      </c>
      <c r="C12" s="24" t="s">
        <v>45</v>
      </c>
      <c r="D12" s="44" t="s">
        <v>25</v>
      </c>
      <c r="E12" s="24" t="s">
        <v>45</v>
      </c>
      <c r="F12" s="44" t="s">
        <v>25</v>
      </c>
      <c r="G12" s="24" t="s">
        <v>45</v>
      </c>
      <c r="H12" s="44" t="s">
        <v>25</v>
      </c>
    </row>
    <row r="13" spans="2:8" ht="31.5" customHeight="1" thickBot="1">
      <c r="B13" s="39" t="s">
        <v>41</v>
      </c>
      <c r="C13" s="45" t="s">
        <v>64</v>
      </c>
      <c r="D13" s="42">
        <f>+IF(C13="X",150,0)</f>
        <v>150</v>
      </c>
      <c r="E13" s="45" t="s">
        <v>64</v>
      </c>
      <c r="F13" s="42">
        <f>+IF(E13="X",150,0)</f>
        <v>150</v>
      </c>
      <c r="G13" s="45" t="s">
        <v>64</v>
      </c>
      <c r="H13" s="42">
        <f>+IF(G13="X",150,0)</f>
        <v>150</v>
      </c>
    </row>
    <row r="14" spans="2:8" s="38" customFormat="1" ht="83.25" thickBot="1">
      <c r="B14" s="40" t="s">
        <v>42</v>
      </c>
      <c r="C14" s="43"/>
      <c r="D14" s="42" t="s">
        <v>27</v>
      </c>
      <c r="E14" s="43"/>
      <c r="F14" s="42" t="s">
        <v>27</v>
      </c>
      <c r="G14" s="43"/>
      <c r="H14" s="42" t="s">
        <v>27</v>
      </c>
    </row>
    <row r="15" spans="2:8" ht="83.25" thickBot="1">
      <c r="B15" s="40" t="s">
        <v>43</v>
      </c>
      <c r="C15" s="46"/>
      <c r="D15" s="42" t="s">
        <v>27</v>
      </c>
      <c r="E15" s="46"/>
      <c r="F15" s="42" t="s">
        <v>27</v>
      </c>
      <c r="G15" s="46"/>
      <c r="H15" s="42" t="s">
        <v>27</v>
      </c>
    </row>
    <row r="16" spans="2:8" ht="50.25" thickBot="1">
      <c r="B16" s="40" t="s">
        <v>44</v>
      </c>
      <c r="C16" s="47"/>
      <c r="D16" s="48">
        <f>+IF(C16="X",0,0)</f>
        <v>0</v>
      </c>
      <c r="E16" s="47"/>
      <c r="F16" s="48">
        <f>+IF(E16="X",0,0)</f>
        <v>0</v>
      </c>
      <c r="G16" s="47"/>
      <c r="H16" s="48">
        <f>+IF(G16="X",0,0)</f>
        <v>0</v>
      </c>
    </row>
    <row r="17" spans="2:8" ht="21.75" customHeight="1" thickBot="1">
      <c r="B17" s="41" t="s">
        <v>46</v>
      </c>
      <c r="C17" s="222">
        <f>+SUM(D13:D16)</f>
        <v>150</v>
      </c>
      <c r="D17" s="173"/>
      <c r="E17" s="223">
        <f>+SUM(F13:F16)</f>
        <v>150</v>
      </c>
      <c r="F17" s="224"/>
      <c r="G17" s="223">
        <f>+SUM(H13:H16)</f>
        <v>150</v>
      </c>
      <c r="H17" s="224"/>
    </row>
  </sheetData>
  <sheetProtection/>
  <mergeCells count="11">
    <mergeCell ref="E8:F8"/>
    <mergeCell ref="G9:H11"/>
    <mergeCell ref="C17:D17"/>
    <mergeCell ref="E17:F17"/>
    <mergeCell ref="G17:H17"/>
    <mergeCell ref="B5:F5"/>
    <mergeCell ref="G8:H8"/>
    <mergeCell ref="B9:B11"/>
    <mergeCell ref="C9:D11"/>
    <mergeCell ref="E9:F11"/>
    <mergeCell ref="C8:D8"/>
  </mergeCells>
  <hyperlinks>
    <hyperlink ref="A1" location="Hoja1!A1" display="VOLVER AL MENU"/>
  </hyperlinks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0"/>
  <sheetViews>
    <sheetView showGridLines="0" tabSelected="1" zoomScalePageLayoutView="0" workbookViewId="0" topLeftCell="A1">
      <selection activeCell="J17" sqref="J17"/>
    </sheetView>
  </sheetViews>
  <sheetFormatPr defaultColWidth="11.421875" defaultRowHeight="12.75"/>
  <cols>
    <col min="1" max="1" width="29.28125" style="0" customWidth="1"/>
    <col min="2" max="2" width="16.421875" style="0" customWidth="1"/>
    <col min="3" max="3" width="15.140625" style="0" customWidth="1"/>
    <col min="4" max="4" width="19.28125" style="0" customWidth="1"/>
    <col min="5" max="5" width="17.7109375" style="0" customWidth="1"/>
    <col min="6" max="6" width="17.00390625" style="0" customWidth="1"/>
    <col min="7" max="7" width="14.8515625" style="0" customWidth="1"/>
    <col min="19" max="20" width="0" style="0" hidden="1" customWidth="1"/>
  </cols>
  <sheetData>
    <row r="1" spans="4:6" ht="12.75">
      <c r="D1" s="85"/>
      <c r="E1" s="85"/>
      <c r="F1" s="85"/>
    </row>
    <row r="2" spans="1:8" ht="12.75">
      <c r="A2" s="225" t="s">
        <v>49</v>
      </c>
      <c r="B2" s="225"/>
      <c r="C2" s="225"/>
      <c r="D2" s="225"/>
      <c r="E2" s="225"/>
      <c r="F2" s="225"/>
      <c r="G2" s="225"/>
      <c r="H2" s="37"/>
    </row>
    <row r="3" spans="1:8" ht="12.75">
      <c r="A3" s="225" t="s">
        <v>135</v>
      </c>
      <c r="B3" s="225"/>
      <c r="C3" s="225"/>
      <c r="D3" s="225"/>
      <c r="E3" s="225"/>
      <c r="F3" s="225"/>
      <c r="G3" s="225"/>
      <c r="H3" s="37"/>
    </row>
    <row r="4" spans="1:8" ht="12" customHeight="1">
      <c r="A4" s="226" t="s">
        <v>134</v>
      </c>
      <c r="B4" s="226"/>
      <c r="C4" s="226"/>
      <c r="D4" s="226"/>
      <c r="E4" s="226"/>
      <c r="F4" s="226"/>
      <c r="G4" s="226"/>
      <c r="H4" s="51"/>
    </row>
    <row r="5" spans="1:8" ht="12" customHeight="1" thickBot="1">
      <c r="A5" s="120"/>
      <c r="B5" s="120"/>
      <c r="C5" s="120"/>
      <c r="D5" s="120"/>
      <c r="E5" s="120"/>
      <c r="F5" s="120"/>
      <c r="G5" s="120"/>
      <c r="H5" s="51"/>
    </row>
    <row r="6" spans="1:8" ht="14.25" customHeight="1" thickBot="1">
      <c r="A6" s="121" t="s">
        <v>50</v>
      </c>
      <c r="B6" s="122">
        <v>308000000</v>
      </c>
      <c r="C6" s="123"/>
      <c r="D6" s="123"/>
      <c r="E6" s="123"/>
      <c r="F6" s="123"/>
      <c r="G6" s="120"/>
      <c r="H6" s="51"/>
    </row>
    <row r="7" spans="1:7" ht="13.5" thickBot="1">
      <c r="A7" s="124"/>
      <c r="B7" s="124"/>
      <c r="C7" s="124"/>
      <c r="D7" s="124"/>
      <c r="E7" s="124"/>
      <c r="F7" s="124"/>
      <c r="G7" s="124"/>
    </row>
    <row r="8" spans="1:19" ht="58.5" customHeight="1" thickBot="1">
      <c r="A8" s="125" t="s">
        <v>14</v>
      </c>
      <c r="B8" s="125" t="s">
        <v>51</v>
      </c>
      <c r="C8" s="125" t="s">
        <v>52</v>
      </c>
      <c r="D8" s="125" t="s">
        <v>54</v>
      </c>
      <c r="E8" s="125" t="s">
        <v>55</v>
      </c>
      <c r="F8" s="125" t="s">
        <v>56</v>
      </c>
      <c r="G8" s="125" t="s">
        <v>139</v>
      </c>
      <c r="S8" t="s">
        <v>53</v>
      </c>
    </row>
    <row r="9" spans="1:20" ht="26.25" thickBot="1">
      <c r="A9" s="125" t="s">
        <v>136</v>
      </c>
      <c r="B9" s="126">
        <v>300902655.4</v>
      </c>
      <c r="C9" s="127">
        <f>(B9*100)/$B$12</f>
        <v>98.55533383767425</v>
      </c>
      <c r="D9" s="126">
        <f>B9-$B$12</f>
        <v>-4410759.595480859</v>
      </c>
      <c r="E9" s="126">
        <f>($B$12*0.15)/100</f>
        <v>457970.12249322125</v>
      </c>
      <c r="F9" s="127">
        <f>IF(D9&lt;0,-D9/E9,D9/E9)</f>
        <v>9.631107748838236</v>
      </c>
      <c r="G9" s="128">
        <f>100-F9</f>
        <v>90.36889225116177</v>
      </c>
      <c r="S9" t="s">
        <v>57</v>
      </c>
      <c r="T9">
        <v>1</v>
      </c>
    </row>
    <row r="10" spans="1:20" ht="13.5" thickBot="1">
      <c r="A10" s="125" t="s">
        <v>137</v>
      </c>
      <c r="B10" s="126">
        <v>307086641</v>
      </c>
      <c r="C10" s="129">
        <f>(B10*100)/$B$12</f>
        <v>100.58078876244119</v>
      </c>
      <c r="D10" s="130">
        <f>B10-$B$12</f>
        <v>1773226.0045191646</v>
      </c>
      <c r="E10" s="130">
        <f>($B$12*0.15)/100</f>
        <v>457970.12249322125</v>
      </c>
      <c r="F10" s="129">
        <f>IF(D10&lt;0,-D10/E10,D10/E10)</f>
        <v>3.871925082941216</v>
      </c>
      <c r="G10" s="131">
        <f>100-F10</f>
        <v>96.12807491705878</v>
      </c>
      <c r="S10" t="s">
        <v>58</v>
      </c>
      <c r="T10">
        <v>2</v>
      </c>
    </row>
    <row r="11" spans="1:7" ht="26.25" thickBot="1">
      <c r="A11" s="125" t="s">
        <v>138</v>
      </c>
      <c r="B11" s="126">
        <v>308000000</v>
      </c>
      <c r="C11" s="132"/>
      <c r="D11" s="133"/>
      <c r="E11" s="134"/>
      <c r="F11" s="135"/>
      <c r="G11" s="136"/>
    </row>
    <row r="12" spans="1:7" ht="13.5" thickBot="1">
      <c r="A12" s="125" t="s">
        <v>140</v>
      </c>
      <c r="B12" s="137">
        <f>GEOMEAN(B9:B11)</f>
        <v>305313414.99548084</v>
      </c>
      <c r="C12" s="138"/>
      <c r="D12" s="139"/>
      <c r="E12" s="124"/>
      <c r="F12" s="124"/>
      <c r="G12" s="124"/>
    </row>
    <row r="13" spans="1:7" ht="12.75">
      <c r="A13" s="140"/>
      <c r="B13" s="140"/>
      <c r="C13" s="58"/>
      <c r="D13" s="141"/>
      <c r="E13" s="140"/>
      <c r="F13" s="140"/>
      <c r="G13" s="140"/>
    </row>
    <row r="14" spans="3:4" ht="12.75">
      <c r="C14" s="58"/>
      <c r="D14" s="59"/>
    </row>
    <row r="15" spans="2:6" ht="12.75">
      <c r="B15" s="115"/>
      <c r="C15" s="86"/>
      <c r="D15" s="116"/>
      <c r="E15" s="117"/>
      <c r="F15" s="118"/>
    </row>
    <row r="16" spans="2:4" ht="12.75">
      <c r="B16" s="115"/>
      <c r="C16" s="115"/>
      <c r="D16" s="115"/>
    </row>
    <row r="17" spans="2:3" ht="12.75">
      <c r="B17" s="115"/>
      <c r="C17" s="9"/>
    </row>
    <row r="18" ht="12.75">
      <c r="B18" s="116"/>
    </row>
    <row r="19" spans="2:3" ht="12.75">
      <c r="B19" s="115"/>
      <c r="C19" s="115"/>
    </row>
    <row r="20" ht="16.5">
      <c r="B20" s="119"/>
    </row>
  </sheetData>
  <sheetProtection password="CC46" sheet="1"/>
  <mergeCells count="3">
    <mergeCell ref="A2:G2"/>
    <mergeCell ref="A4:G4"/>
    <mergeCell ref="A3:G3"/>
  </mergeCells>
  <printOptions/>
  <pageMargins left="0.75" right="0.75" top="1" bottom="1" header="0" footer="0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8"/>
  <sheetViews>
    <sheetView showGridLines="0" zoomScalePageLayoutView="0" workbookViewId="0" topLeftCell="A1">
      <pane xSplit="1" topLeftCell="C1" activePane="topRight" state="frozen"/>
      <selection pane="topLeft" activeCell="A1" sqref="A1"/>
      <selection pane="topRight" activeCell="G14" sqref="G14"/>
    </sheetView>
  </sheetViews>
  <sheetFormatPr defaultColWidth="11.421875" defaultRowHeight="12.75"/>
  <cols>
    <col min="1" max="1" width="29.140625" style="49" customWidth="1"/>
    <col min="2" max="2" width="21.28125" style="0" customWidth="1"/>
    <col min="3" max="3" width="17.8515625" style="0" customWidth="1"/>
    <col min="4" max="5" width="25.8515625" style="0" customWidth="1"/>
    <col min="6" max="6" width="14.421875" style="0" customWidth="1"/>
    <col min="7" max="7" width="17.140625" style="0" customWidth="1"/>
    <col min="8" max="8" width="16.57421875" style="0" customWidth="1"/>
    <col min="19" max="20" width="0" style="0" hidden="1" customWidth="1"/>
  </cols>
  <sheetData>
    <row r="1" spans="1:6" ht="12.75">
      <c r="A1" s="16" t="s">
        <v>16</v>
      </c>
      <c r="D1" s="50"/>
      <c r="E1" s="50"/>
      <c r="F1" s="50"/>
    </row>
    <row r="2" spans="1:8" ht="12.75">
      <c r="A2" s="227" t="s">
        <v>49</v>
      </c>
      <c r="B2" s="227"/>
      <c r="C2" s="227"/>
      <c r="D2" s="227"/>
      <c r="E2" s="227"/>
      <c r="F2" s="227"/>
      <c r="G2" s="227"/>
      <c r="H2" s="37"/>
    </row>
    <row r="3" spans="1:8" ht="13.5" thickBot="1">
      <c r="A3" s="227" t="s">
        <v>105</v>
      </c>
      <c r="B3" s="227"/>
      <c r="C3" s="227"/>
      <c r="D3" s="227"/>
      <c r="E3" s="227"/>
      <c r="F3" s="227"/>
      <c r="G3" s="227"/>
      <c r="H3" s="37"/>
    </row>
    <row r="4" spans="1:8" ht="14.25" customHeight="1" thickBot="1">
      <c r="A4" s="52" t="s">
        <v>50</v>
      </c>
      <c r="B4" s="53">
        <f>+'media aritmetica'!B6</f>
        <v>308000000</v>
      </c>
      <c r="C4" s="54"/>
      <c r="D4" s="54"/>
      <c r="E4" s="54"/>
      <c r="F4" s="54"/>
      <c r="G4" s="55"/>
      <c r="H4" s="51"/>
    </row>
    <row r="6" ht="13.5" thickBot="1"/>
    <row r="7" spans="1:19" ht="30" customHeight="1" thickBot="1">
      <c r="A7" s="56" t="s">
        <v>14</v>
      </c>
      <c r="B7" s="67" t="s">
        <v>72</v>
      </c>
      <c r="C7" s="67" t="s">
        <v>73</v>
      </c>
      <c r="D7" s="68" t="s">
        <v>74</v>
      </c>
      <c r="E7" s="68" t="s">
        <v>75</v>
      </c>
      <c r="F7" s="68" t="s">
        <v>76</v>
      </c>
      <c r="G7" s="69" t="s">
        <v>77</v>
      </c>
      <c r="H7" s="70" t="s">
        <v>78</v>
      </c>
      <c r="S7" t="s">
        <v>53</v>
      </c>
    </row>
    <row r="8" spans="1:20" ht="12.75">
      <c r="A8" s="13" t="s">
        <v>84</v>
      </c>
      <c r="B8" s="72"/>
      <c r="C8" s="71"/>
      <c r="D8" s="72"/>
      <c r="E8" s="57">
        <f>+'media aritmetica'!G9</f>
        <v>90.36889225116177</v>
      </c>
      <c r="F8" s="65">
        <v>150</v>
      </c>
      <c r="G8" s="66">
        <v>350</v>
      </c>
      <c r="H8" s="57">
        <f>+E8+F8+G8</f>
        <v>590.3688922511617</v>
      </c>
      <c r="S8" t="s">
        <v>57</v>
      </c>
      <c r="T8">
        <v>1</v>
      </c>
    </row>
    <row r="9" spans="1:20" ht="12.75">
      <c r="A9" s="13" t="s">
        <v>82</v>
      </c>
      <c r="B9" s="72"/>
      <c r="C9" s="71"/>
      <c r="D9" s="72"/>
      <c r="E9" s="57">
        <f>+'media aritmetica'!G10</f>
        <v>96.12807491705878</v>
      </c>
      <c r="F9" s="65">
        <v>150</v>
      </c>
      <c r="G9" s="66">
        <v>350</v>
      </c>
      <c r="H9" s="57">
        <f>+G9+F9+E9</f>
        <v>596.1280749170588</v>
      </c>
      <c r="S9" t="s">
        <v>58</v>
      </c>
      <c r="T9">
        <v>2</v>
      </c>
    </row>
    <row r="10" spans="1:8" ht="12.75">
      <c r="A10" s="13" t="s">
        <v>83</v>
      </c>
      <c r="B10" s="72"/>
      <c r="C10" s="71"/>
      <c r="D10" s="72"/>
      <c r="E10" s="57" t="e">
        <f>+'media aritmetica'!#REF!</f>
        <v>#REF!</v>
      </c>
      <c r="F10" s="65">
        <v>150</v>
      </c>
      <c r="G10" s="66">
        <v>350</v>
      </c>
      <c r="H10" s="57" t="e">
        <f>+G10+F10+E10</f>
        <v>#REF!</v>
      </c>
    </row>
    <row r="11" spans="3:4" ht="12.75">
      <c r="C11" s="58"/>
      <c r="D11" s="59"/>
    </row>
    <row r="12" spans="3:7" ht="12.75">
      <c r="C12" s="58"/>
      <c r="D12" s="59"/>
      <c r="G12" s="60"/>
    </row>
    <row r="15" ht="12.75">
      <c r="C15" s="9"/>
    </row>
    <row r="18" ht="12.75">
      <c r="H18" s="60"/>
    </row>
  </sheetData>
  <sheetProtection/>
  <mergeCells count="2">
    <mergeCell ref="A2:G2"/>
    <mergeCell ref="A3:G3"/>
  </mergeCells>
  <hyperlinks>
    <hyperlink ref="A1" location="Hoja1!A1" display="VOLVER AL MENU"/>
  </hyperlinks>
  <printOptions/>
  <pageMargins left="0.75" right="0.75" top="1" bottom="1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rafajardom</dc:creator>
  <cp:keywords/>
  <dc:description/>
  <cp:lastModifiedBy>df</cp:lastModifiedBy>
  <dcterms:created xsi:type="dcterms:W3CDTF">2008-02-21T13:10:19Z</dcterms:created>
  <dcterms:modified xsi:type="dcterms:W3CDTF">2014-03-13T19:44:58Z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