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70" windowWidth="19755" windowHeight="7935" activeTab="0"/>
  </bookViews>
  <sheets>
    <sheet name="Consolidado" sheetId="1" r:id="rId1"/>
    <sheet name="Ponderación" sheetId="2" r:id="rId2"/>
    <sheet name="Económica mayor vigencia" sheetId="3" r:id="rId3"/>
    <sheet name="Deducibles" sheetId="4" r:id="rId4"/>
    <sheet name="TRDM" sheetId="5" r:id="rId5"/>
    <sheet name="RCE" sheetId="6" r:id="rId6"/>
    <sheet name="MANEJO" sheetId="7" r:id="rId7"/>
    <sheet name="AU" sheetId="8" r:id="rId8"/>
    <sheet name="IRF" sheetId="9" r:id="rId9"/>
    <sheet name="RCSP" sheetId="10" r:id="rId10"/>
  </sheets>
  <definedNames/>
  <calcPr fullCalcOnLoad="1"/>
</workbook>
</file>

<file path=xl/sharedStrings.xml><?xml version="1.0" encoding="utf-8"?>
<sst xmlns="http://schemas.openxmlformats.org/spreadsheetml/2006/main" count="793" uniqueCount="384">
  <si>
    <t>1. Puntajes Condiciones Complementarias</t>
  </si>
  <si>
    <t>Condición</t>
  </si>
  <si>
    <t>Puntaje</t>
  </si>
  <si>
    <t xml:space="preserve"> Total Puntos - Condiciones Complementarias</t>
  </si>
  <si>
    <t>2. Deducibles</t>
  </si>
  <si>
    <t>INSTITUTO NACIONAL DE VIAS
CONDICIONES TÉCNICAS COMPLEMENTARIAS
SEGURO DE INCENDIO DEUDORES</t>
  </si>
  <si>
    <t>CONDICIONES TÉCNICAS COMPLEMENTARIAS</t>
  </si>
  <si>
    <t xml:space="preserve">Condiciones Complementarias </t>
  </si>
  <si>
    <t>Tablas de calificación</t>
  </si>
  <si>
    <t>RANGO DE DEDUCIBLE</t>
  </si>
  <si>
    <t>Sin deducible</t>
  </si>
  <si>
    <t>Superior a 0% y hasta 1%</t>
  </si>
  <si>
    <t xml:space="preserve">Superior a 3% </t>
  </si>
  <si>
    <t>30 Puntos</t>
  </si>
  <si>
    <t>20 Puntos</t>
  </si>
  <si>
    <t>50 Puntos</t>
  </si>
  <si>
    <t>10 Puntos</t>
  </si>
  <si>
    <t>5 Puntos</t>
  </si>
  <si>
    <t>Superior a 1% y hasta 2%</t>
  </si>
  <si>
    <t>Puntaje 300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</si>
  <si>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</si>
  <si>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</si>
  <si>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 xml:space="preserve">Amparo de muerte accidental o incapacidad permanente para ocupantes. </t>
    </r>
    <r>
      <rPr>
        <sz val="11"/>
        <rFont val="Arial"/>
        <family val="2"/>
      </rPr>
      <t>Se califica con el máximo puntaje el mayor límite ofrecido por ocupante, los demás en forma proporcional, utilizando una regla de tres.</t>
    </r>
  </si>
  <si>
    <r>
      <t>Accidentes personales para el conductor mínimo $10.000.000.</t>
    </r>
    <r>
      <rPr>
        <sz val="11"/>
        <rFont val="Arial"/>
        <family val="2"/>
      </rPr>
      <t xml:space="preserve"> Se califica con el máximo puntaje el mayor límite ofrecido, los demás en forma proporcional, utilizando una regla de tres.</t>
    </r>
  </si>
  <si>
    <r>
      <t xml:space="preserve">Culpa Grave. </t>
    </r>
    <r>
      <rPr>
        <sz val="11"/>
        <rFont val="Arial"/>
        <family val="2"/>
      </rPr>
      <t>La aceptación de esta condición otorgará el puntaje ofrecido, la negación para aceptar esta condición no concederá puntaje.</t>
    </r>
  </si>
  <si>
    <t xml:space="preserve"> Total Puntos - Condiciones técnicas habilitantes</t>
  </si>
  <si>
    <r>
      <t xml:space="preserve">No aplicación de infraseguro. </t>
    </r>
    <r>
      <rPr>
        <sz val="11"/>
        <rFont val="Arial"/>
        <family val="2"/>
      </rPr>
      <t>Se califica con el máximo puntaje el mayor porcentaje establecido en exceso del básico obligatorio para la aplicación de infraseguro, los demás en forma proporcional, utilizando una regla de tres.</t>
    </r>
  </si>
  <si>
    <r>
      <t xml:space="preserve">Reposición o reemplazo para equipos eléctricos y electrónicos y para maquinaria sin aplicación de demérito por uso: </t>
    </r>
    <r>
      <rPr>
        <sz val="11"/>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</si>
  <si>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t>TOTAL PUNTOS:</t>
  </si>
  <si>
    <t>a) TERREMOTO, TEMBLOR Y/O ERUPCION VOLCÁNICA, MAREMOTO, TSUNAMI Y DEMÁS EVENTOS DE LA NATURALEZA:</t>
  </si>
  <si>
    <t>b) HMACCoP, AMIT, SABOTAJE Y TERRORISMO</t>
  </si>
  <si>
    <t>c) HURTO CALIFICADO y HURTO SIMPLE</t>
  </si>
  <si>
    <t>d) EQUIPOS MOVILES Y PORTÁTILES</t>
  </si>
  <si>
    <t>e) DEMAS EVENTOS EQUIPO ELECTRICO Y ELECTRONICO</t>
  </si>
  <si>
    <t>f) ROTURA DE MAQUINARIA</t>
  </si>
  <si>
    <t>g) DEMAS EVENTOS</t>
  </si>
  <si>
    <t>a) TERREMOTO, TEMBLOR y/o ERUPCION VOLCÁNICA, MAREMOTO, TSUNAMI Y DEMÁS EVENTOS DE LA NATURALEZA (sin mínimo)          40 puntos</t>
  </si>
  <si>
    <t>Evaluación de Porcentaje: …………………………………………………...…………………………………(40 Puntos)</t>
  </si>
  <si>
    <t>Puntaje sobre el valor de la pérdida indemnizable</t>
  </si>
  <si>
    <t xml:space="preserve">Superior a 2% y hasta 3% </t>
  </si>
  <si>
    <t>Superior a 3%</t>
  </si>
  <si>
    <t>Sobre el valor asegurado o asegurable del bien afectado</t>
  </si>
  <si>
    <t xml:space="preserve">Superior a 0% y hasta 1% </t>
  </si>
  <si>
    <t xml:space="preserve">Superior a 1% y hasta 2% </t>
  </si>
  <si>
    <t>Superior a 2% y hasta 3%</t>
  </si>
  <si>
    <t>b) HAMCCoP, AMIT (INCLUYENDO SABOTAJE Y TERRORISMO (sin mínimo)                                        40 puntos</t>
  </si>
  <si>
    <t>Evaluación de Porcentaje sobre el valor de la pérdida</t>
  </si>
  <si>
    <t xml:space="preserve">Superior a 1% y hasta  2% </t>
  </si>
  <si>
    <t>Superior a 2%  y hasta 3%</t>
  </si>
  <si>
    <t>Superior a 3%  y hasta 4%</t>
  </si>
  <si>
    <t xml:space="preserve">Superior a 4% </t>
  </si>
  <si>
    <t>c) HURTO CALIFICADO Y HURTO SIMPLE                                                                                                    40 Puntos</t>
  </si>
  <si>
    <t>Evaluación de Mínimo: En Salarios Mínimos Mensuales Legales Vigentes ………………………….... (5 Puntos)</t>
  </si>
  <si>
    <t>Superior a 0 y hasta 1 SMMLV</t>
  </si>
  <si>
    <t>Superior a 1 y hasta 2 SMMLV</t>
  </si>
  <si>
    <t>Superior a 2 SMMLV</t>
  </si>
  <si>
    <t>d) EQUIPOS MOVILES Y PORTÁTILES                                                                                                          20 Puntos</t>
  </si>
  <si>
    <t>Evaluación de Porcentaje sobre el valor de la pérdida indemnizable…………...……………..……..... (15 Puntos)</t>
  </si>
  <si>
    <t>e) DEMÁS EVENTOS  EQUIPO ELECTRICO Y ELECTRONICO  EXCEPTO Celulares, beepers, avanteles, calculadoras, computadoras de bolsillo, radios de comunicación, grabadoras, a los cuales no se acepta aplicación de deducibles………………………......................................................................................20 Puntos</t>
  </si>
  <si>
    <t>Evaluación de Porcentaje sobre el valor de la pérdida indemnizable………………………. ………..... ( 15 Puntos)</t>
  </si>
  <si>
    <t>Evaluación de Mínimo: Salarios Mínimos Mensuales Legales Vigentes …………………….….…...... (5 Puntos)</t>
  </si>
  <si>
    <t>f) ROTURA DE MAQUINARIA……...……………………….........................................................................20 Puntos</t>
  </si>
  <si>
    <t>g) DEMÁS EVENTOS                                                                                                                                           20 Puntos</t>
  </si>
  <si>
    <t>Evaluación de Porcentaje sobre el valor de la pérdida indemnizable……………………….………….. ( 15 Puntos)</t>
  </si>
  <si>
    <t>Evaluación de Mínimo: Salarios Mínimos Mensuales Legales Vigentes ………………………...…….... (5 Puntos)</t>
  </si>
  <si>
    <t>70 Puntos</t>
  </si>
  <si>
    <t>CONDICIONES TECNICAS COMPLEMENTARIAS</t>
  </si>
  <si>
    <t xml:space="preserve">Teniendo en cuenta que este seguro establece como cobertura básica el amparo de no aplicación de deducible, la propuesta que contemple deducible será objeto de rechazo en esta póliza. </t>
  </si>
  <si>
    <t>60 Puntos</t>
  </si>
  <si>
    <t>40 Puntos</t>
  </si>
  <si>
    <t>25 Puntos</t>
  </si>
  <si>
    <r>
      <t xml:space="preserve">Reparaciones sin previa autorización para cualquier bien asegurado. </t>
    </r>
    <r>
      <rPr>
        <sz val="11"/>
        <rFont val="Arial"/>
        <family val="2"/>
      </rPr>
      <t>Se califica con el máximo puntaje el mayor límite adicional al básico obligatorio, los demás en forma proporcional, utilizando una regla de tres.</t>
    </r>
  </si>
  <si>
    <r>
      <t>Limite asegurado adicional al básico sin cobro de prima adicional.</t>
    </r>
    <r>
      <rPr>
        <sz val="11"/>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</si>
  <si>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Sublímite de Responsabilidad civil cruzada entre Contratistas. </t>
    </r>
    <r>
      <rPr>
        <sz val="11"/>
        <rFont val="Arial"/>
        <family val="2"/>
      </rPr>
      <t>Se califica con el máximo puntaje el mayor límite adicional al básico obligatorio, los demás en forma proporcional, utilizando una regla de tres.</t>
    </r>
  </si>
  <si>
    <r>
      <t xml:space="preserve">Sublímite de Responsabilidad civil Contratistas y Sucontratistas. </t>
    </r>
    <r>
      <rPr>
        <sz val="11"/>
        <rFont val="Arial"/>
        <family val="2"/>
      </rPr>
      <t>Se califica con el máximo puntaje el mayor límite adicional al básico obligatorio, los demás en forma proporcional, utilizando una regla de tres.</t>
    </r>
  </si>
  <si>
    <r>
      <t xml:space="preserve">Sublímite de Responsabilidad Civil Parqueaderos y predios del asegurado. </t>
    </r>
    <r>
      <rPr>
        <sz val="11"/>
        <rFont val="Arial"/>
        <family val="2"/>
      </rPr>
      <t>incluyendo Daños, Hurto y Hurto Calificado de vehículos y de Accesorios,</t>
    </r>
    <r>
      <rPr>
        <b/>
        <sz val="11"/>
        <rFont val="Arial"/>
        <family val="2"/>
      </rPr>
      <t xml:space="preserve"> </t>
    </r>
    <r>
      <rPr>
        <sz val="11"/>
        <rFont val="Arial"/>
        <family val="2"/>
      </rPr>
      <t>Se califica con el máximo puntaje el mayor límite adicional al básico obligatorio, los demás en forma proporcional, utilizando una regla de tres.</t>
    </r>
  </si>
  <si>
    <r>
      <t>Sublímite Gastos Médicos en adición al básico obligatorio.</t>
    </r>
    <r>
      <rPr>
        <sz val="11"/>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</si>
  <si>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1"/>
        <rFont val="Arial"/>
        <family val="2"/>
      </rPr>
      <t>Se califica con el máximo puntaje el mayor límite adicional al básico obligatorio, los demás en forma proporcional, utilizando una regla de tres.</t>
    </r>
  </si>
  <si>
    <r>
      <t xml:space="preserve">Límite adicional para la cobertura de lucro cesante. </t>
    </r>
    <r>
      <rPr>
        <sz val="11"/>
        <rFont val="Arial"/>
        <family val="2"/>
      </rPr>
      <t>Se califica con el máximo puntaje el mayor porcentaje adicional al básico obligatorio, los demás en forma proporcional, utilizando una regla de tres.</t>
    </r>
  </si>
  <si>
    <t>3. DEDUCIBLES</t>
  </si>
  <si>
    <t>a) Parqueaderos</t>
  </si>
  <si>
    <t>b) Demás Eventos</t>
  </si>
  <si>
    <t>Total</t>
  </si>
  <si>
    <t>Las propuestas que contemplen deducible para Gastos Médicos, serán objeto de rechazo en esta póliza.</t>
  </si>
  <si>
    <t>a) Parqueaderos……….……………………………………………………………………………………..…( 100 puntos)</t>
  </si>
  <si>
    <t>Evaluación de Porcentaje sobre el valor de la pérdida indemnizable:…………………...…………... ( 70 Puntos)</t>
  </si>
  <si>
    <t xml:space="preserve">Superior a 3% y hasta 4% </t>
  </si>
  <si>
    <t>Evaluación de Mínimo: En SMMLV …………………………………………………….………………….…. (30 Puntos)</t>
  </si>
  <si>
    <t>Superior a 0  y hasta 1 SMMLV</t>
  </si>
  <si>
    <t>Superior a 1 SMMLV y hasta 2 SMMLV</t>
  </si>
  <si>
    <t>b) Demás Eventos…………………………………………………….………………...………………………( 100 puntos)</t>
  </si>
  <si>
    <t>Evaluación de Porcentaje sobre el valor de la pérdida indemnizable:………………………..……... ( 70 Puntos)</t>
  </si>
  <si>
    <t>Evaluación de Mínimo: En SMMLV ……………………………………………………………………….…... (30 Puntos)</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</si>
  <si>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</si>
  <si>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t>Total puntaje</t>
  </si>
  <si>
    <t>3.  DEDUCIBLES</t>
  </si>
  <si>
    <t>200 puntos</t>
  </si>
  <si>
    <t>Personal no Identificado                                                                                                                                 100 Puntos</t>
  </si>
  <si>
    <t>Evaluación de Porcentaje sobre el valor de la pérdida indemnizable………...…………………... (70 Puntos)</t>
  </si>
  <si>
    <t xml:space="preserve">Superior a 4% y hasta 6% </t>
  </si>
  <si>
    <t xml:space="preserve">Superior a 6% </t>
  </si>
  <si>
    <t>Evaluación de Mínimo: En pesos SMMLV…………………………………………...……………………..... (30 Puntos)</t>
  </si>
  <si>
    <t>Superior a 0 SMMLV y hasta 1 SMMLV</t>
  </si>
  <si>
    <t>Superior a 2 SMMLV y hasta 3 SMMLV</t>
  </si>
  <si>
    <t>Superior a 3 SMMLV y hasta 4 SMMLV</t>
  </si>
  <si>
    <t>Superior a 4 SMMLV</t>
  </si>
  <si>
    <t>Demás Amparos                                                                                                                                                 100 Puntos</t>
  </si>
  <si>
    <t>Evaluación de Porcentaje sobre el valor de la pérdida indemnizable……….………………………….. (70 Puntos)</t>
  </si>
  <si>
    <t>Evaluación de Mínimo: En SMMLV…………….. ……………………………………………...…………….... (30 Puntos)</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</si>
  <si>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</si>
  <si>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</si>
  <si>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Ofrecimiento de Estudio de Riesgos</t>
  </si>
  <si>
    <t>Para acceder a la calificacion de esta condición, el oferente acepta con la presentacion del ofrecimiento, el cumplimiento de los siguientes requisitos:</t>
  </si>
  <si>
    <t>*El costo del TEST de penetración y/o Ethical Hacking, queda acordado a cargo de la aseguradora, es decir, no genera ningún costo adicional al de la oferta económica.</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</si>
  <si>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</si>
  <si>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</si>
  <si>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</si>
  <si>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300 Puntos</t>
  </si>
  <si>
    <r>
      <t>La Entidad</t>
    </r>
    <r>
      <rPr>
        <sz val="11"/>
        <rFont val="Arial"/>
        <family val="2"/>
      </rPr>
      <t>, esta interesada en recibir propuestas de deducibles que le permitan obtener la mayor indemnización posible.</t>
    </r>
  </si>
  <si>
    <t>Superior a 0 y hasta $50.000.000</t>
  </si>
  <si>
    <t>Superior a $50.000.000 y hasta  $100.000.000</t>
  </si>
  <si>
    <t>Superior a $100.000.000 y hasta  $200.000.000</t>
  </si>
  <si>
    <t>Superior a $200.000.000</t>
  </si>
  <si>
    <t>Se tendrá en cuenta lo establecido en el factor de deducibles indicado en el pliego de condiciones</t>
  </si>
  <si>
    <t>RANGO DE DEDUCIBLE TRANSPORTE POR MENSAJERO</t>
  </si>
  <si>
    <t>Superior a 0 y hasta $20.000.000</t>
  </si>
  <si>
    <t>Superior a $20.000.000</t>
  </si>
  <si>
    <t>Rango de deducible  aplicables a los amparos básicos del clausulado DHP 84, LSW983 Y NMA2273 bajo el deducible de Infidelidad………………………………………………………………………………....…(200 puntos)</t>
  </si>
  <si>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</si>
  <si>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</si>
  <si>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</si>
  <si>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$50.000.000 ADICIONAL AL basico exigido.</t>
  </si>
  <si>
    <t> Ofrecimiento de límite de  $100.000.000 ADICIONAL AL basico exigido.</t>
  </si>
  <si>
    <t> Ofrecimiento de límite de $150.000.000 ADICIONAL AL basico exigido.</t>
  </si>
  <si>
    <t> Ofrecimiento de límite de $200.000.000 ADICIONAL AL basico exigido.</t>
  </si>
  <si>
    <t> Ofrecimiento de límite de $250.000.000 ADICIONAL AL basico exigido.</t>
  </si>
  <si>
    <t> Ofrecimiento de límite de $300.000.000 ADICIONAL AL basico exigido.</t>
  </si>
  <si>
    <t> Ofrecimiento de límite de $350.000.000 ADICIONAL AL basico exigido.</t>
  </si>
  <si>
    <t> Ofrecimiento de límite de $400.000.000 ADICIONAL AL basico exigido.</t>
  </si>
  <si>
    <t>80 Puntos</t>
  </si>
  <si>
    <t> Ofrecimiento de límite de $450.000.000 ADICIONAL AL basico exigido.</t>
  </si>
  <si>
    <t>100 Puntos</t>
  </si>
  <si>
    <t> Ofrecimiento de límite de $500.000.000  ADICIONAL AL basico exigido.</t>
  </si>
  <si>
    <t> No ofrecimiento de sublímite adicional</t>
  </si>
  <si>
    <t> Ofrecimiento de límite de $20.000.000 ADICIONAL AL basico exigido.</t>
  </si>
  <si>
    <t>1 Puntos</t>
  </si>
  <si>
    <t> Ofrecimiento de límite de $40.000.000  ADICIONAL AL basico exigido.</t>
  </si>
  <si>
    <t>3 Puntos</t>
  </si>
  <si>
    <t> Ofrecimiento de límite de $60.000.000 ADICIONAL AL basico exigido.</t>
  </si>
  <si>
    <t> Ofrecimiento de límite de $80.000.000 ADICIONAL AL basico exigido.</t>
  </si>
  <si>
    <t>7 Puntos</t>
  </si>
  <si>
    <t> Ofrecimiento de límite de $100.000.000 ADICIONAL AL basico exigido.</t>
  </si>
  <si>
    <t> Ofrecimiento de límite de $120.000.000 ADICIONAL AL basico exigido.</t>
  </si>
  <si>
    <t>12 Puntos</t>
  </si>
  <si>
    <t> Ofrecimiento de límite de $140.000.000 ADICIONAL AL basico exigido.</t>
  </si>
  <si>
    <t>15 Puntos</t>
  </si>
  <si>
    <t> Ofrecimiento de límite de $160.000.000 ADICIONAL AL basico exigido.</t>
  </si>
  <si>
    <t> Ofrecimiento de límite de $180.000.000 ADICIONAL AL basico exigido.</t>
  </si>
  <si>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</si>
  <si>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</si>
  <si>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</si>
  <si>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</si>
  <si>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</si>
  <si>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</si>
  <si>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</si>
  <si>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</si>
  <si>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</si>
  <si>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1. Resultado de siniestralidad: Se presenta cuando en vigencia de la póliza suscrita  y durante el término corrido hasta la fecha de aviso de la revocación, exista una siniestralidad superior al 50% del limite basico general asegurado.</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</si>
  <si>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</si>
  <si>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</si>
  <si>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</si>
  <si>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r>
      <t xml:space="preserve">• Limitación de eventos para la revocación de la póliza. </t>
    </r>
    <r>
      <rPr>
        <sz val="11"/>
        <color indexed="8"/>
        <rFont val="Arial"/>
        <family val="2"/>
      </rPr>
      <t>(La asignación del puntaje de ésta condición, está sujeta a la aceptación del texto de la misma, bajo los mismos términos, la modificación o condicionamiento da lugar a la calificación de cero (0) puntos)</t>
    </r>
  </si>
  <si>
    <r>
      <t xml:space="preserve">Limite adicional para la cobertura de gastos para la demostración del siniestro. </t>
    </r>
    <r>
      <rPr>
        <sz val="11"/>
        <rFont val="Arial"/>
        <family val="2"/>
      </rPr>
      <t>Se califica con el máximo puntaje el mayor límite adicional al básico obligatorio, los demás en forma proporcional, utilizando una regla de tres.</t>
    </r>
  </si>
  <si>
    <r>
      <t xml:space="preserve">Límite adicional para aviso del Aviso de Siniestro. </t>
    </r>
    <r>
      <rPr>
        <sz val="11"/>
        <rFont val="Arial"/>
        <family val="2"/>
      </rPr>
      <t>Se califica el límite adicional al básico obligatorio y los demás en forma proporcional, aplicando una regla de tres.</t>
    </r>
  </si>
  <si>
    <r>
      <t xml:space="preserve">Límite adicional para la Cláusula de Bono por no Reclamación.  </t>
    </r>
    <r>
      <rPr>
        <sz val="11"/>
        <rFont val="Arial"/>
        <family val="2"/>
      </rPr>
      <t>Se califica el límite adicional al básico obligatorio y los demás en forma proporcional, aplicando una regla de tres.</t>
    </r>
  </si>
  <si>
    <r>
      <rPr>
        <b/>
        <sz val="11"/>
        <rFont val="Arial"/>
        <family val="2"/>
      </rPr>
      <t>Bono de retorno por experiencia siniestral (B).</t>
    </r>
    <r>
      <rPr>
        <sz val="11"/>
        <rFont val="Arial"/>
        <family val="2"/>
      </rPr>
      <t xml:space="preserve">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</si>
  <si>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 xml:space="preserve">Ampliación término en años en la tabla de demérito por uso y/o mejora tecnológica, para reclamaciones por daño interno en bienes relacionados con equipos eléctricos y electrónicos sin aplicación de porcentaje de descuento. </t>
    </r>
    <r>
      <rPr>
        <sz val="11"/>
        <rFont val="Arial"/>
        <family val="2"/>
      </rPr>
      <t>Se califica con el máximo puntaje el ofrecimiento del mayor número de años adicionales al básico obligatorio en la tabla de demérito, y los demás en forma proporcional, utilizando una regla de tres.</t>
    </r>
  </si>
  <si>
    <r>
      <t xml:space="preserve">Ampliación de límite asegurado para amparo automático de nuevos bienes. </t>
    </r>
    <r>
      <rPr>
        <sz val="11"/>
        <rFont val="Arial"/>
        <family val="2"/>
      </rPr>
      <t>Se califica con el mayor límite en pesos adicional al básico obligatorio y los demás de forma proporcional, aplicando una regla de tres simple.</t>
    </r>
  </si>
  <si>
    <r>
      <t xml:space="preserve">Límite adicional para la cobertura de Apropiación de bienes por parte de empleados del asegurado, al amparo de situaciones creadas por los siguientes eventos: </t>
    </r>
    <r>
      <rPr>
        <sz val="11"/>
        <rFont val="Arial"/>
        <family val="2"/>
      </rPr>
      <t>*Incendio, Explosión,  AMIT Y AMCCOPH incluído Terrorismo, Terremoto, temblor y/o erupción volcánica y demás eventos de la naturaleza y Actos de Autoridad. Para la calificación de esta condición, se asignará el mayor puntaje al proponente que ofrezca, en adición al límite obligatrio, el mayor límite asegurado, sin cobro de prima adicional, los demás en forma proporcional, utilizando una regla de tres.</t>
    </r>
  </si>
  <si>
    <r>
      <t xml:space="preserve">Límite adicional para la cobertura de Responsabilidad civil derivada de montajes, construcciones y obras civiles para el mantenimiento o ampliación de predios. </t>
    </r>
    <r>
      <rPr>
        <sz val="11"/>
        <rFont val="Arial"/>
        <family val="2"/>
      </rPr>
      <t>Se otorgará el mayor puntaje al proponente que ofrezca el mayor límite de cobertura adicional al básico obligatorio en este amparo (No menor a $100.000.000) y los demás límites puntuarán de manera proporcional, utilizando una regla de tres.</t>
    </r>
  </si>
  <si>
    <t>Se tendrá en cuenta lo establecido en el factor de deducibles indicado enel pliego de condiciones</t>
  </si>
  <si>
    <r>
      <t xml:space="preserve">Revocación de la póliza. </t>
    </r>
    <r>
      <rPr>
        <sz val="11"/>
        <rFont val="Arial"/>
        <family val="2"/>
      </rPr>
      <t>Se califica el mayor término de días ofrecido adicional al básico, y los demás en forma proporcional aplicando una regla de tres.</t>
    </r>
  </si>
  <si>
    <t>Límite adicional para el Anexo Costo de Limpieza.</t>
  </si>
  <si>
    <t>Se califica el límite adicional al básico obligatorio y los demás en forma proporcional, aplicando una regla de tres.</t>
  </si>
  <si>
    <r>
      <t xml:space="preserve">Menor límite en días para deducible de costo neto financiero. </t>
    </r>
    <r>
      <rPr>
        <sz val="11"/>
        <rFont val="Arial"/>
        <family val="2"/>
      </rPr>
      <t>Se califica con el mayor puntaje al oferente que ofrezca el menor  número de días para el deducible de costo neto financiero establecido en condiciones básicas y los demás en forma proporcional, aplicando una regla de tres.</t>
    </r>
  </si>
  <si>
    <r>
      <t xml:space="preserve">Ampliación en meses del perido máximo de indemnización en la cobertura de costo neto financiero. </t>
    </r>
    <r>
      <rPr>
        <sz val="11"/>
        <rFont val="Arial"/>
        <family val="2"/>
      </rPr>
      <t>Se califica el límite adicional al básico obligatorio y los demás en forma proporcional, aplicando una regla de tres.</t>
    </r>
  </si>
  <si>
    <r>
      <t xml:space="preserve">Cobertura de asistencia domiciliaria. Sublimite $10.000.000. </t>
    </r>
    <r>
      <rPr>
        <sz val="11"/>
        <rFont val="Arial"/>
        <family val="2"/>
      </rPr>
      <t>La aceptación de esta condición otorgará el puntaje ofrecido, la negación para aceptar esta condición no concederá puntaje</t>
    </r>
  </si>
  <si>
    <r>
      <t>Restablecimiento automático del valor asegurado en caso de AMIT y AMCCOPH hasta por el 20% del valor del siniestro.</t>
    </r>
    <r>
      <rPr>
        <sz val="11"/>
        <rFont val="Arial"/>
        <family val="2"/>
      </rPr>
      <t xml:space="preserve"> La aceptación de esta condición otorgará el puntaje ofrecido, la negación para aceptar esta condición no concederá puntaje.</t>
    </r>
  </si>
  <si>
    <r>
      <t xml:space="preserve">Bono de retorno por experiencia siniestral (B). </t>
    </r>
    <r>
      <rPr>
        <sz val="11"/>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</si>
  <si>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 xml:space="preserve">Bono de retorno por experiencia siniestral (B). </t>
    </r>
    <r>
      <rPr>
        <sz val="11"/>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</si>
  <si>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Restablecimiento o restitución automática de la suma asegurada con cobro de prima adicional.</t>
    </r>
    <r>
      <rPr>
        <sz val="11"/>
        <rFont val="Arial"/>
        <family val="2"/>
      </rPr>
      <t xml:space="preserve"> 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t>
    </r>
    <r>
      <rPr>
        <b/>
        <sz val="11"/>
        <rFont val="Arial"/>
        <family val="2"/>
      </rPr>
      <t xml:space="preserve"> </t>
    </r>
    <r>
      <rPr>
        <sz val="11"/>
        <rFont val="Arial"/>
        <family val="2"/>
      </rPr>
      <t>La aceptación de esta condición otorgará el puntaje ofrecido, la negación para aceptar esta condición no concederá puntaje.</t>
    </r>
  </si>
  <si>
    <r>
      <t>Limite  de cobertura para Hurto de elementos dejados en los vehículos asegurados sin ser inferior a $1.000.000.</t>
    </r>
    <r>
      <rPr>
        <sz val="11"/>
        <rFont val="Arial"/>
        <family val="2"/>
      </rPr>
      <t xml:space="preserve"> Se califica con el máximo puntaje el mayor límite adicional al mínimo obligatorio, los demás en forma proporcional, utilizando una regla de tres.</t>
    </r>
  </si>
  <si>
    <t>Evaluación de Porcentaje sobre el valor de la pérdida indemnizable……………...……………………. (35 Puntos)</t>
  </si>
  <si>
    <r>
      <t xml:space="preserve">Apropiación por terceros de las cosas aseguradas durante el siniestro o después del mismo. </t>
    </r>
    <r>
      <rPr>
        <sz val="11"/>
        <rFont val="Arial"/>
        <family val="2"/>
      </rPr>
      <t>La aceptación de esta condición otorgará el puntaje ofrecido, la negación para aceptar esta condición no concederá puntaje.</t>
    </r>
  </si>
  <si>
    <r>
      <t xml:space="preserve">Apropiación de bienes por parte de empleados del asegurado, al amparo de situaciones creadas por los siguientes eventos: *Incendio, Explosión,  AMIT Y AMCCOPH incluído Terrorismo, Terremoto, temblor y/o erupción volcánica y demás eventos de la naturaleza y Actos de Autoridad. Sublimite $5.000.000. </t>
    </r>
    <r>
      <rPr>
        <sz val="11"/>
        <color indexed="8"/>
        <rFont val="Arial"/>
        <family val="2"/>
      </rPr>
      <t>La aceptación de esta condición otorgará el puntaje ofrecido, la negación para aceptar esta condición no concederá puntaje.</t>
    </r>
  </si>
  <si>
    <r>
      <t xml:space="preserve">Descuento por inactividad mayor a 120 días continuos del 30%. </t>
    </r>
    <r>
      <rPr>
        <sz val="11"/>
        <rFont val="Arial"/>
        <family val="2"/>
      </rPr>
      <t>La aceptación de esta condición otorgará el puntaje ofrecido, la negación para aceptar esta condición no concederá puntaje.</t>
    </r>
  </si>
  <si>
    <r>
      <t xml:space="preserve">No exigencia para el pago de la indemnización, la entrega de la nueva tarjeta de propiedad a nombre del asegurador en pérdidas totales. </t>
    </r>
    <r>
      <rPr>
        <sz val="11"/>
        <rFont val="Arial"/>
        <family val="2"/>
      </rPr>
      <t>La aceptación de esta condición otorgará el puntaje ofrecido, la negación para aceptar esta condición no concederá puntaje.</t>
    </r>
  </si>
  <si>
    <r>
      <rPr>
        <b/>
        <sz val="11"/>
        <rFont val="Arial"/>
        <family val="2"/>
      </rPr>
      <t>Limitación de eventos para la revocación de la póliza.</t>
    </r>
    <r>
      <rPr>
        <sz val="11"/>
        <rFont val="Arial"/>
        <family val="2"/>
      </rPr>
      <t xml:space="preserve"> (La asignación del puntaje de ésta condición, está sujeta a la aceptación del texto de la misma, bajo los mismos términos, la modificación o condicionamiento da lugar a la calificación de cero (0) puntos)</t>
    </r>
  </si>
  <si>
    <r>
      <rPr>
        <b/>
        <sz val="11"/>
        <color indexed="8"/>
        <rFont val="Arial"/>
        <family val="2"/>
      </rPr>
      <t>Cobertura para reclamaciones resultantes en la falla en el mantenimiento o la contratación de seguros:  Sublimite de un $1,000,000, excluye la estimación y tipificación de los riesgos.</t>
    </r>
    <r>
      <rPr>
        <sz val="11"/>
        <color indexed="8"/>
        <rFont val="Arial"/>
        <family val="2"/>
      </rPr>
      <t xml:space="preserve"> La aceptación de esta condición otorgará el puntaje ofrecido, la negación para aceptar esta condición no concederá puntaje.</t>
    </r>
  </si>
  <si>
    <r>
      <t xml:space="preserve">Responsabilidad civil derivada de actos terroristas.  Limite 10% por evento y 15% del limite asegurado por vigencia. </t>
    </r>
    <r>
      <rPr>
        <sz val="11"/>
        <rFont val="Arial"/>
        <family val="2"/>
      </rPr>
      <t>La aceptación de esta condición otorgará el puntaje ofrecido, la negación para aceptar esta condición no concederá puntaje.</t>
    </r>
  </si>
  <si>
    <r>
      <t xml:space="preserve">En la cláusula de Infidelidad no es necesario demostrar la ganancia personal del empleado que cometa el ilícito, por lo tanto debe permanecer con el texto original. </t>
    </r>
    <r>
      <rPr>
        <sz val="11"/>
        <rFont val="Arial"/>
        <family val="2"/>
      </rPr>
      <t>La aceptación de esta condición otorgará el puntaje ofrecido, la negación para aceptar esta condición no concederá puntaje.</t>
    </r>
  </si>
  <si>
    <r>
      <t xml:space="preserve">Cobertura de reemplazo para proveer vehículo sustituto en los casos de siniestros por pérdida total o parcial por daños. </t>
    </r>
    <r>
      <rPr>
        <sz val="11"/>
        <rFont val="Arial"/>
        <family val="2"/>
      </rPr>
      <t>Se califica con el máximo puntaje el mayor límite en pesos ofrecido y los demás en forma proporcional, utilizando una regla de tres. Esta condición no opera por reembolso, Los oferntes que la otorguen por reembolso, serán evaluados con cero (0) puntos.</t>
    </r>
  </si>
  <si>
    <r>
      <t>Eliminación de garantías.</t>
    </r>
    <r>
      <rPr>
        <sz val="11"/>
        <rFont val="Arial"/>
        <family val="2"/>
      </rPr>
      <t xml:space="preserve"> El oferente acepta la no aplicación de ninguna garantía en la póliza de manejo global. La aceptación de esta condición otorgará el puntaje ofrecido, la negación para aceptar esta condición no concederá puntaje.</t>
    </r>
  </si>
  <si>
    <r>
      <t>Eliminación de garantías.</t>
    </r>
    <r>
      <rPr>
        <sz val="11"/>
        <rFont val="Arial"/>
        <family val="2"/>
      </rPr>
      <t xml:space="preserve"> El oferente acepta la no aplicación de ninguna garantía en la póliza de Infidelidad y Riesgos Financieros. La aceptación de esta condición otorgará el puntaje ofrecido, la negación para aceptar esta condición no concederá puntaje.</t>
    </r>
  </si>
  <si>
    <r>
      <t>Gastos para la adecuación de suelos y terrenos que lleguen a afectarse como consecuencia de un Temblor, Terremoto, erupción volcánica y/o otros eventos de la naturaleza</t>
    </r>
    <r>
      <rPr>
        <sz val="11"/>
        <rFont val="Arial"/>
        <family val="2"/>
      </rPr>
      <t>. Se califica de acuerdo con los siguientes rangos adicional al básico obligatorio:
Superior a 5 y hasta 10% = 10 Puntos
Superioa a 10% y hasta 15%= 20 Puntos
Superior a 15% y hasta 20% = 40 Puntos</t>
    </r>
  </si>
  <si>
    <r>
      <t xml:space="preserve">Límite adicional para la cobertura de perjuicios extrapatrimoniales. </t>
    </r>
    <r>
      <rPr>
        <sz val="11"/>
        <rFont val="Arial"/>
        <family val="2"/>
      </rPr>
      <t>Se califica con el máximo puntaje el mayor porcentaje adicional al básico obligatorio, los demás en forma proporcional, utilizando una regla de tres.</t>
    </r>
  </si>
  <si>
    <r>
      <t xml:space="preserve">Límite adicional en porcentaje para la cobertura de RC Patronal. </t>
    </r>
    <r>
      <rPr>
        <sz val="11"/>
        <rFont val="Arial"/>
        <family val="2"/>
      </rPr>
      <t>Se califica con el máximo puntaje el mayor porcentaje adicional al básico obligatorio por evento, los demás en forma proporcional, utilizando una regla de tres.</t>
    </r>
  </si>
  <si>
    <r>
      <rPr>
        <b/>
        <sz val="11"/>
        <rFont val="Arial"/>
        <family val="2"/>
      </rPr>
      <t>Límite adicional para protección al 100% de las pérdidas causadas por personal asegurado.</t>
    </r>
    <r>
      <rPr>
        <sz val="11"/>
        <rFont val="Arial"/>
        <family val="2"/>
      </rPr>
      <t xml:space="preserve"> Queda entendido que en caso de siniestro, la compañía indemnizará la pérdida, sin aplicar ningún tipo de deducible sobre el valor de la misma. Para la calificación de esta condición, se asignará el mayor puntaje al proponente que ofrezca, en adición al límite obligatrio, el mayor límite asegurado en porsentaje, sin cobro de prima adicional, los demás en forma proporcional, utilizando una regla de tres.</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</si>
  <si>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</si>
  <si>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Limite adicional para protección de depósitos bancarios.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</si>
  <si>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Restablecimiento automático del límite asegurado por pago de siniestro, con cobro de prima adicional.</t>
    </r>
    <r>
      <rPr>
        <sz val="11"/>
        <rFont val="Arial"/>
        <family val="2"/>
      </rPr>
      <t xml:space="preserve"> Se califica con el máximo puntaje el mayor número de restablecimientos adicional al básico y los demás en forma proporcional..</t>
    </r>
  </si>
  <si>
    <r>
      <t xml:space="preserve">Límite adicional para Extensión de cobertura para contratistas independientes.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</si>
  <si>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Límite adicional para Gastos de transporte por pérdidas totales, en días y  límite diario.</t>
    </r>
    <r>
      <rPr>
        <sz val="11"/>
        <rFont val="Arial"/>
        <family val="2"/>
      </rPr>
      <t xml:space="preserve"> Se califica con el máximo puntaje el mayor límite adicional al básico obligatorio, los demás en forma proporcional, utilizando una regla de tres.</t>
    </r>
  </si>
  <si>
    <r>
      <t xml:space="preserve">Límite adicional de valor asegurado al básico exigido de, cualquier pérdida $1.000.000.000 y en el agregado anual. </t>
    </r>
    <r>
      <rPr>
        <sz val="11"/>
        <rFont val="Arial"/>
        <family val="2"/>
      </rPr>
      <t xml:space="preserve">Se califica el límite adicional al básico obligatorio sin cobro de prima de acuerdo con lo siguiente: </t>
    </r>
  </si>
  <si>
    <t>Ofrecimiento de límite adicional al basico de $2.000.000.000 y en el agregado anual $2.000.000.000. Total Puntos 20</t>
  </si>
  <si>
    <t>Ofrecimiento de límite adicional al basico de $3.000.000.000 y en el agregado anual $3.000.000.000. Total Puntos 40 puntos</t>
  </si>
  <si>
    <r>
      <t xml:space="preserve">• Ofrecimiento de límite adicional al básico, de $800.000.000, exigido para el amparo de Perjuicios o detrimentos patrimoniales, </t>
    </r>
    <r>
      <rPr>
        <sz val="11"/>
        <rFont val="Arial"/>
        <family val="2"/>
      </rPr>
      <t xml:space="preserve"> sin cobro de prima. </t>
    </r>
  </si>
  <si>
    <r>
      <t xml:space="preserve">• Ofrecimiento de sublímite adicional al básico, de $600.000.000, </t>
    </r>
    <r>
      <rPr>
        <sz val="11"/>
        <rFont val="Arial"/>
        <family val="2"/>
      </rPr>
      <t>exigido para el amparo de Gastos de Defensa, sin cobro de prima.</t>
    </r>
  </si>
  <si>
    <t>UNIVERSIDAD DISTRITAL FRANCISCO JOSE DE CALDAS
SEGURO DE TODO RIESGO DAÑOS MATERIALES</t>
  </si>
  <si>
    <t>UNIVERSIDAD DISTRITAL FRANCISCO JOSE DE CALDAS
SEGURO DE RESPONSABILIDAD CIVIL EXTRACONTRACTUAL</t>
  </si>
  <si>
    <t>UNIVERSIDAD DISTRITAL FRANCISCO JOSE DE CALDAS 
SEGURO DE MANEJO GLOBAL ENTIDADES ESTATALES</t>
  </si>
  <si>
    <t xml:space="preserve">UNIVERSIDAD DISTRITAL FRANCISCO JOSE DE CALDAS
SEGURO DE AUTOMÓVILES 
</t>
  </si>
  <si>
    <t>UNIVERSIDAD DISTRITAL FRANCISCO JOSE DE CALDAS
SEGURO DE INFIDELIDAD Y RIESGOS FINANCIEROS</t>
  </si>
  <si>
    <t>UNIVERSIDAD DISTRITAL FRANCISCO JOSE DE CALDAS
SEGURO DE RESPONSABILIDAD CIVIL SERVIDORES PÚBLICOS</t>
  </si>
  <si>
    <r>
      <rPr>
        <b/>
        <sz val="11"/>
        <color indexed="8"/>
        <rFont val="Arial"/>
        <family val="2"/>
      </rPr>
      <t>No aplicación de control de siniestros, para reclamaciones que no superen los $300,000,000</t>
    </r>
    <r>
      <rPr>
        <sz val="11"/>
        <color indexed="8"/>
        <rFont val="Arial"/>
        <family val="2"/>
      </rPr>
      <t>. La compañía acepta expresamente la no aplicación o argumentación, en caso de siniestro, de condiciones que sujeten la atención o tramite de los reclamos a cumplimiento de requisitos o exigencia de los reaseguradores o cualquier otra relacionada con control de siniestros.  De igual forma, queda acordado que las condiciones aplicables para las reclamaciones que superen el limite antes citado, deben ser previamente determinadas por la aseguradora y las mismas no podrán modificar los términos de las condiciones técnicas mínimas habilitantes y/o complementarias ofrecidas; en caso de que generar alguna modificación, condicionamiento y/o restricción , éstas no podrán ser aplicadas y el oferente con la presentación e la oferta este compromiso. La aceptación de esta condición otorgará el puntaje ofrecido, la negación para aceptar esta condición no concederá puntaje.</t>
    </r>
  </si>
  <si>
    <t>Bajo esta cláusula, queda expresamente acordado que la cobertura del seguro se extiende por el período de doce (12) meses,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 La aceptación de esta condición otorgará el puntaje ofrecido, la negación para aceptar esta condición no concederá puntaje.</t>
  </si>
  <si>
    <t>• Extensión de cobertura, con término de 12 meses, con cobro adicional máximo del 50% de la prima ofrecida para este proceso, siempre y cuando este valor no exceda del 50% del valor inicialmente contratado.</t>
  </si>
  <si>
    <r>
      <t xml:space="preserve">Faltantes de inventario:
</t>
    </r>
    <r>
      <rPr>
        <sz val="11"/>
        <rFont val="Arial"/>
        <family val="2"/>
      </rPr>
      <t>El oferente ofrecerá la cobertura para los faltantes de inventarios atribuibles a funcionarios de LA UNIVERSIDAD DISTRITAL FRANCISCO JOSE DE CALDAS siempre y cuando tales pérdidas sean consecuencia de delitos amparados en este seguro. Para la calificación de esta condición, se asignará el mayor puntaje al proponente que ofrezca, el mayor límite asegurado en porcentaje, sin cobro de prima adicional, los demás en forma proporcional, utilizando una regla de tres</t>
    </r>
  </si>
  <si>
    <t>EVALUACIÓN DEDUCIBLES - 200 PUNTOS
SEGURO DE TODO RIESGO DAÑOS MATERIALES - UNIVERSIDAD DISTRITAL FRANCISCO JOSÉ DE CALDAS</t>
  </si>
  <si>
    <t>OFERENTES</t>
  </si>
  <si>
    <t>TOTAL PUNTAJE TRDM</t>
  </si>
  <si>
    <t>EVALUACIÓN DEDUCIBLES - 200 PUNTOS
SEGURO DE RESPONSABILIDAD CIVIL EXTRACONTRACTUAL - UNIVERSIDAD DISTRITAL FRANCISCO JOSÉ DE CALDAS</t>
  </si>
  <si>
    <t>TOTAL PUNTAJE RCE</t>
  </si>
  <si>
    <t>EVALUACIÓN DEDUCIBLES - 200 PUNTOS
SEGURO DE MANEJO GLOBAL ENTIDADES ESTATALES - UNIVERSIDAD DISTRITAL FRANCISCO JOSÉ DE CALDAS</t>
  </si>
  <si>
    <t>TOTAL PUNTAJE MANEJO</t>
  </si>
  <si>
    <t>EVALUACIÓN DEDUCIBLES - 200 PUNTOS
SEGURO DE INFIDELIDAD Y RIESGOS FINANCIEROS - UNIVERSIDAD DISTRITAL FRANCISCO JOSÉ DE CALDAS</t>
  </si>
  <si>
    <t>EVALUACIÓN DE DEDUCIBLES………………………………………………………...………………….…………200 puntos</t>
  </si>
  <si>
    <t>TOTAL PUNTAJE IRF</t>
  </si>
  <si>
    <t>EVALUACIÓN DEDUCIBLES - 200 PUNTOS
SEGURO DE AUTOMÓVILES - UNIVERSIDAD DISTRITAL FRANCISCO JOSÉ DE CALDAS</t>
  </si>
  <si>
    <t>EVALUACIÓN DEDUCIBLES - 200 PUNTOS
SEGURO DE RESPONSABILIDAD CIVIL SERVIDORES PÚBLICOS - UNIVERSIDAD DISTRITAL FRANCISCO JOSÉ DE CALDAS</t>
  </si>
  <si>
    <t>GRUPO 1</t>
  </si>
  <si>
    <t>RAMO</t>
  </si>
  <si>
    <t>GRUPO DE PÓLIZAS</t>
  </si>
  <si>
    <t>Tasa</t>
  </si>
  <si>
    <t>Vigencia en días</t>
  </si>
  <si>
    <t>Puntos</t>
  </si>
  <si>
    <t>Responsabilidad Civil Extracontractual</t>
  </si>
  <si>
    <t>Manejo Global Entidades Estatales</t>
  </si>
  <si>
    <t>Automóviles</t>
  </si>
  <si>
    <t>TOTAL</t>
  </si>
  <si>
    <t>GRUPO 2</t>
  </si>
  <si>
    <t>Infidelidad y Riesgos Financieros</t>
  </si>
  <si>
    <t>Responsabilidad Civil Servidores Públicos</t>
  </si>
  <si>
    <t>UNIVERSIDAD DISTRITAL FRANCISCO JOSÉ DE CALDAS</t>
  </si>
  <si>
    <t>Accidentes Personales Estudiantes</t>
  </si>
  <si>
    <t>Consolidado Programa</t>
  </si>
  <si>
    <t>CONSOLIDADO GRUPO 1</t>
  </si>
  <si>
    <t>FACTORES</t>
  </si>
  <si>
    <t>PUNTAJE                PARCIAL</t>
  </si>
  <si>
    <t xml:space="preserve">PUNTAJE    TOTAL </t>
  </si>
  <si>
    <t>FACTOR ECONOMICO</t>
  </si>
  <si>
    <t>Menores Deducibles</t>
  </si>
  <si>
    <t>FACTOR DE CALIDAD</t>
  </si>
  <si>
    <t>Cláusula y/o Condiciones Complementarias Calificables</t>
  </si>
  <si>
    <t>Apoyo a la industria Nacional - Ley 816 de 2003</t>
  </si>
  <si>
    <t>CONSOLIDADO GRUPO 2</t>
  </si>
  <si>
    <t>Menor Prima</t>
  </si>
  <si>
    <t>Accidentes Personales                        participación al 100%</t>
  </si>
  <si>
    <t>Todo Riesgo Daño Material                                  participacion al 25%</t>
  </si>
  <si>
    <t>Manejo Global Entidades Públicas participación al 20%</t>
  </si>
  <si>
    <t>Responsabilidad Civil Extracontractual   participación al 10%</t>
  </si>
  <si>
    <t>Automóviles                                participación al 10%</t>
  </si>
  <si>
    <t>PUNTAJE TOTAL</t>
  </si>
  <si>
    <t>INFORME DE EVALUACIÓN ELABORADO POR:</t>
  </si>
  <si>
    <t>NESTOR HERNANDO GUERRA RIVERA</t>
  </si>
  <si>
    <t>AON RISK SERVICES COLOMBIA S.A.</t>
  </si>
  <si>
    <t xml:space="preserve">GRUPO 2 (Seguro de Accidentes Personales Estudiantes) </t>
  </si>
  <si>
    <t xml:space="preserve">Vigencia </t>
  </si>
  <si>
    <t>Responsabilidad Civil Servidores Públicos participación al 20%</t>
  </si>
  <si>
    <r>
      <rPr>
        <b/>
        <sz val="11"/>
        <color indexed="8"/>
        <rFont val="Arial"/>
        <family val="2"/>
      </rPr>
      <t xml:space="preserve">Límite agregado de indemnización para Terremoto, HMACC,AMIT y Sabotaje. $30,000,000. </t>
    </r>
    <r>
      <rPr>
        <sz val="11"/>
        <color indexed="8"/>
        <rFont val="Arial"/>
        <family val="2"/>
      </rPr>
      <t>Una vez agotado el límite, la aseguradora aplicará los deducibles establecidos para Terremoto, HMACC, AMIT y Sabotaje.La aceptación de esta condición otorgará el puntaje ofrecido, la negación para aceptar esta condición no concederá puntaje.</t>
    </r>
  </si>
  <si>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</si>
  <si>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90 Puntos</t>
  </si>
  <si>
    <r>
      <t xml:space="preserve">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</si>
  <si>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t>Infidelidad y Riesgos Financieros  participación al 10%</t>
  </si>
  <si>
    <t>Daños Corporales Causados a la Personas en Accidentes de Tránsito - SOAT Participación 5%</t>
  </si>
  <si>
    <t>UNIÓN TEMPORAL QBE - MAPFRE - SURAMERICANA - LIBERTY</t>
  </si>
  <si>
    <t>SEGUROS DEL ESTADO S.A.</t>
  </si>
  <si>
    <t>Se otorga el 2% adicional al básico</t>
  </si>
  <si>
    <t xml:space="preserve">Se otorga hasta el 20% </t>
  </si>
  <si>
    <t>Se otorga sin aplicación de demérito</t>
  </si>
  <si>
    <t>Se otorga adicional al básico $100.000.000</t>
  </si>
  <si>
    <t>Se otorga bajo cobertura de indendio Amit y Terremoto</t>
  </si>
  <si>
    <t>No se otorga</t>
  </si>
  <si>
    <t>Se otorga adicional adicional al básico $250.000.000</t>
  </si>
  <si>
    <t>Se otorga</t>
  </si>
  <si>
    <t>Se otorga sublimite $100.000.000 evento/vigencia</t>
  </si>
  <si>
    <t>1% sobre el valor asegurable del bien afectado, sin mínimo</t>
  </si>
  <si>
    <t>1% sobre el valor de la pérdida, sin mínimo</t>
  </si>
  <si>
    <t xml:space="preserve">0% sobre el valor de la pérdida </t>
  </si>
  <si>
    <t>Sin mínimo</t>
  </si>
  <si>
    <t>Se otorga $200.000.000 adicionales al básico</t>
  </si>
  <si>
    <t>Se otorga adicional al básico $150.000.000</t>
  </si>
  <si>
    <t>Se otorga adicional al básico 5%</t>
  </si>
  <si>
    <t>Se otorga adicional al básico 10%</t>
  </si>
  <si>
    <t>Se otorga $5.000.000 adicionales por persona y evento/vigencia</t>
  </si>
  <si>
    <t>Se otorga adicional al básico 10% evento/vigencia</t>
  </si>
  <si>
    <t>Se otorga hasta el 10% del límite asegurado evento/vigencia</t>
  </si>
  <si>
    <t>Se otorga adicional al básico 20% evento/vigencia</t>
  </si>
  <si>
    <t xml:space="preserve">1% sobre el valor de la pérdida </t>
  </si>
  <si>
    <t>0% sobre el valor de la pérdida</t>
  </si>
  <si>
    <t>Se otorga $50/50/100 adicionales al básico</t>
  </si>
  <si>
    <t>Se otorgan adicional al básico $100.000.000</t>
  </si>
  <si>
    <t>Se otorgan $3.000.000 adicionales al básico</t>
  </si>
  <si>
    <t>Se otorga adicional al básico diez (10) días y $15.000</t>
  </si>
  <si>
    <t>Se otorga sublimite 25% del límite asegurado</t>
  </si>
  <si>
    <t>Se otorga adicional al básico 10% del límite asegurado</t>
  </si>
  <si>
    <t>Se otorga al 100% del límite asegurado</t>
  </si>
  <si>
    <t>Se otorga hasta (1) restablecimiento adicionales al básico</t>
  </si>
  <si>
    <t>Se otorga sublimite 20% del límite asegurado</t>
  </si>
  <si>
    <t>1% sobre el valor de la pérdida</t>
  </si>
  <si>
    <t>Se otorga adicional al básico $3.000.000 y agregado anual $6.000.000.000 en total $5.000.000.000 por evento y $10.000.000.000 en el agregado anual</t>
  </si>
  <si>
    <t xml:space="preserve">Se otorga adicional al básico dos (2) meses </t>
  </si>
  <si>
    <t xml:space="preserve">Se otorga adicional al básico treinta (30) días </t>
  </si>
  <si>
    <t>Se otorga adicional al básico 0.1%</t>
  </si>
  <si>
    <t>Se otorga adicional al básico sesenta (60) días</t>
  </si>
  <si>
    <t>Sin aplicación de deducible</t>
  </si>
  <si>
    <t>Se otorga 20% del límite asegurado haciendo parte del límite por evento y en el agregado anual y no en adición a este, solamente se amparan los faltantes de inventario derivados de eventos contra el asegurado causados por actos de infidelidad y en donde se evidencia que dicho faltante es consecuencia de dicho acto de infidelidad</t>
  </si>
  <si>
    <t>$10.000.000</t>
  </si>
  <si>
    <t>Se otorga adicional al básico $300.000.000</t>
  </si>
  <si>
    <t>Se otorga adicio nal al básico $2.500.000</t>
  </si>
  <si>
    <t>Se otorga adicional al básico treinta (30) días</t>
  </si>
  <si>
    <t>Todo Riesgo Daños Materiales</t>
  </si>
  <si>
    <t>1.70%0</t>
  </si>
  <si>
    <t>Daños Corporales Causados a las Personas en Accidentes de Tránsito - SOAT</t>
  </si>
  <si>
    <t>3.20%0</t>
  </si>
  <si>
    <t>Vrs</t>
  </si>
  <si>
    <t>Evaluación de mayor vigencia  - primas 400 puntos - RCSP y AU 600 Puntos - ACCIDENTES PERSONALES Y SOAT 900 Puntos - Primas</t>
  </si>
  <si>
    <t>Se otorga 4% adicional al básico para un total de 15%</t>
  </si>
  <si>
    <t>Se otorga 16% adicional al básico obligatorio</t>
  </si>
  <si>
    <t>Se otorgan 2 años adicionales al básico obligatorio</t>
  </si>
  <si>
    <t>Se otorga $300.000.000 adicionales al básico para un total de $400.000.000</t>
  </si>
  <si>
    <t>Se otorga 2 años adicionales al básico</t>
  </si>
  <si>
    <t>Se otorga 5%</t>
  </si>
  <si>
    <t>Se otorga 5% adicional sobre el valor asegurado total</t>
  </si>
  <si>
    <t>1% sobre el valor asegurable del ítem afectado, sin mínimo</t>
  </si>
  <si>
    <t xml:space="preserve">Se otorga 1% sobre el valor de la pérdida </t>
  </si>
  <si>
    <t>2% sobre el valor de la pérdida</t>
  </si>
  <si>
    <t>Se otorga $50.000.000</t>
  </si>
  <si>
    <t>Se otorga hasta el 80% del valor asegurado evento/vigencia</t>
  </si>
  <si>
    <t>Se otorga 10%  adicional al básico obligatorio</t>
  </si>
  <si>
    <t>Se otorga 25% adicional al básico obligatorio</t>
  </si>
  <si>
    <t>Se otorga hasta el 10% del valor asegurado evento/vigencia</t>
  </si>
  <si>
    <t>Se otorga hasta una vez</t>
  </si>
  <si>
    <t>Se otorga 1%</t>
  </si>
  <si>
    <t>No indica</t>
  </si>
  <si>
    <t xml:space="preserve">Se otorga  </t>
  </si>
  <si>
    <t>Se otorga 50% adicional al básico</t>
  </si>
  <si>
    <t>Se otorga 20% adicional al básico</t>
  </si>
  <si>
    <t>Se otorga 30% adicional al básico</t>
  </si>
  <si>
    <t>Se otorga $100.000.000 adicional al básico</t>
  </si>
  <si>
    <t>Se otorga hasta el 50% del valor asegurado evento/vigencia</t>
  </si>
  <si>
    <t>Se otorga mínimo 1 SMMLV</t>
  </si>
  <si>
    <t>Se otorga sin deducible</t>
  </si>
  <si>
    <t>Se otorga sin mínimo</t>
  </si>
  <si>
    <t>Se otorgan $100.000.000 combinados adicionales al básico</t>
  </si>
  <si>
    <t>Se otorga hasta el 100% del valor de los vehículos adquiridos por la entidad</t>
  </si>
  <si>
    <t>Se otorga hasta la suma de $1.000.000 para bienes de propiedad de la Universidad Distrital</t>
  </si>
  <si>
    <t xml:space="preserve">Se otorga únicamente para vehículos livianos </t>
  </si>
  <si>
    <t xml:space="preserve">Se otorga hasta $50.000.000 </t>
  </si>
  <si>
    <t>Se otorga $15.000 adicionales</t>
  </si>
  <si>
    <t xml:space="preserve">Se otorga </t>
  </si>
  <si>
    <t>Se otorgan 10 días adicionales</t>
  </si>
  <si>
    <t>$49.000.000</t>
  </si>
  <si>
    <t>$20.000.000</t>
  </si>
  <si>
    <t>Prima Total ( incluye IVA ) y en SOAT contribución</t>
  </si>
  <si>
    <t>SEGUROS DE VIDA DEL ESTADO S.A.</t>
  </si>
  <si>
    <t>Prima por estudiante por semestre</t>
  </si>
  <si>
    <t>Mayor Vigencia - Menor Prima(soat)</t>
  </si>
  <si>
    <t>Folio del 424 al 430</t>
  </si>
  <si>
    <t>Folio 44</t>
  </si>
  <si>
    <t>GRUPO 1 (Todo riesgo daño material, Manejo global, Responsabilidad civil extracontractual, Infidelidad y riesgos financieros, Responsabilidad civil servidores públicos, Automóviles y SOAT)</t>
  </si>
  <si>
    <t>NO PRESENTÓ OFERTA</t>
  </si>
  <si>
    <t>Folio 39</t>
  </si>
  <si>
    <t>UNIVERSIDAD DISTRITAL FRANCISCO JOSÉ DE CALDAS                                                                                                                                                                                                                                          Convocatoria Pública No 005 de 2015</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</si>
</sst>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General\ &quot;Puntos&quot;"/>
    <numFmt numFmtId="165" formatCode="_ * #,##0.00_ ;_ * \-#,##0.00_ ;_ * &quot;-&quot;??_ ;_ @_ "/>
    <numFmt numFmtId="166" formatCode="#,##0_ ;\-#,##0\ "/>
    <numFmt numFmtId="167" formatCode="0.0"/>
    <numFmt numFmtId="168" formatCode="&quot;$&quot;\ #,##0"/>
    <numFmt numFmtId="169" formatCode="&quot;$&quot;\ #,##0.00"/>
    <numFmt numFmtId="170" formatCode="0.000"/>
    <numFmt numFmtId="171" formatCode="0.0000"/>
    <numFmt numFmtId="172" formatCode="#,##0.0"/>
  </numFmts>
  <fonts count="92">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0"/>
      <name val="Arial"/>
      <family val="2"/>
    </font>
    <font>
      <b/>
      <sz val="11"/>
      <name val="Arial"/>
      <family val="2"/>
    </font>
    <font>
      <sz val="8"/>
      <name val="Arial"/>
      <family val="2"/>
    </font>
    <font>
      <sz val="11"/>
      <color indexed="8"/>
      <name val="Arial"/>
      <family val="2"/>
    </font>
    <font>
      <b/>
      <sz val="14"/>
      <name val="Arial"/>
      <family val="2"/>
    </font>
    <font>
      <sz val="10"/>
      <color indexed="9"/>
      <name val="Arial"/>
      <family val="2"/>
    </font>
    <font>
      <sz val="11"/>
      <name val="Verdana"/>
      <family val="2"/>
    </font>
    <font>
      <b/>
      <sz val="12"/>
      <color indexed="9"/>
      <name val="Arial"/>
      <family val="2"/>
    </font>
    <font>
      <b/>
      <sz val="12"/>
      <name val="Arial"/>
      <family val="2"/>
    </font>
    <font>
      <b/>
      <sz val="10"/>
      <color indexed="9"/>
      <name val="Arial"/>
      <family val="2"/>
    </font>
    <font>
      <b/>
      <sz val="16"/>
      <color indexed="9"/>
      <name val="Arial"/>
      <family val="2"/>
    </font>
    <font>
      <sz val="12"/>
      <name val="Arial"/>
      <family val="2"/>
    </font>
    <font>
      <sz val="14"/>
      <name val="Arial"/>
      <family val="2"/>
    </font>
    <font>
      <b/>
      <sz val="14"/>
      <color indexed="9"/>
      <name val="Arial"/>
      <family val="2"/>
    </font>
    <font>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0"/>
      <name val="Calibri"/>
      <family val="2"/>
    </font>
    <font>
      <sz val="11"/>
      <color indexed="9"/>
      <name val="Arial"/>
      <family val="2"/>
    </font>
    <font>
      <b/>
      <sz val="14"/>
      <color indexed="10"/>
      <name val="Arial"/>
      <family val="2"/>
    </font>
    <font>
      <b/>
      <sz val="14"/>
      <color indexed="60"/>
      <name val="Arial"/>
      <family val="2"/>
    </font>
    <font>
      <sz val="10"/>
      <color indexed="60"/>
      <name val="Arial"/>
      <family val="2"/>
    </font>
    <font>
      <b/>
      <sz val="10"/>
      <color indexed="10"/>
      <name val="Arial"/>
      <family val="2"/>
    </font>
    <font>
      <sz val="10"/>
      <color indexed="10"/>
      <name val="Arial"/>
      <family val="2"/>
    </font>
    <font>
      <b/>
      <sz val="16"/>
      <color indexed="10"/>
      <name val="Arial"/>
      <family val="2"/>
    </font>
    <font>
      <b/>
      <sz val="14"/>
      <color indexed="9"/>
      <name val="Calibri"/>
      <family val="2"/>
    </font>
    <font>
      <b/>
      <sz val="14"/>
      <color indexed="8"/>
      <name val="Calibri"/>
      <family val="2"/>
    </font>
    <font>
      <sz val="14"/>
      <color indexed="9"/>
      <name val="Arial"/>
      <family val="2"/>
    </font>
    <font>
      <b/>
      <sz val="14"/>
      <color indexed="8"/>
      <name val="Arial"/>
      <family val="2"/>
    </font>
    <font>
      <b/>
      <sz val="18"/>
      <color indexed="10"/>
      <name val="Arial"/>
      <family val="2"/>
    </font>
    <font>
      <sz val="16"/>
      <color indexed="10"/>
      <name val="Arial"/>
      <family val="2"/>
    </font>
    <font>
      <sz val="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sz val="11"/>
      <color theme="0"/>
      <name val="Arial"/>
      <family val="2"/>
    </font>
    <font>
      <b/>
      <sz val="14"/>
      <color rgb="FFFF0000"/>
      <name val="Arial"/>
      <family val="2"/>
    </font>
    <font>
      <b/>
      <sz val="11"/>
      <color theme="0"/>
      <name val="Arial"/>
      <family val="2"/>
    </font>
    <font>
      <b/>
      <sz val="14"/>
      <color rgb="FFC00000"/>
      <name val="Arial"/>
      <family val="2"/>
    </font>
    <font>
      <sz val="10"/>
      <color rgb="FFC00000"/>
      <name val="Arial"/>
      <family val="2"/>
    </font>
    <font>
      <b/>
      <sz val="10"/>
      <color theme="0"/>
      <name val="Arial"/>
      <family val="2"/>
    </font>
    <font>
      <b/>
      <sz val="10"/>
      <color rgb="FFFF0000"/>
      <name val="Arial"/>
      <family val="2"/>
    </font>
    <font>
      <sz val="10"/>
      <color rgb="FFFF0000"/>
      <name val="Arial"/>
      <family val="2"/>
    </font>
    <font>
      <b/>
      <sz val="16"/>
      <color rgb="FFFF0000"/>
      <name val="Arial"/>
      <family val="2"/>
    </font>
    <font>
      <b/>
      <sz val="14"/>
      <color theme="0"/>
      <name val="Arial"/>
      <family val="2"/>
    </font>
    <font>
      <b/>
      <sz val="14"/>
      <color theme="0"/>
      <name val="Calibri"/>
      <family val="2"/>
    </font>
    <font>
      <b/>
      <sz val="14"/>
      <color theme="1"/>
      <name val="Calibri"/>
      <family val="2"/>
    </font>
    <font>
      <sz val="14"/>
      <color theme="0"/>
      <name val="Arial"/>
      <family val="2"/>
    </font>
    <font>
      <b/>
      <sz val="14"/>
      <color theme="1"/>
      <name val="Arial"/>
      <family val="2"/>
    </font>
    <font>
      <b/>
      <sz val="16"/>
      <color theme="0"/>
      <name val="Arial"/>
      <family val="2"/>
    </font>
    <font>
      <b/>
      <sz val="18"/>
      <color rgb="FFFF0000"/>
      <name val="Arial"/>
      <family val="2"/>
    </font>
    <font>
      <sz val="16"/>
      <color rgb="FFFF0000"/>
      <name val="Arial"/>
      <family val="2"/>
    </font>
    <font>
      <sz val="8"/>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right>
        <color indexed="63"/>
      </right>
      <top style="thin"/>
      <bottom/>
    </border>
    <border>
      <left>
        <color indexed="63"/>
      </left>
      <right>
        <color indexed="63"/>
      </right>
      <top style="thin"/>
      <bottom style="thin"/>
    </border>
    <border>
      <left style="thin">
        <color indexed="58"/>
      </left>
      <right style="thin">
        <color indexed="58"/>
      </right>
      <top style="thin">
        <color indexed="58"/>
      </top>
      <bottom style="thin">
        <color indexed="58"/>
      </bottom>
    </border>
    <border>
      <left style="thin">
        <color indexed="58"/>
      </left>
      <right style="thin">
        <color indexed="58"/>
      </right>
      <top style="thin">
        <color indexed="58"/>
      </top>
      <bottom style="thin"/>
    </border>
    <border>
      <left style="thin"/>
      <right style="thin">
        <color indexed="58"/>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thin"/>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medium"/>
      <right/>
      <top style="medium"/>
      <bottom style="thin"/>
    </border>
    <border>
      <left style="medium"/>
      <right/>
      <top style="thin"/>
      <bottom style="thin"/>
    </border>
    <border>
      <left style="medium"/>
      <right style="thin"/>
      <top style="thin"/>
      <bottom style="thin"/>
    </border>
    <border>
      <left style="thin"/>
      <right style="medium"/>
      <top style="thin"/>
      <bottom style="thin"/>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medium"/>
      <right/>
      <top style="thin"/>
      <bottom>
        <color indexed="63"/>
      </bottom>
    </border>
    <border>
      <left style="medium"/>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1" fillId="29" borderId="1" applyNumberFormat="0" applyAlignment="0" applyProtection="0"/>
    <xf numFmtId="0" fontId="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32" borderId="4" applyNumberFormat="0" applyFont="0" applyAlignment="0" applyProtection="0"/>
    <xf numFmtId="9" fontId="0" fillId="0" borderId="0" applyFont="0" applyFill="0" applyBorder="0" applyAlignment="0" applyProtection="0"/>
    <xf numFmtId="0" fontId="66" fillId="21" borderId="5"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60" fillId="0" borderId="8" applyNumberFormat="0" applyFill="0" applyAlignment="0" applyProtection="0"/>
    <xf numFmtId="0" fontId="72" fillId="0" borderId="9" applyNumberFormat="0" applyFill="0" applyAlignment="0" applyProtection="0"/>
  </cellStyleXfs>
  <cellXfs count="353">
    <xf numFmtId="0" fontId="0" fillId="0" borderId="0" xfId="0" applyFont="1" applyAlignment="1">
      <alignment/>
    </xf>
    <xf numFmtId="0" fontId="2" fillId="0" borderId="0" xfId="0" applyFont="1" applyFill="1" applyAlignment="1">
      <alignment horizontal="justify" vertical="center" wrapText="1"/>
    </xf>
    <xf numFmtId="0" fontId="7" fillId="0" borderId="10" xfId="0" applyFont="1" applyFill="1" applyBorder="1" applyAlignment="1">
      <alignment vertical="top" wrapText="1"/>
    </xf>
    <xf numFmtId="0" fontId="7" fillId="0" borderId="10" xfId="0" applyFont="1" applyFill="1" applyBorder="1" applyAlignment="1">
      <alignment horizontal="justify" vertical="top" wrapText="1"/>
    </xf>
    <xf numFmtId="0" fontId="3" fillId="0" borderId="0" xfId="0" applyFont="1" applyFill="1" applyAlignment="1">
      <alignment horizontal="justify" vertical="center" wrapText="1"/>
    </xf>
    <xf numFmtId="0" fontId="10" fillId="0" borderId="10" xfId="60" applyFont="1" applyFill="1" applyBorder="1" applyAlignment="1">
      <alignment horizontal="center" vertical="center" wrapText="1"/>
    </xf>
    <xf numFmtId="0" fontId="2" fillId="0" borderId="0" xfId="60" applyFont="1" applyFill="1" applyAlignment="1">
      <alignment horizontal="justify" vertical="center" wrapText="1"/>
    </xf>
    <xf numFmtId="0" fontId="2" fillId="0" borderId="0" xfId="59" applyFont="1" applyFill="1" applyAlignment="1">
      <alignment horizontal="justify" vertical="center" wrapText="1"/>
    </xf>
    <xf numFmtId="0" fontId="8" fillId="0" borderId="0" xfId="60" applyFont="1" applyFill="1" applyAlignment="1">
      <alignment horizontal="center" vertical="center" wrapText="1"/>
    </xf>
    <xf numFmtId="4" fontId="4" fillId="33"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7" fillId="0" borderId="0" xfId="0" applyFont="1" applyFill="1" applyBorder="1" applyAlignment="1">
      <alignment horizontal="justify" vertical="center" wrapText="1"/>
    </xf>
    <xf numFmtId="0" fontId="7" fillId="0" borderId="11" xfId="0" applyFont="1" applyFill="1" applyBorder="1" applyAlignment="1">
      <alignment horizontal="justify" vertical="top" wrapText="1"/>
    </xf>
    <xf numFmtId="4" fontId="2" fillId="0" borderId="0" xfId="0" applyNumberFormat="1" applyFont="1" applyFill="1" applyAlignment="1">
      <alignment horizontal="center" vertical="center" wrapText="1"/>
    </xf>
    <xf numFmtId="0" fontId="4" fillId="33" borderId="10" xfId="59" applyFont="1" applyFill="1" applyBorder="1" applyAlignment="1">
      <alignment horizontal="center" vertical="top" wrapText="1"/>
    </xf>
    <xf numFmtId="0" fontId="7" fillId="0" borderId="10" xfId="59" applyFont="1" applyFill="1" applyBorder="1" applyAlignment="1">
      <alignment vertical="top" wrapText="1"/>
    </xf>
    <xf numFmtId="0" fontId="3" fillId="0" borderId="0" xfId="59" applyFill="1" applyAlignment="1">
      <alignment/>
    </xf>
    <xf numFmtId="0" fontId="7" fillId="34" borderId="11" xfId="56" applyFont="1" applyFill="1" applyBorder="1" applyAlignment="1">
      <alignment vertical="top" wrapText="1"/>
      <protection/>
    </xf>
    <xf numFmtId="0" fontId="3" fillId="0" borderId="0" xfId="56">
      <alignment/>
      <protection/>
    </xf>
    <xf numFmtId="0" fontId="7" fillId="0" borderId="10" xfId="59" applyFont="1" applyFill="1" applyBorder="1" applyAlignment="1">
      <alignment horizontal="left" vertical="top" wrapText="1" indent="1"/>
    </xf>
    <xf numFmtId="164" fontId="2" fillId="0" borderId="10" xfId="59" applyNumberFormat="1" applyFont="1" applyFill="1" applyBorder="1" applyAlignment="1">
      <alignment vertical="top" wrapText="1"/>
    </xf>
    <xf numFmtId="164" fontId="7" fillId="0" borderId="10" xfId="59" applyNumberFormat="1" applyFont="1" applyFill="1" applyBorder="1" applyAlignment="1">
      <alignment vertical="top" wrapText="1"/>
    </xf>
    <xf numFmtId="164" fontId="7" fillId="0" borderId="10" xfId="59" applyNumberFormat="1" applyFont="1" applyFill="1" applyBorder="1" applyAlignment="1">
      <alignment horizontal="center" vertical="top" wrapText="1"/>
    </xf>
    <xf numFmtId="0" fontId="2" fillId="0" borderId="10" xfId="59" applyFont="1" applyFill="1" applyBorder="1" applyAlignment="1">
      <alignment horizontal="left" vertical="top" wrapText="1" indent="1"/>
    </xf>
    <xf numFmtId="164" fontId="2" fillId="0" borderId="10" xfId="59" applyNumberFormat="1" applyFont="1" applyFill="1" applyBorder="1" applyAlignment="1">
      <alignment horizontal="center" vertical="top" wrapText="1"/>
    </xf>
    <xf numFmtId="0" fontId="5" fillId="0" borderId="10" xfId="59" applyFont="1" applyFill="1" applyBorder="1" applyAlignment="1">
      <alignment horizontal="left" vertical="top" wrapText="1" indent="1"/>
    </xf>
    <xf numFmtId="0" fontId="9" fillId="0" borderId="10" xfId="59" applyFont="1" applyFill="1" applyBorder="1" applyAlignment="1">
      <alignment horizontal="left" vertical="top" wrapText="1" indent="1"/>
    </xf>
    <xf numFmtId="0" fontId="2" fillId="0" borderId="12" xfId="59" applyFont="1" applyFill="1" applyBorder="1" applyAlignment="1">
      <alignment vertical="center" wrapText="1"/>
    </xf>
    <xf numFmtId="0" fontId="2" fillId="0" borderId="0" xfId="59" applyFont="1" applyFill="1" applyBorder="1" applyAlignment="1">
      <alignment vertical="top" wrapText="1"/>
    </xf>
    <xf numFmtId="0" fontId="2" fillId="0" borderId="0" xfId="59" applyFont="1" applyFill="1" applyBorder="1" applyAlignment="1">
      <alignment horizontal="justify" vertical="center" wrapText="1"/>
    </xf>
    <xf numFmtId="0" fontId="2" fillId="0" borderId="0" xfId="59" applyFont="1" applyFill="1" applyAlignment="1">
      <alignment vertical="top" wrapText="1"/>
    </xf>
    <xf numFmtId="0" fontId="4" fillId="33" borderId="10" xfId="0" applyFont="1" applyFill="1" applyBorder="1" applyAlignment="1">
      <alignment horizontal="center" vertical="top" wrapText="1"/>
    </xf>
    <xf numFmtId="0" fontId="4" fillId="33" borderId="11"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0" xfId="58" applyFont="1" applyFill="1" applyAlignment="1">
      <alignment horizontal="justify" vertical="center" wrapText="1"/>
    </xf>
    <xf numFmtId="4" fontId="2" fillId="0" borderId="0" xfId="0" applyNumberFormat="1" applyFont="1" applyFill="1" applyBorder="1" applyAlignment="1">
      <alignment horizontal="center" vertical="center" wrapText="1"/>
    </xf>
    <xf numFmtId="0" fontId="2" fillId="0" borderId="10" xfId="0" applyFont="1" applyFill="1" applyBorder="1" applyAlignment="1">
      <alignment horizontal="left" vertical="top" wrapText="1" indent="1"/>
    </xf>
    <xf numFmtId="164" fontId="2" fillId="0" borderId="10" xfId="0" applyNumberFormat="1" applyFont="1" applyFill="1" applyBorder="1" applyAlignment="1">
      <alignment vertical="top" wrapText="1"/>
    </xf>
    <xf numFmtId="0" fontId="7" fillId="0" borderId="10" xfId="0" applyFont="1" applyFill="1" applyBorder="1" applyAlignment="1">
      <alignment horizontal="left" vertical="top" wrapText="1" indent="1"/>
    </xf>
    <xf numFmtId="164" fontId="7" fillId="0" borderId="10" xfId="0" applyNumberFormat="1" applyFont="1" applyFill="1" applyBorder="1" applyAlignment="1">
      <alignment vertical="top" wrapText="1"/>
    </xf>
    <xf numFmtId="0" fontId="9" fillId="0" borderId="10" xfId="0" applyFont="1" applyFill="1" applyBorder="1" applyAlignment="1">
      <alignment horizontal="left" vertical="top" wrapText="1" indent="1"/>
    </xf>
    <xf numFmtId="0" fontId="2" fillId="0" borderId="0" xfId="0" applyFont="1" applyFill="1" applyAlignment="1">
      <alignment horizontal="center" vertical="center" wrapText="1"/>
    </xf>
    <xf numFmtId="0" fontId="2" fillId="0" borderId="0" xfId="0" applyFont="1" applyFill="1" applyAlignment="1">
      <alignment vertical="top" wrapText="1"/>
    </xf>
    <xf numFmtId="0" fontId="8" fillId="0" borderId="0" xfId="0" applyFont="1" applyFill="1" applyAlignment="1">
      <alignment horizontal="center" vertical="center" wrapText="1"/>
    </xf>
    <xf numFmtId="0" fontId="7" fillId="0" borderId="10" xfId="0" applyFont="1" applyFill="1" applyBorder="1" applyAlignment="1">
      <alignment horizontal="left" vertical="top" wrapText="1"/>
    </xf>
    <xf numFmtId="0" fontId="2" fillId="0" borderId="10" xfId="54" applyFont="1" applyFill="1" applyBorder="1" applyAlignment="1">
      <alignment horizontal="justify" vertical="top" wrapText="1"/>
    </xf>
    <xf numFmtId="0" fontId="2" fillId="0" borderId="0" xfId="54" applyFont="1" applyFill="1" applyAlignment="1">
      <alignment horizontal="justify" vertical="center" wrapText="1"/>
    </xf>
    <xf numFmtId="0" fontId="7" fillId="0" borderId="11" xfId="0" applyFont="1" applyFill="1" applyBorder="1" applyAlignment="1">
      <alignment vertical="top" wrapText="1"/>
    </xf>
    <xf numFmtId="0" fontId="4" fillId="33" borderId="10" xfId="0" applyFont="1" applyFill="1" applyBorder="1" applyAlignment="1">
      <alignment horizontal="center" wrapText="1"/>
    </xf>
    <xf numFmtId="0" fontId="4" fillId="33" borderId="13" xfId="0" applyFont="1" applyFill="1" applyBorder="1" applyAlignment="1">
      <alignment vertical="center" wrapText="1"/>
    </xf>
    <xf numFmtId="0" fontId="7" fillId="0" borderId="10" xfId="0" applyFont="1" applyFill="1" applyBorder="1" applyAlignment="1">
      <alignment vertical="center" wrapText="1"/>
    </xf>
    <xf numFmtId="0" fontId="12" fillId="0" borderId="0" xfId="0" applyFont="1" applyFill="1" applyAlignment="1">
      <alignment vertical="center" wrapText="1"/>
    </xf>
    <xf numFmtId="0" fontId="5" fillId="0" borderId="10" xfId="54" applyFont="1" applyFill="1" applyBorder="1" applyAlignment="1">
      <alignment horizontal="left" vertical="top" wrapText="1" indent="1"/>
    </xf>
    <xf numFmtId="164" fontId="5" fillId="0" borderId="10" xfId="54" applyNumberFormat="1" applyFont="1" applyFill="1" applyBorder="1" applyAlignment="1">
      <alignment vertical="top" wrapText="1"/>
    </xf>
    <xf numFmtId="0" fontId="9" fillId="0" borderId="10" xfId="54" applyFont="1" applyFill="1" applyBorder="1" applyAlignment="1">
      <alignment horizontal="left" vertical="top" wrapText="1" indent="1"/>
    </xf>
    <xf numFmtId="164" fontId="9" fillId="0" borderId="10" xfId="54" applyNumberFormat="1" applyFont="1" applyFill="1" applyBorder="1" applyAlignment="1">
      <alignment vertical="top" wrapText="1"/>
    </xf>
    <xf numFmtId="0" fontId="2" fillId="35" borderId="10" xfId="0" applyFont="1" applyFill="1" applyBorder="1" applyAlignment="1">
      <alignment horizontal="center" vertical="center" wrapText="1"/>
    </xf>
    <xf numFmtId="2" fontId="2" fillId="35" borderId="10" xfId="0" applyNumberFormat="1" applyFont="1" applyFill="1" applyBorder="1" applyAlignment="1">
      <alignment horizontal="center" vertical="center" wrapText="1"/>
    </xf>
    <xf numFmtId="0" fontId="39" fillId="0" borderId="0" xfId="0" applyFont="1" applyAlignment="1">
      <alignment/>
    </xf>
    <xf numFmtId="0" fontId="7" fillId="0" borderId="11" xfId="0" applyFont="1" applyFill="1" applyBorder="1" applyAlignment="1">
      <alignment vertical="center" wrapText="1"/>
    </xf>
    <xf numFmtId="0" fontId="7" fillId="36" borderId="14" xfId="56" applyFont="1" applyFill="1" applyBorder="1" applyAlignment="1">
      <alignment vertical="top" wrapText="1"/>
      <protection/>
    </xf>
    <xf numFmtId="0" fontId="7" fillId="36" borderId="15" xfId="56" applyFont="1" applyFill="1" applyBorder="1" applyAlignment="1">
      <alignment vertical="top" wrapText="1"/>
      <protection/>
    </xf>
    <xf numFmtId="0" fontId="40" fillId="0" borderId="0" xfId="0" applyFont="1" applyAlignment="1">
      <alignment/>
    </xf>
    <xf numFmtId="0" fontId="40" fillId="0" borderId="0" xfId="56" applyFont="1">
      <alignment/>
      <protection/>
    </xf>
    <xf numFmtId="0" fontId="7" fillId="36" borderId="16" xfId="56" applyFont="1" applyFill="1" applyBorder="1" applyAlignment="1">
      <alignment vertical="top" wrapText="1"/>
      <protection/>
    </xf>
    <xf numFmtId="0" fontId="2" fillId="0" borderId="11" xfId="0" applyFont="1" applyFill="1" applyBorder="1" applyAlignment="1">
      <alignment vertical="center" wrapText="1"/>
    </xf>
    <xf numFmtId="0" fontId="4" fillId="33" borderId="17" xfId="55" applyFont="1" applyFill="1" applyBorder="1" applyAlignment="1">
      <alignment horizontal="left" vertical="center" wrapText="1"/>
    </xf>
    <xf numFmtId="0" fontId="73" fillId="33" borderId="18" xfId="0" applyFont="1" applyFill="1" applyBorder="1" applyAlignment="1">
      <alignment/>
    </xf>
    <xf numFmtId="0" fontId="4" fillId="37" borderId="19" xfId="0" applyFont="1" applyFill="1" applyBorder="1" applyAlignment="1">
      <alignment vertical="center" wrapText="1"/>
    </xf>
    <xf numFmtId="165" fontId="4" fillId="37" borderId="20" xfId="49" applyNumberFormat="1" applyFont="1" applyFill="1" applyBorder="1" applyAlignment="1">
      <alignment horizontal="center" vertical="center" wrapText="1"/>
    </xf>
    <xf numFmtId="0" fontId="7" fillId="0" borderId="21" xfId="0" applyFont="1" applyFill="1" applyBorder="1" applyAlignment="1">
      <alignment vertical="center" wrapText="1"/>
    </xf>
    <xf numFmtId="0" fontId="7" fillId="34" borderId="11" xfId="0" applyFont="1" applyFill="1" applyBorder="1" applyAlignment="1">
      <alignment vertical="center" wrapText="1"/>
    </xf>
    <xf numFmtId="2" fontId="2" fillId="0" borderId="22" xfId="0" applyNumberFormat="1" applyFont="1" applyFill="1" applyBorder="1" applyAlignment="1">
      <alignment horizontal="center" vertical="center" wrapText="1"/>
    </xf>
    <xf numFmtId="2" fontId="2" fillId="0" borderId="10" xfId="49" applyNumberFormat="1" applyFont="1" applyFill="1" applyBorder="1" applyAlignment="1">
      <alignment horizontal="center" vertical="center" wrapText="1"/>
    </xf>
    <xf numFmtId="0" fontId="7" fillId="0" borderId="17" xfId="0" applyFont="1" applyFill="1" applyBorder="1" applyAlignment="1">
      <alignment vertical="center" wrapText="1"/>
    </xf>
    <xf numFmtId="0" fontId="2" fillId="0" borderId="23" xfId="0" applyFont="1" applyFill="1" applyBorder="1" applyAlignment="1">
      <alignment vertical="center" wrapText="1"/>
    </xf>
    <xf numFmtId="0" fontId="7" fillId="0" borderId="24" xfId="0" applyFont="1" applyFill="1" applyBorder="1" applyAlignment="1">
      <alignment vertical="top" wrapText="1"/>
    </xf>
    <xf numFmtId="0" fontId="9" fillId="0" borderId="11" xfId="0" applyFont="1" applyFill="1" applyBorder="1" applyAlignment="1">
      <alignment vertical="center" wrapText="1"/>
    </xf>
    <xf numFmtId="0" fontId="4" fillId="33" borderId="10" xfId="0" applyFont="1" applyFill="1" applyBorder="1" applyAlignment="1">
      <alignment horizontal="center" wrapText="1"/>
    </xf>
    <xf numFmtId="4" fontId="4" fillId="33"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64" fontId="2" fillId="0" borderId="11" xfId="0" applyNumberFormat="1" applyFont="1" applyFill="1" applyBorder="1" applyAlignment="1">
      <alignment horizontal="center" vertical="top" wrapText="1"/>
    </xf>
    <xf numFmtId="0" fontId="4" fillId="33" borderId="11" xfId="0" applyFont="1" applyFill="1" applyBorder="1" applyAlignment="1">
      <alignment vertical="top" wrapText="1"/>
    </xf>
    <xf numFmtId="0" fontId="4" fillId="33" borderId="11" xfId="59" applyFont="1" applyFill="1" applyBorder="1" applyAlignment="1">
      <alignment horizontal="center" wrapText="1"/>
    </xf>
    <xf numFmtId="164" fontId="2" fillId="0" borderId="11" xfId="0" applyNumberFormat="1" applyFont="1" applyFill="1" applyBorder="1" applyAlignment="1">
      <alignment vertical="top" wrapText="1"/>
    </xf>
    <xf numFmtId="164" fontId="7" fillId="0" borderId="11" xfId="0" applyNumberFormat="1" applyFont="1" applyFill="1" applyBorder="1" applyAlignment="1">
      <alignment vertical="top" wrapText="1"/>
    </xf>
    <xf numFmtId="0" fontId="3" fillId="0" borderId="25" xfId="0" applyFont="1" applyFill="1" applyBorder="1" applyAlignment="1">
      <alignment vertical="top" wrapText="1"/>
    </xf>
    <xf numFmtId="0" fontId="4" fillId="33" borderId="25" xfId="0" applyFont="1" applyFill="1" applyBorder="1" applyAlignment="1">
      <alignment vertical="top" wrapText="1"/>
    </xf>
    <xf numFmtId="0" fontId="7" fillId="0" borderId="25" xfId="0" applyFont="1" applyFill="1" applyBorder="1" applyAlignment="1">
      <alignment vertical="top" wrapText="1"/>
    </xf>
    <xf numFmtId="0" fontId="74" fillId="33" borderId="10" xfId="59" applyFont="1" applyFill="1" applyBorder="1" applyAlignment="1">
      <alignment horizontal="center" vertical="center" wrapText="1"/>
    </xf>
    <xf numFmtId="0" fontId="75" fillId="0" borderId="0" xfId="0" applyFont="1" applyFill="1" applyBorder="1" applyAlignment="1">
      <alignment vertical="center" wrapText="1"/>
    </xf>
    <xf numFmtId="0" fontId="2" fillId="0" borderId="10" xfId="59" applyFont="1" applyFill="1" applyBorder="1" applyAlignment="1">
      <alignment horizontal="center" vertical="center" wrapText="1"/>
    </xf>
    <xf numFmtId="0" fontId="0" fillId="0" borderId="10" xfId="0" applyBorder="1" applyAlignment="1">
      <alignment horizontal="center" vertical="center"/>
    </xf>
    <xf numFmtId="0" fontId="55" fillId="33" borderId="10" xfId="0" applyFont="1" applyFill="1" applyBorder="1" applyAlignment="1">
      <alignment horizontal="center" vertical="center"/>
    </xf>
    <xf numFmtId="0" fontId="72" fillId="0" borderId="0" xfId="0" applyFont="1" applyAlignment="1">
      <alignment/>
    </xf>
    <xf numFmtId="0" fontId="75" fillId="0" borderId="0" xfId="0" applyFont="1" applyFill="1" applyBorder="1" applyAlignment="1">
      <alignment horizontal="center" vertical="justify" wrapText="1"/>
    </xf>
    <xf numFmtId="0" fontId="4" fillId="33" borderId="24" xfId="0" applyFont="1" applyFill="1" applyBorder="1" applyAlignment="1">
      <alignment vertical="center" wrapText="1"/>
    </xf>
    <xf numFmtId="0" fontId="4" fillId="33" borderId="26" xfId="0" applyFont="1" applyFill="1" applyBorder="1" applyAlignment="1">
      <alignment vertical="center" wrapText="1"/>
    </xf>
    <xf numFmtId="0" fontId="74" fillId="33" borderId="10" xfId="0" applyFont="1" applyFill="1" applyBorder="1" applyAlignment="1">
      <alignment horizontal="center" vertical="center" wrapText="1"/>
    </xf>
    <xf numFmtId="0" fontId="76" fillId="33" borderId="11" xfId="0" applyFont="1" applyFill="1" applyBorder="1" applyAlignment="1">
      <alignment vertical="center" wrapText="1"/>
    </xf>
    <xf numFmtId="0" fontId="76" fillId="33" borderId="13" xfId="0" applyFont="1" applyFill="1" applyBorder="1" applyAlignment="1">
      <alignment vertical="center" wrapText="1"/>
    </xf>
    <xf numFmtId="0" fontId="6" fillId="0" borderId="13" xfId="0" applyFont="1" applyBorder="1" applyAlignment="1">
      <alignment horizontal="center" vertical="center" wrapText="1"/>
    </xf>
    <xf numFmtId="0" fontId="76" fillId="33" borderId="11" xfId="54" applyFont="1" applyFill="1" applyBorder="1" applyAlignment="1">
      <alignment vertical="center" wrapText="1"/>
    </xf>
    <xf numFmtId="0" fontId="76" fillId="33" borderId="25" xfId="54" applyFont="1" applyFill="1" applyBorder="1" applyAlignment="1">
      <alignment vertical="center" wrapText="1"/>
    </xf>
    <xf numFmtId="0" fontId="3" fillId="0" borderId="0" xfId="57">
      <alignment/>
      <protection/>
    </xf>
    <xf numFmtId="0" fontId="77" fillId="0" borderId="0" xfId="0" applyFont="1" applyBorder="1" applyAlignment="1">
      <alignment horizontal="centerContinuous"/>
    </xf>
    <xf numFmtId="0" fontId="78" fillId="0" borderId="0" xfId="0" applyFont="1" applyBorder="1" applyAlignment="1">
      <alignment horizontal="centerContinuous"/>
    </xf>
    <xf numFmtId="0" fontId="6" fillId="0" borderId="0" xfId="57" applyFont="1" applyBorder="1" applyAlignment="1">
      <alignment horizontal="left"/>
      <protection/>
    </xf>
    <xf numFmtId="0" fontId="3" fillId="0" borderId="0" xfId="57" applyFont="1" applyBorder="1" applyAlignment="1">
      <alignment horizontal="center"/>
      <protection/>
    </xf>
    <xf numFmtId="0" fontId="79" fillId="33" borderId="27" xfId="57" applyFont="1" applyFill="1" applyBorder="1" applyAlignment="1">
      <alignment horizontal="center" vertical="center" wrapText="1"/>
      <protection/>
    </xf>
    <xf numFmtId="0" fontId="79" fillId="0" borderId="0" xfId="57" applyFont="1">
      <alignment/>
      <protection/>
    </xf>
    <xf numFmtId="0" fontId="6" fillId="0" borderId="28" xfId="57" applyFont="1" applyBorder="1" applyAlignment="1">
      <alignment horizontal="center"/>
      <protection/>
    </xf>
    <xf numFmtId="0" fontId="6" fillId="0" borderId="29" xfId="57" applyFont="1" applyBorder="1" applyAlignment="1">
      <alignment horizontal="center"/>
      <protection/>
    </xf>
    <xf numFmtId="168" fontId="6" fillId="0" borderId="10" xfId="57" applyNumberFormat="1" applyFont="1" applyBorder="1" applyAlignment="1">
      <alignment horizontal="center"/>
      <protection/>
    </xf>
    <xf numFmtId="4" fontId="6" fillId="0" borderId="30" xfId="57" applyNumberFormat="1" applyFont="1" applyBorder="1" applyAlignment="1">
      <alignment horizontal="center"/>
      <protection/>
    </xf>
    <xf numFmtId="0" fontId="13" fillId="33" borderId="31" xfId="57" applyFont="1" applyFill="1" applyBorder="1" applyAlignment="1">
      <alignment horizontal="center"/>
      <protection/>
    </xf>
    <xf numFmtId="0" fontId="13" fillId="33" borderId="32" xfId="57" applyFont="1" applyFill="1" applyBorder="1" applyAlignment="1">
      <alignment horizontal="center"/>
      <protection/>
    </xf>
    <xf numFmtId="168" fontId="13" fillId="33" borderId="33" xfId="57" applyNumberFormat="1" applyFont="1" applyFill="1" applyBorder="1" applyAlignment="1">
      <alignment horizontal="center"/>
      <protection/>
    </xf>
    <xf numFmtId="3" fontId="13" fillId="33" borderId="34" xfId="57" applyNumberFormat="1" applyFont="1" applyFill="1" applyBorder="1" applyAlignment="1">
      <alignment horizontal="center"/>
      <protection/>
    </xf>
    <xf numFmtId="0" fontId="14" fillId="0" borderId="0" xfId="57" applyFont="1">
      <alignment/>
      <protection/>
    </xf>
    <xf numFmtId="168" fontId="3" fillId="34" borderId="0" xfId="57" applyNumberFormat="1" applyFont="1" applyFill="1" applyBorder="1" applyAlignment="1">
      <alignment horizontal="center"/>
      <protection/>
    </xf>
    <xf numFmtId="0" fontId="6" fillId="0" borderId="0" xfId="0" applyFont="1" applyAlignment="1">
      <alignment/>
    </xf>
    <xf numFmtId="0" fontId="15" fillId="33" borderId="27" xfId="57" applyFont="1" applyFill="1" applyBorder="1" applyAlignment="1">
      <alignment horizontal="center" vertical="center" wrapText="1"/>
      <protection/>
    </xf>
    <xf numFmtId="0" fontId="6" fillId="0" borderId="0" xfId="57" applyFont="1">
      <alignment/>
      <protection/>
    </xf>
    <xf numFmtId="169" fontId="13" fillId="33" borderId="33" xfId="57" applyNumberFormat="1" applyFont="1" applyFill="1" applyBorder="1" applyAlignment="1">
      <alignment horizontal="center"/>
      <protection/>
    </xf>
    <xf numFmtId="0" fontId="80" fillId="0" borderId="0" xfId="0" applyFont="1" applyBorder="1" applyAlignment="1">
      <alignment/>
    </xf>
    <xf numFmtId="0" fontId="81" fillId="0" borderId="0" xfId="0" applyFont="1" applyBorder="1" applyAlignment="1">
      <alignment/>
    </xf>
    <xf numFmtId="0" fontId="81" fillId="0" borderId="0" xfId="0" applyFont="1" applyFill="1" applyBorder="1" applyAlignment="1">
      <alignment/>
    </xf>
    <xf numFmtId="0" fontId="6" fillId="0" borderId="35" xfId="0" applyFont="1" applyBorder="1" applyAlignment="1">
      <alignment/>
    </xf>
    <xf numFmtId="0" fontId="0" fillId="0" borderId="35" xfId="0" applyBorder="1" applyAlignment="1">
      <alignment/>
    </xf>
    <xf numFmtId="0" fontId="3" fillId="0" borderId="0" xfId="0" applyFont="1" applyFill="1" applyBorder="1" applyAlignment="1">
      <alignment/>
    </xf>
    <xf numFmtId="43" fontId="0" fillId="0" borderId="35" xfId="49" applyFont="1" applyBorder="1" applyAlignment="1">
      <alignment/>
    </xf>
    <xf numFmtId="0" fontId="15" fillId="33" borderId="36" xfId="0" applyFont="1" applyFill="1" applyBorder="1" applyAlignment="1">
      <alignment horizontal="center" vertical="center" wrapText="1"/>
    </xf>
    <xf numFmtId="3" fontId="15" fillId="33" borderId="36" xfId="0" applyNumberFormat="1" applyFont="1" applyFill="1" applyBorder="1" applyAlignment="1">
      <alignment horizontal="center" vertical="center" wrapText="1"/>
    </xf>
    <xf numFmtId="3" fontId="15" fillId="33" borderId="10"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0" fontId="13" fillId="33" borderId="10" xfId="56" applyFont="1" applyFill="1" applyBorder="1" applyAlignment="1">
      <alignment horizontal="center" vertical="center" wrapText="1"/>
      <protection/>
    </xf>
    <xf numFmtId="0" fontId="0" fillId="0" borderId="0" xfId="0" applyBorder="1" applyAlignment="1">
      <alignment/>
    </xf>
    <xf numFmtId="0" fontId="82" fillId="0" borderId="0" xfId="0" applyFont="1" applyBorder="1" applyAlignment="1">
      <alignment/>
    </xf>
    <xf numFmtId="0" fontId="77" fillId="0" borderId="0" xfId="0" applyFont="1" applyFill="1" applyBorder="1" applyAlignment="1">
      <alignment vertical="center" wrapText="1"/>
    </xf>
    <xf numFmtId="0" fontId="75" fillId="0" borderId="0" xfId="57" applyFont="1" applyBorder="1" applyAlignment="1">
      <alignment horizontal="center"/>
      <protection/>
    </xf>
    <xf numFmtId="0" fontId="13" fillId="33" borderId="10" xfId="57" applyFont="1" applyFill="1" applyBorder="1" applyAlignment="1">
      <alignment horizontal="center" vertical="center" wrapText="1"/>
      <protection/>
    </xf>
    <xf numFmtId="0" fontId="83" fillId="33" borderId="10" xfId="0" applyFont="1" applyFill="1" applyBorder="1" applyAlignment="1">
      <alignment horizontal="center" vertical="center" wrapText="1"/>
    </xf>
    <xf numFmtId="0" fontId="6" fillId="0" borderId="10" xfId="57" applyFont="1" applyBorder="1" applyAlignment="1">
      <alignment horizontal="left"/>
      <protection/>
    </xf>
    <xf numFmtId="4" fontId="6" fillId="0" borderId="10" xfId="57" applyNumberFormat="1" applyFont="1" applyBorder="1" applyAlignment="1">
      <alignment horizontal="center"/>
      <protection/>
    </xf>
    <xf numFmtId="0" fontId="17" fillId="0" borderId="10" xfId="57" applyFont="1" applyBorder="1" applyAlignment="1">
      <alignment vertical="center" wrapText="1"/>
      <protection/>
    </xf>
    <xf numFmtId="4" fontId="18" fillId="34" borderId="10" xfId="57" applyNumberFormat="1" applyFont="1" applyFill="1" applyBorder="1" applyAlignment="1">
      <alignment horizontal="center" vertical="center"/>
      <protection/>
    </xf>
    <xf numFmtId="0" fontId="15" fillId="33" borderId="10" xfId="57" applyFont="1" applyFill="1" applyBorder="1" applyAlignment="1">
      <alignment horizontal="center"/>
      <protection/>
    </xf>
    <xf numFmtId="3" fontId="15" fillId="33" borderId="10" xfId="57" applyNumberFormat="1" applyFont="1" applyFill="1" applyBorder="1" applyAlignment="1">
      <alignment horizontal="center"/>
      <protection/>
    </xf>
    <xf numFmtId="3" fontId="0" fillId="0" borderId="0" xfId="0" applyNumberFormat="1" applyAlignment="1">
      <alignment/>
    </xf>
    <xf numFmtId="0" fontId="7" fillId="0" borderId="0" xfId="59" applyFont="1" applyFill="1" applyAlignment="1">
      <alignment horizontal="justify" vertical="center" wrapText="1"/>
    </xf>
    <xf numFmtId="0" fontId="83" fillId="33" borderId="10" xfId="59" applyFont="1" applyFill="1" applyBorder="1" applyAlignment="1">
      <alignment horizontal="center" vertical="center" wrapText="1"/>
    </xf>
    <xf numFmtId="0" fontId="2" fillId="7" borderId="10" xfId="59" applyFont="1" applyFill="1" applyBorder="1" applyAlignment="1">
      <alignment horizontal="center" vertical="center" wrapText="1"/>
    </xf>
    <xf numFmtId="0" fontId="84" fillId="33" borderId="11" xfId="0" applyFont="1" applyFill="1" applyBorder="1" applyAlignment="1">
      <alignment/>
    </xf>
    <xf numFmtId="0" fontId="84" fillId="33" borderId="25" xfId="0" applyFont="1" applyFill="1" applyBorder="1" applyAlignment="1">
      <alignment/>
    </xf>
    <xf numFmtId="0" fontId="84" fillId="33" borderId="10" xfId="0" applyFont="1" applyFill="1" applyBorder="1" applyAlignment="1">
      <alignment horizontal="center" vertical="center"/>
    </xf>
    <xf numFmtId="2" fontId="84" fillId="33" borderId="10" xfId="0" applyNumberFormat="1" applyFont="1" applyFill="1" applyBorder="1" applyAlignment="1">
      <alignment horizontal="center" vertical="center"/>
    </xf>
    <xf numFmtId="0" fontId="85" fillId="0" borderId="0" xfId="0" applyFont="1" applyAlignment="1">
      <alignment/>
    </xf>
    <xf numFmtId="2" fontId="2" fillId="0" borderId="10" xfId="59" applyNumberFormat="1" applyFont="1" applyFill="1" applyBorder="1" applyAlignment="1">
      <alignment horizontal="center" vertical="center" wrapText="1"/>
    </xf>
    <xf numFmtId="0" fontId="83" fillId="33" borderId="11" xfId="59" applyFont="1" applyFill="1" applyBorder="1" applyAlignment="1">
      <alignment vertical="center" wrapText="1"/>
    </xf>
    <xf numFmtId="0" fontId="86" fillId="33" borderId="10" xfId="59" applyFont="1" applyFill="1" applyBorder="1" applyAlignment="1">
      <alignment horizontal="center" vertical="center" wrapText="1"/>
    </xf>
    <xf numFmtId="2" fontId="83" fillId="33" borderId="10" xfId="59" applyNumberFormat="1" applyFont="1" applyFill="1" applyBorder="1" applyAlignment="1">
      <alignment horizontal="center" vertical="center" wrapText="1"/>
    </xf>
    <xf numFmtId="0" fontId="18" fillId="0" borderId="0" xfId="59" applyFont="1" applyFill="1" applyAlignment="1">
      <alignment horizontal="justify" vertical="center" wrapText="1"/>
    </xf>
    <xf numFmtId="0" fontId="19" fillId="33" borderId="10" xfId="0" applyFont="1" applyFill="1" applyBorder="1" applyAlignment="1">
      <alignment vertical="center" wrapText="1"/>
    </xf>
    <xf numFmtId="0" fontId="18" fillId="0" borderId="0" xfId="0" applyFont="1" applyFill="1" applyAlignment="1">
      <alignment horizontal="justify" vertical="center" wrapText="1"/>
    </xf>
    <xf numFmtId="0" fontId="2" fillId="7"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74" fillId="33" borderId="10" xfId="0" applyNumberFormat="1" applyFont="1" applyFill="1" applyBorder="1" applyAlignment="1">
      <alignment horizontal="center" vertical="center" wrapText="1"/>
    </xf>
    <xf numFmtId="0" fontId="84" fillId="33" borderId="13" xfId="0" applyFont="1" applyFill="1" applyBorder="1" applyAlignment="1">
      <alignment/>
    </xf>
    <xf numFmtId="4" fontId="19" fillId="33" borderId="10" xfId="0" applyNumberFormat="1" applyFont="1" applyFill="1" applyBorder="1" applyAlignment="1">
      <alignment horizontal="center" vertical="center" wrapText="1"/>
    </xf>
    <xf numFmtId="0" fontId="19" fillId="33" borderId="36" xfId="0" applyFont="1" applyFill="1" applyBorder="1" applyAlignment="1">
      <alignment vertical="center" wrapText="1"/>
    </xf>
    <xf numFmtId="2" fontId="83" fillId="33" borderId="37" xfId="60" applyNumberFormat="1" applyFont="1" applyFill="1" applyBorder="1" applyAlignment="1">
      <alignment horizontal="center" vertical="center" wrapText="1"/>
    </xf>
    <xf numFmtId="0" fontId="18" fillId="0" borderId="0" xfId="60" applyFont="1" applyFill="1" applyAlignment="1">
      <alignment horizontal="justify" vertical="center" wrapText="1"/>
    </xf>
    <xf numFmtId="0" fontId="18" fillId="0" borderId="0" xfId="0" applyFont="1" applyFill="1" applyAlignment="1">
      <alignment vertical="center" wrapText="1"/>
    </xf>
    <xf numFmtId="0" fontId="73" fillId="0" borderId="10" xfId="0" applyFont="1" applyBorder="1" applyAlignment="1">
      <alignment horizontal="center" vertical="center"/>
    </xf>
    <xf numFmtId="2" fontId="73" fillId="0" borderId="10" xfId="0" applyNumberFormat="1" applyFont="1" applyBorder="1" applyAlignment="1">
      <alignment horizontal="center" vertical="center"/>
    </xf>
    <xf numFmtId="0" fontId="83" fillId="33" borderId="11" xfId="0" applyFont="1" applyFill="1" applyBorder="1" applyAlignment="1">
      <alignment/>
    </xf>
    <xf numFmtId="0" fontId="83" fillId="33" borderId="25" xfId="0" applyFont="1" applyFill="1" applyBorder="1" applyAlignment="1">
      <alignment/>
    </xf>
    <xf numFmtId="0" fontId="83" fillId="33" borderId="10" xfId="0" applyFont="1" applyFill="1" applyBorder="1" applyAlignment="1">
      <alignment horizontal="center" vertical="center"/>
    </xf>
    <xf numFmtId="2" fontId="83" fillId="33" borderId="10" xfId="0" applyNumberFormat="1" applyFont="1" applyFill="1" applyBorder="1" applyAlignment="1">
      <alignment horizontal="center" vertical="center"/>
    </xf>
    <xf numFmtId="0" fontId="87" fillId="0" borderId="0" xfId="0" applyFont="1" applyAlignment="1">
      <alignment/>
    </xf>
    <xf numFmtId="0" fontId="2" fillId="0" borderId="28" xfId="57" applyFont="1" applyBorder="1">
      <alignment/>
      <protection/>
    </xf>
    <xf numFmtId="0" fontId="2" fillId="0" borderId="38" xfId="57" applyFont="1" applyBorder="1">
      <alignment/>
      <protection/>
    </xf>
    <xf numFmtId="2" fontId="2" fillId="0" borderId="29" xfId="57" applyNumberFormat="1" applyFont="1" applyBorder="1" applyAlignment="1">
      <alignment horizontal="center" vertical="center"/>
      <protection/>
    </xf>
    <xf numFmtId="168" fontId="2" fillId="0" borderId="10" xfId="57" applyNumberFormat="1" applyFont="1" applyBorder="1" applyAlignment="1">
      <alignment horizontal="center"/>
      <protection/>
    </xf>
    <xf numFmtId="0" fontId="2" fillId="0" borderId="10" xfId="57" applyFont="1" applyBorder="1" applyAlignment="1">
      <alignment horizontal="center" vertical="center"/>
      <protection/>
    </xf>
    <xf numFmtId="2" fontId="2" fillId="0" borderId="30" xfId="57" applyNumberFormat="1" applyFont="1" applyBorder="1" applyAlignment="1">
      <alignment horizontal="center" vertical="center"/>
      <protection/>
    </xf>
    <xf numFmtId="168" fontId="6" fillId="0" borderId="10" xfId="57" applyNumberFormat="1" applyFont="1" applyBorder="1" applyAlignment="1">
      <alignment horizontal="center" wrapText="1"/>
      <protection/>
    </xf>
    <xf numFmtId="168" fontId="6" fillId="0" borderId="10" xfId="57" applyNumberFormat="1" applyFont="1" applyBorder="1" applyAlignment="1">
      <alignment horizontal="center" vertical="center"/>
      <protection/>
    </xf>
    <xf numFmtId="4" fontId="6" fillId="0" borderId="30" xfId="57" applyNumberFormat="1" applyFont="1" applyBorder="1" applyAlignment="1">
      <alignment horizontal="center" vertical="center"/>
      <protection/>
    </xf>
    <xf numFmtId="0" fontId="6" fillId="0" borderId="28" xfId="57" applyFont="1" applyBorder="1" applyAlignment="1">
      <alignment horizontal="center" vertical="center"/>
      <protection/>
    </xf>
    <xf numFmtId="0" fontId="6" fillId="0" borderId="29" xfId="57" applyFont="1" applyBorder="1" applyAlignment="1">
      <alignment horizontal="center" vertical="center"/>
      <protection/>
    </xf>
    <xf numFmtId="0" fontId="15" fillId="33" borderId="10" xfId="56" applyFont="1" applyFill="1" applyBorder="1" applyAlignment="1">
      <alignment horizontal="center" vertical="center" wrapText="1"/>
      <protection/>
    </xf>
    <xf numFmtId="4" fontId="13" fillId="33" borderId="10" xfId="0" applyNumberFormat="1" applyFont="1" applyFill="1" applyBorder="1" applyAlignment="1">
      <alignment horizontal="center"/>
    </xf>
    <xf numFmtId="3" fontId="14" fillId="0" borderId="0" xfId="0" applyNumberFormat="1" applyFont="1" applyFill="1" applyBorder="1" applyAlignment="1">
      <alignment horizontal="center"/>
    </xf>
    <xf numFmtId="0" fontId="75" fillId="0" borderId="0" xfId="0" applyFont="1" applyFill="1" applyBorder="1" applyAlignment="1">
      <alignment horizontal="center" vertical="justify" wrapText="1"/>
    </xf>
    <xf numFmtId="4" fontId="19" fillId="33" borderId="10" xfId="0" applyNumberFormat="1" applyFont="1" applyFill="1" applyBorder="1" applyAlignment="1">
      <alignment horizontal="center" vertical="center" wrapText="1"/>
    </xf>
    <xf numFmtId="4" fontId="2" fillId="0" borderId="10" xfId="59" applyNumberFormat="1" applyFont="1" applyFill="1" applyBorder="1" applyAlignment="1">
      <alignment horizontal="center" vertical="center" wrapText="1"/>
    </xf>
    <xf numFmtId="4" fontId="2" fillId="0" borderId="14" xfId="59" applyNumberFormat="1" applyFont="1" applyFill="1" applyBorder="1" applyAlignment="1" applyProtection="1">
      <alignment horizontal="center" vertical="center" wrapText="1"/>
      <protection/>
    </xf>
    <xf numFmtId="4" fontId="2" fillId="0" borderId="15" xfId="59" applyNumberFormat="1" applyFont="1" applyFill="1" applyBorder="1" applyAlignment="1" applyProtection="1">
      <alignment horizontal="center" vertical="center" wrapText="1"/>
      <protection/>
    </xf>
    <xf numFmtId="4" fontId="83" fillId="33" borderId="10" xfId="59" applyNumberFormat="1" applyFont="1" applyFill="1" applyBorder="1" applyAlignment="1">
      <alignment horizontal="center" vertical="center" wrapText="1"/>
    </xf>
    <xf numFmtId="43" fontId="16" fillId="37" borderId="10" xfId="49" applyFont="1" applyFill="1" applyBorder="1" applyAlignment="1">
      <alignment horizontal="left" vertical="center" wrapText="1"/>
    </xf>
    <xf numFmtId="0" fontId="88" fillId="33" borderId="10" xfId="0" applyFont="1" applyFill="1" applyBorder="1" applyAlignment="1">
      <alignment horizontal="center" vertical="center" wrapText="1"/>
    </xf>
    <xf numFmtId="2" fontId="88" fillId="33" borderId="10" xfId="0" applyNumberFormat="1" applyFont="1" applyFill="1" applyBorder="1" applyAlignment="1">
      <alignment horizontal="center" vertical="center" wrapText="1"/>
    </xf>
    <xf numFmtId="0" fontId="20" fillId="0" borderId="0" xfId="60" applyFont="1" applyFill="1" applyAlignment="1">
      <alignment horizontal="justify" vertical="center" wrapText="1"/>
    </xf>
    <xf numFmtId="4" fontId="7" fillId="0" borderId="10" xfId="0" applyNumberFormat="1" applyFont="1" applyBorder="1" applyAlignment="1">
      <alignment horizontal="center"/>
    </xf>
    <xf numFmtId="4" fontId="7" fillId="0" borderId="1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0" fontId="7"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xf>
    <xf numFmtId="0" fontId="2" fillId="0" borderId="10" xfId="0" applyFont="1" applyBorder="1" applyAlignment="1">
      <alignment horizontal="justify"/>
    </xf>
    <xf numFmtId="0" fontId="2" fillId="0" borderId="11" xfId="0" applyFont="1" applyBorder="1" applyAlignment="1">
      <alignment horizontal="justify"/>
    </xf>
    <xf numFmtId="4" fontId="2" fillId="0" borderId="10" xfId="0" applyNumberFormat="1" applyFont="1" applyBorder="1" applyAlignment="1">
      <alignment horizontal="center"/>
    </xf>
    <xf numFmtId="4" fontId="2" fillId="0" borderId="10" xfId="0" applyNumberFormat="1" applyFont="1" applyBorder="1" applyAlignment="1">
      <alignment horizontal="center" wrapText="1"/>
    </xf>
    <xf numFmtId="4" fontId="4" fillId="33" borderId="10" xfId="0" applyNumberFormat="1" applyFont="1" applyFill="1" applyBorder="1" applyAlignment="1">
      <alignment horizontal="center"/>
    </xf>
    <xf numFmtId="0" fontId="4" fillId="33" borderId="25" xfId="0" applyFont="1" applyFill="1" applyBorder="1" applyAlignment="1">
      <alignment vertical="center" wrapText="1"/>
    </xf>
    <xf numFmtId="0" fontId="17" fillId="34" borderId="10" xfId="59" applyFont="1" applyFill="1" applyBorder="1" applyAlignment="1">
      <alignment horizontal="center" vertical="center"/>
    </xf>
    <xf numFmtId="2" fontId="17" fillId="34" borderId="10" xfId="59" applyNumberFormat="1" applyFont="1" applyFill="1" applyBorder="1" applyAlignment="1">
      <alignment horizontal="center" vertical="center"/>
    </xf>
    <xf numFmtId="0" fontId="17" fillId="34" borderId="10" xfId="59" applyFont="1" applyFill="1" applyBorder="1" applyAlignment="1">
      <alignment horizontal="center" vertical="center" wrapText="1"/>
    </xf>
    <xf numFmtId="2" fontId="17" fillId="34" borderId="10" xfId="59" applyNumberFormat="1" applyFont="1" applyFill="1" applyBorder="1" applyAlignment="1">
      <alignment horizontal="center" vertical="center" wrapText="1"/>
    </xf>
    <xf numFmtId="0" fontId="17" fillId="34" borderId="10" xfId="56" applyFont="1" applyFill="1" applyBorder="1" applyAlignment="1">
      <alignment horizontal="center" vertical="center" wrapText="1"/>
      <protection/>
    </xf>
    <xf numFmtId="2" fontId="17" fillId="34" borderId="10" xfId="56" applyNumberFormat="1" applyFont="1" applyFill="1" applyBorder="1" applyAlignment="1">
      <alignment horizontal="center" vertical="center"/>
      <protection/>
    </xf>
    <xf numFmtId="0" fontId="17" fillId="34" borderId="10" xfId="56" applyFont="1" applyFill="1" applyBorder="1" applyAlignment="1">
      <alignment horizontal="center" vertical="center"/>
      <protection/>
    </xf>
    <xf numFmtId="0" fontId="17" fillId="34" borderId="10" xfId="0" applyFont="1" applyFill="1" applyBorder="1" applyAlignment="1">
      <alignment horizontal="center" vertical="center" wrapText="1"/>
    </xf>
    <xf numFmtId="2" fontId="17" fillId="34" borderId="10" xfId="0" applyNumberFormat="1" applyFont="1" applyFill="1" applyBorder="1" applyAlignment="1">
      <alignment horizontal="center" vertical="center" wrapText="1"/>
    </xf>
    <xf numFmtId="2" fontId="17" fillId="34" borderId="10" xfId="0" applyNumberFormat="1" applyFont="1" applyFill="1" applyBorder="1" applyAlignment="1">
      <alignment horizontal="center" vertical="center"/>
    </xf>
    <xf numFmtId="0" fontId="17" fillId="34" borderId="10" xfId="0" applyFont="1" applyFill="1" applyBorder="1" applyAlignment="1">
      <alignment horizontal="center" vertical="center"/>
    </xf>
    <xf numFmtId="2" fontId="17" fillId="34"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2" fontId="17" fillId="0" borderId="10" xfId="0" applyNumberFormat="1" applyFont="1" applyFill="1" applyBorder="1" applyAlignment="1">
      <alignment horizontal="center" vertical="center" wrapText="1"/>
    </xf>
    <xf numFmtId="2" fontId="17" fillId="35" borderId="36" xfId="0" applyNumberFormat="1" applyFont="1" applyFill="1" applyBorder="1" applyAlignment="1">
      <alignment horizontal="center" vertical="center" wrapText="1"/>
    </xf>
    <xf numFmtId="0" fontId="2" fillId="0" borderId="38" xfId="57" applyFont="1" applyBorder="1" applyAlignment="1">
      <alignment wrapText="1"/>
      <protection/>
    </xf>
    <xf numFmtId="0" fontId="2" fillId="34" borderId="29" xfId="57" applyFont="1" applyFill="1" applyBorder="1" applyAlignment="1">
      <alignment horizontal="center" vertical="center"/>
      <protection/>
    </xf>
    <xf numFmtId="168" fontId="2" fillId="34" borderId="10" xfId="57" applyNumberFormat="1" applyFont="1" applyFill="1" applyBorder="1" applyAlignment="1">
      <alignment horizontal="center" vertical="center"/>
      <protection/>
    </xf>
    <xf numFmtId="0" fontId="2" fillId="34" borderId="10" xfId="57" applyNumberFormat="1" applyFont="1" applyFill="1" applyBorder="1" applyAlignment="1">
      <alignment horizontal="center" vertical="center"/>
      <protection/>
    </xf>
    <xf numFmtId="4" fontId="2" fillId="34" borderId="30" xfId="57" applyNumberFormat="1" applyFont="1" applyFill="1" applyBorder="1" applyAlignment="1">
      <alignment horizontal="center" vertical="center"/>
      <protection/>
    </xf>
    <xf numFmtId="10" fontId="2" fillId="34" borderId="29" xfId="57" applyNumberFormat="1" applyFont="1" applyFill="1" applyBorder="1" applyAlignment="1">
      <alignment horizontal="center" vertical="center"/>
      <protection/>
    </xf>
    <xf numFmtId="10" fontId="2" fillId="34" borderId="29" xfId="62" applyNumberFormat="1" applyFont="1" applyFill="1" applyBorder="1" applyAlignment="1">
      <alignment horizontal="center" vertical="center"/>
    </xf>
    <xf numFmtId="10" fontId="2" fillId="34" borderId="39" xfId="62" applyNumberFormat="1" applyFont="1" applyFill="1" applyBorder="1" applyAlignment="1">
      <alignment horizontal="center" vertical="center"/>
    </xf>
    <xf numFmtId="168" fontId="2" fillId="34" borderId="20" xfId="57" applyNumberFormat="1" applyFont="1" applyFill="1" applyBorder="1" applyAlignment="1">
      <alignment horizontal="center" vertical="center"/>
      <protection/>
    </xf>
    <xf numFmtId="0" fontId="2" fillId="34" borderId="20" xfId="57" applyNumberFormat="1" applyFont="1" applyFill="1" applyBorder="1" applyAlignment="1">
      <alignment horizontal="center" vertical="center"/>
      <protection/>
    </xf>
    <xf numFmtId="4" fontId="2" fillId="34" borderId="40" xfId="57" applyNumberFormat="1" applyFont="1" applyFill="1" applyBorder="1" applyAlignment="1">
      <alignment horizontal="center" vertical="center"/>
      <protection/>
    </xf>
    <xf numFmtId="168" fontId="2" fillId="34" borderId="0" xfId="57" applyNumberFormat="1" applyFont="1" applyFill="1" applyBorder="1" applyAlignment="1">
      <alignment horizontal="center" vertical="center"/>
      <protection/>
    </xf>
    <xf numFmtId="4" fontId="17" fillId="34" borderId="10" xfId="0" applyNumberFormat="1" applyFont="1" applyFill="1" applyBorder="1" applyAlignment="1">
      <alignment horizontal="center" vertical="center" wrapText="1"/>
    </xf>
    <xf numFmtId="4" fontId="2" fillId="34" borderId="10" xfId="0" applyNumberFormat="1" applyFont="1" applyFill="1" applyBorder="1" applyAlignment="1">
      <alignment horizontal="center" vertical="center"/>
    </xf>
    <xf numFmtId="0" fontId="40" fillId="34" borderId="0" xfId="0" applyFont="1" applyFill="1" applyAlignment="1">
      <alignment/>
    </xf>
    <xf numFmtId="0" fontId="2" fillId="34" borderId="0" xfId="0" applyFont="1" applyFill="1" applyAlignment="1">
      <alignment horizontal="justify" vertical="center" wrapText="1"/>
    </xf>
    <xf numFmtId="0" fontId="0" fillId="34" borderId="0" xfId="0" applyFill="1" applyAlignment="1">
      <alignment/>
    </xf>
    <xf numFmtId="0" fontId="89" fillId="0" borderId="0" xfId="0" applyFont="1" applyFill="1" applyBorder="1" applyAlignment="1">
      <alignment horizontal="center" vertical="center" wrapText="1"/>
    </xf>
    <xf numFmtId="0" fontId="82" fillId="0" borderId="0" xfId="57" applyFont="1" applyBorder="1" applyAlignment="1">
      <alignment horizontal="center"/>
      <protection/>
    </xf>
    <xf numFmtId="0" fontId="4" fillId="33" borderId="11" xfId="0" applyFont="1" applyFill="1" applyBorder="1" applyAlignment="1">
      <alignment horizontal="center"/>
    </xf>
    <xf numFmtId="0" fontId="4" fillId="33" borderId="25" xfId="0" applyFont="1" applyFill="1" applyBorder="1" applyAlignment="1">
      <alignment horizontal="center"/>
    </xf>
    <xf numFmtId="0" fontId="82" fillId="0" borderId="0" xfId="0" applyFont="1" applyBorder="1" applyAlignment="1">
      <alignment horizontal="center"/>
    </xf>
    <xf numFmtId="0" fontId="82" fillId="0" borderId="0" xfId="0" applyFont="1" applyFill="1" applyBorder="1" applyAlignment="1">
      <alignment horizontal="center" vertical="center" wrapText="1"/>
    </xf>
    <xf numFmtId="0" fontId="90" fillId="0" borderId="0" xfId="0" applyFont="1" applyBorder="1" applyAlignment="1">
      <alignment horizontal="center"/>
    </xf>
    <xf numFmtId="0" fontId="16" fillId="33" borderId="10" xfId="56" applyFont="1" applyFill="1" applyBorder="1" applyAlignment="1">
      <alignment horizontal="center" vertical="center" wrapText="1"/>
      <protection/>
    </xf>
    <xf numFmtId="0" fontId="13" fillId="33" borderId="11" xfId="0" applyFont="1" applyFill="1" applyBorder="1" applyAlignment="1">
      <alignment horizontal="center"/>
    </xf>
    <xf numFmtId="0" fontId="13" fillId="33" borderId="25" xfId="0" applyFont="1" applyFill="1" applyBorder="1" applyAlignment="1">
      <alignment horizontal="center"/>
    </xf>
    <xf numFmtId="0" fontId="75" fillId="0" borderId="0" xfId="0" applyFont="1" applyFill="1" applyBorder="1" applyAlignment="1">
      <alignment horizontal="center" vertical="center" wrapText="1"/>
    </xf>
    <xf numFmtId="0" fontId="83" fillId="33" borderId="41" xfId="0" applyFont="1" applyFill="1" applyBorder="1" applyAlignment="1">
      <alignment horizontal="center" vertical="center" wrapText="1"/>
    </xf>
    <xf numFmtId="0" fontId="83" fillId="33" borderId="42" xfId="0" applyFont="1" applyFill="1" applyBorder="1" applyAlignment="1">
      <alignment horizontal="center" vertical="center" wrapText="1"/>
    </xf>
    <xf numFmtId="0" fontId="83" fillId="33" borderId="43" xfId="0" applyFont="1" applyFill="1" applyBorder="1" applyAlignment="1">
      <alignment horizontal="center" vertical="center" wrapText="1"/>
    </xf>
    <xf numFmtId="0" fontId="4" fillId="33" borderId="10" xfId="59" applyFont="1" applyFill="1" applyBorder="1" applyAlignment="1">
      <alignment vertical="center" wrapText="1"/>
    </xf>
    <xf numFmtId="0" fontId="83" fillId="33" borderId="11" xfId="59" applyFont="1" applyFill="1" applyBorder="1" applyAlignment="1">
      <alignment horizontal="center" vertical="center" wrapText="1"/>
    </xf>
    <xf numFmtId="0" fontId="83" fillId="33" borderId="13" xfId="59" applyFont="1" applyFill="1" applyBorder="1" applyAlignment="1">
      <alignment horizontal="center" vertical="center" wrapText="1"/>
    </xf>
    <xf numFmtId="0" fontId="7" fillId="35" borderId="10" xfId="59" applyFont="1" applyFill="1" applyBorder="1" applyAlignment="1">
      <alignment vertical="top" wrapText="1"/>
    </xf>
    <xf numFmtId="0" fontId="6" fillId="0" borderId="10" xfId="59" applyFont="1" applyBorder="1" applyAlignment="1">
      <alignment vertical="top" wrapText="1"/>
    </xf>
    <xf numFmtId="0" fontId="5" fillId="35" borderId="10" xfId="59" applyFont="1" applyFill="1" applyBorder="1" applyAlignment="1">
      <alignment vertical="top" wrapText="1"/>
    </xf>
    <xf numFmtId="0" fontId="9" fillId="0" borderId="11"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25" xfId="0" applyFont="1" applyFill="1" applyBorder="1" applyAlignment="1">
      <alignment horizontal="center" vertical="top" wrapText="1"/>
    </xf>
    <xf numFmtId="0" fontId="76" fillId="33" borderId="10" xfId="59" applyFont="1" applyFill="1" applyBorder="1" applyAlignment="1">
      <alignment vertical="top" wrapText="1"/>
    </xf>
    <xf numFmtId="0" fontId="74" fillId="33" borderId="10" xfId="59" applyFont="1" applyFill="1" applyBorder="1" applyAlignment="1">
      <alignment vertical="top" wrapText="1"/>
    </xf>
    <xf numFmtId="0" fontId="7" fillId="0" borderId="10" xfId="59" applyFont="1" applyFill="1" applyBorder="1" applyAlignment="1">
      <alignment vertical="top" wrapText="1"/>
    </xf>
    <xf numFmtId="0" fontId="6" fillId="0" borderId="10" xfId="59" applyFont="1" applyFill="1" applyBorder="1" applyAlignment="1">
      <alignment vertical="top" wrapText="1"/>
    </xf>
    <xf numFmtId="0" fontId="7" fillId="0" borderId="11" xfId="0" applyFont="1" applyFill="1" applyBorder="1" applyAlignment="1">
      <alignment horizontal="left" vertical="top" wrapText="1"/>
    </xf>
    <xf numFmtId="0" fontId="7" fillId="0" borderId="13" xfId="0" applyFont="1" applyFill="1" applyBorder="1" applyAlignment="1">
      <alignment horizontal="left" vertical="top" wrapText="1"/>
    </xf>
    <xf numFmtId="0" fontId="74" fillId="33" borderId="10" xfId="0" applyFont="1" applyFill="1" applyBorder="1" applyAlignment="1">
      <alignment horizontal="justify" vertical="center" wrapText="1"/>
    </xf>
    <xf numFmtId="0" fontId="91" fillId="33" borderId="11" xfId="0" applyFont="1" applyFill="1" applyBorder="1" applyAlignment="1">
      <alignment horizontal="center" vertical="center" wrapText="1"/>
    </xf>
    <xf numFmtId="0" fontId="4" fillId="33" borderId="10" xfId="0" applyFont="1" applyFill="1" applyBorder="1" applyAlignment="1">
      <alignment horizontal="left" vertical="top" wrapText="1"/>
    </xf>
    <xf numFmtId="0" fontId="4" fillId="33" borderId="11" xfId="0" applyFont="1" applyFill="1" applyBorder="1" applyAlignment="1">
      <alignment horizontal="left" vertical="top" wrapText="1"/>
    </xf>
    <xf numFmtId="0" fontId="76" fillId="33" borderId="10" xfId="0" applyFont="1" applyFill="1" applyBorder="1" applyAlignment="1">
      <alignment vertical="top" wrapText="1"/>
    </xf>
    <xf numFmtId="0" fontId="55" fillId="33" borderId="10" xfId="0" applyFont="1" applyFill="1" applyBorder="1" applyAlignment="1">
      <alignment vertical="top" wrapText="1"/>
    </xf>
    <xf numFmtId="0" fontId="7" fillId="0" borderId="10" xfId="0" applyFont="1" applyFill="1" applyBorder="1" applyAlignment="1">
      <alignment horizontal="left" vertical="top" wrapText="1"/>
    </xf>
    <xf numFmtId="0" fontId="75" fillId="0" borderId="0" xfId="0" applyFont="1" applyFill="1" applyBorder="1" applyAlignment="1">
      <alignment horizontal="center" vertical="justify" wrapText="1"/>
    </xf>
    <xf numFmtId="0" fontId="74" fillId="33" borderId="11" xfId="0" applyFont="1" applyFill="1" applyBorder="1" applyAlignment="1">
      <alignment horizontal="center" vertical="top" wrapText="1"/>
    </xf>
    <xf numFmtId="0" fontId="74" fillId="33" borderId="25" xfId="0" applyFont="1" applyFill="1" applyBorder="1" applyAlignment="1">
      <alignment horizontal="center" vertical="top" wrapText="1"/>
    </xf>
    <xf numFmtId="0" fontId="7" fillId="0" borderId="10" xfId="0" applyFont="1" applyFill="1" applyBorder="1" applyAlignment="1">
      <alignment vertical="top" wrapText="1"/>
    </xf>
    <xf numFmtId="0" fontId="4" fillId="33" borderId="13" xfId="0" applyFont="1" applyFill="1" applyBorder="1" applyAlignment="1">
      <alignment horizontal="left" vertical="top" wrapText="1"/>
    </xf>
    <xf numFmtId="0" fontId="2" fillId="0" borderId="11"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4" fillId="33" borderId="11" xfId="0" applyFont="1" applyFill="1" applyBorder="1" applyAlignment="1">
      <alignment vertical="top" wrapText="1"/>
    </xf>
    <xf numFmtId="0" fontId="11" fillId="33" borderId="25" xfId="0" applyFont="1" applyFill="1" applyBorder="1" applyAlignment="1">
      <alignment/>
    </xf>
    <xf numFmtId="0" fontId="76" fillId="33" borderId="11" xfId="54" applyFont="1" applyFill="1" applyBorder="1" applyAlignment="1">
      <alignment horizontal="left" vertical="top" wrapText="1"/>
    </xf>
    <xf numFmtId="0" fontId="76" fillId="33" borderId="25" xfId="54" applyFont="1" applyFill="1" applyBorder="1" applyAlignment="1">
      <alignment horizontal="left" vertical="top" wrapText="1"/>
    </xf>
    <xf numFmtId="0" fontId="9" fillId="35" borderId="11" xfId="54" applyFont="1" applyFill="1" applyBorder="1" applyAlignment="1">
      <alignment horizontal="left" vertical="top" wrapText="1"/>
    </xf>
    <xf numFmtId="0" fontId="9" fillId="35" borderId="25" xfId="54" applyFont="1" applyFill="1" applyBorder="1" applyAlignment="1">
      <alignment horizontal="left" vertical="top" wrapText="1"/>
    </xf>
    <xf numFmtId="0" fontId="75" fillId="0" borderId="0" xfId="59" applyFont="1" applyFill="1" applyBorder="1" applyAlignment="1">
      <alignment horizontal="center" vertical="center" wrapText="1"/>
    </xf>
    <xf numFmtId="0" fontId="75" fillId="0" borderId="35" xfId="59" applyFont="1" applyFill="1" applyBorder="1" applyAlignment="1">
      <alignment horizontal="center" vertical="center" wrapText="1"/>
    </xf>
    <xf numFmtId="4" fontId="2" fillId="0" borderId="10" xfId="49" applyNumberFormat="1" applyFont="1" applyFill="1" applyBorder="1" applyAlignment="1">
      <alignment horizontal="center" vertical="center" wrapText="1"/>
    </xf>
    <xf numFmtId="4" fontId="19" fillId="33" borderId="10" xfId="0" applyNumberFormat="1" applyFont="1" applyFill="1" applyBorder="1" applyAlignment="1">
      <alignment horizontal="center" vertical="center" wrapText="1"/>
    </xf>
    <xf numFmtId="0" fontId="4" fillId="33" borderId="10" xfId="0" applyFont="1" applyFill="1" applyBorder="1" applyAlignment="1">
      <alignment horizontal="center" wrapText="1"/>
    </xf>
    <xf numFmtId="0" fontId="75" fillId="34" borderId="0" xfId="0" applyFont="1" applyFill="1" applyBorder="1" applyAlignment="1">
      <alignment horizontal="center" vertical="center" wrapText="1"/>
    </xf>
    <xf numFmtId="0" fontId="75" fillId="0" borderId="35" xfId="0" applyFont="1" applyFill="1" applyBorder="1" applyAlignment="1">
      <alignment horizontal="center" vertical="center" wrapText="1"/>
    </xf>
    <xf numFmtId="2" fontId="17" fillId="0" borderId="22" xfId="0" applyNumberFormat="1" applyFont="1" applyFill="1" applyBorder="1" applyAlignment="1">
      <alignment horizontal="center" vertical="center" wrapText="1"/>
    </xf>
    <xf numFmtId="2" fontId="17" fillId="0" borderId="20" xfId="0" applyNumberFormat="1" applyFont="1" applyFill="1" applyBorder="1" applyAlignment="1">
      <alignment horizontal="center" vertical="center" wrapText="1"/>
    </xf>
    <xf numFmtId="2" fontId="17" fillId="0" borderId="36" xfId="0" applyNumberFormat="1" applyFont="1" applyFill="1" applyBorder="1" applyAlignment="1">
      <alignment horizontal="center" vertical="center" wrapText="1"/>
    </xf>
    <xf numFmtId="2" fontId="17" fillId="0" borderId="44" xfId="0" applyNumberFormat="1" applyFont="1" applyFill="1" applyBorder="1" applyAlignment="1">
      <alignment horizontal="center" vertical="center" wrapText="1"/>
    </xf>
    <xf numFmtId="2" fontId="17" fillId="0" borderId="22" xfId="0" applyNumberFormat="1" applyFont="1" applyBorder="1" applyAlignment="1">
      <alignment horizontal="center" vertical="center" wrapText="1"/>
    </xf>
    <xf numFmtId="2" fontId="17" fillId="0" borderId="36" xfId="0" applyNumberFormat="1" applyFont="1" applyBorder="1" applyAlignment="1">
      <alignment horizontal="center" vertical="center" wrapText="1"/>
    </xf>
    <xf numFmtId="2" fontId="17" fillId="0" borderId="10" xfId="49" applyNumberFormat="1" applyFont="1" applyFill="1" applyBorder="1" applyAlignment="1">
      <alignment horizontal="center" vertical="center" wrapText="1"/>
    </xf>
    <xf numFmtId="2" fontId="2" fillId="0" borderId="20" xfId="0" applyNumberFormat="1" applyFont="1" applyFill="1" applyBorder="1" applyAlignment="1">
      <alignment horizontal="center" vertical="center" wrapText="1"/>
    </xf>
    <xf numFmtId="2" fontId="2" fillId="0" borderId="22" xfId="0" applyNumberFormat="1" applyFont="1" applyFill="1" applyBorder="1" applyAlignment="1">
      <alignment horizontal="center" vertical="center" wrapText="1"/>
    </xf>
    <xf numFmtId="2" fontId="2" fillId="0" borderId="36" xfId="0" applyNumberFormat="1" applyFont="1" applyFill="1" applyBorder="1" applyAlignment="1">
      <alignment horizontal="center" vertical="center" wrapText="1"/>
    </xf>
    <xf numFmtId="2" fontId="2" fillId="0" borderId="44" xfId="0" applyNumberFormat="1" applyFont="1" applyFill="1" applyBorder="1" applyAlignment="1">
      <alignment horizontal="center" vertical="center" wrapText="1"/>
    </xf>
    <xf numFmtId="2" fontId="3" fillId="0" borderId="22" xfId="0" applyNumberFormat="1" applyFont="1" applyBorder="1" applyAlignment="1">
      <alignment horizontal="center" vertical="center" wrapText="1"/>
    </xf>
    <xf numFmtId="2" fontId="3" fillId="0" borderId="36" xfId="0" applyNumberFormat="1" applyFont="1" applyBorder="1" applyAlignment="1">
      <alignment horizontal="center" vertical="center" wrapText="1"/>
    </xf>
    <xf numFmtId="2" fontId="2" fillId="0" borderId="10" xfId="49" applyNumberFormat="1" applyFont="1" applyFill="1" applyBorder="1" applyAlignment="1">
      <alignment horizontal="center" vertical="center" wrapText="1"/>
    </xf>
    <xf numFmtId="2" fontId="17" fillId="34" borderId="10" xfId="0" applyNumberFormat="1" applyFont="1" applyFill="1" applyBorder="1" applyAlignment="1">
      <alignment horizontal="center" vertical="center" wrapText="1"/>
    </xf>
    <xf numFmtId="2" fontId="17" fillId="35" borderId="20" xfId="0" applyNumberFormat="1" applyFont="1" applyFill="1" applyBorder="1" applyAlignment="1">
      <alignment horizontal="center" vertical="center" wrapText="1"/>
    </xf>
    <xf numFmtId="2" fontId="17" fillId="35" borderId="22" xfId="0" applyNumberFormat="1" applyFont="1" applyFill="1" applyBorder="1" applyAlignment="1">
      <alignment horizontal="center" vertical="center" wrapText="1"/>
    </xf>
    <xf numFmtId="0" fontId="16" fillId="33" borderId="11" xfId="0" applyFont="1" applyFill="1" applyBorder="1" applyAlignment="1">
      <alignment horizontal="left" vertical="center" wrapText="1"/>
    </xf>
    <xf numFmtId="0" fontId="16" fillId="33" borderId="13" xfId="0" applyFont="1" applyFill="1" applyBorder="1" applyAlignment="1">
      <alignment horizontal="left" vertical="center" wrapText="1"/>
    </xf>
    <xf numFmtId="0" fontId="16" fillId="33" borderId="25" xfId="0" applyFont="1" applyFill="1" applyBorder="1" applyAlignment="1">
      <alignment horizontal="left" vertical="center" wrapText="1"/>
    </xf>
    <xf numFmtId="0" fontId="19" fillId="33" borderId="17" xfId="0" applyFont="1" applyFill="1" applyBorder="1" applyAlignment="1">
      <alignment horizontal="center" vertical="center" wrapText="1"/>
    </xf>
    <xf numFmtId="0" fontId="19" fillId="33" borderId="12" xfId="0" applyFont="1" applyFill="1" applyBorder="1" applyAlignment="1">
      <alignment horizontal="center" vertical="center" wrapText="1"/>
    </xf>
    <xf numFmtId="0" fontId="19" fillId="33" borderId="18" xfId="0" applyFont="1" applyFill="1" applyBorder="1" applyAlignment="1">
      <alignment horizontal="center" vertical="center" wrapText="1"/>
    </xf>
    <xf numFmtId="0" fontId="19" fillId="33" borderId="24" xfId="0" applyFont="1" applyFill="1" applyBorder="1" applyAlignment="1">
      <alignment horizontal="center" vertical="center" wrapText="1"/>
    </xf>
    <xf numFmtId="0" fontId="19" fillId="33" borderId="35" xfId="0" applyFont="1" applyFill="1" applyBorder="1" applyAlignment="1">
      <alignment horizontal="center" vertical="center" wrapText="1"/>
    </xf>
    <xf numFmtId="0" fontId="19" fillId="33" borderId="26" xfId="0" applyFont="1" applyFill="1" applyBorder="1" applyAlignment="1">
      <alignment horizontal="center" vertical="center" wrapText="1"/>
    </xf>
    <xf numFmtId="165" fontId="19" fillId="37" borderId="20" xfId="49" applyNumberFormat="1" applyFont="1" applyFill="1" applyBorder="1" applyAlignment="1">
      <alignment horizontal="center" vertical="center" wrapText="1"/>
    </xf>
    <xf numFmtId="165" fontId="19" fillId="37" borderId="36" xfId="49" applyNumberFormat="1" applyFont="1" applyFill="1" applyBorder="1" applyAlignment="1">
      <alignment horizontal="center" vertical="center" wrapText="1"/>
    </xf>
    <xf numFmtId="0" fontId="9" fillId="0" borderId="10" xfId="0" applyFont="1" applyFill="1" applyBorder="1" applyAlignment="1">
      <alignment horizontal="justify" vertical="center" wrapText="1"/>
    </xf>
    <xf numFmtId="0" fontId="7" fillId="0" borderId="10" xfId="0" applyFont="1" applyFill="1" applyBorder="1" applyAlignment="1">
      <alignment horizontal="justify" vertical="center" wrapText="1"/>
    </xf>
    <xf numFmtId="2" fontId="2" fillId="35" borderId="10" xfId="0" applyNumberFormat="1" applyFont="1" applyFill="1" applyBorder="1" applyAlignment="1">
      <alignment horizontal="center"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2" fillId="0" borderId="10" xfId="0" applyNumberFormat="1" applyFont="1" applyBorder="1" applyAlignment="1">
      <alignment horizontal="justify" vertical="center" wrapText="1"/>
    </xf>
    <xf numFmtId="49" fontId="2" fillId="0" borderId="10" xfId="0" applyNumberFormat="1" applyFont="1" applyBorder="1" applyAlignment="1">
      <alignment horizontal="justify" vertical="center" wrapText="1"/>
    </xf>
    <xf numFmtId="49" fontId="2" fillId="0" borderId="10" xfId="0" applyNumberFormat="1" applyFont="1" applyFill="1" applyBorder="1" applyAlignment="1">
      <alignment horizontal="justify" vertical="center" wrapText="1"/>
    </xf>
    <xf numFmtId="0" fontId="7" fillId="0" borderId="11" xfId="0" applyFont="1" applyFill="1" applyBorder="1" applyAlignment="1">
      <alignment horizontal="left" vertical="center" wrapText="1"/>
    </xf>
    <xf numFmtId="0" fontId="7" fillId="0" borderId="13" xfId="0" applyFont="1" applyFill="1" applyBorder="1" applyAlignment="1">
      <alignment horizontal="left" vertical="center" wrapText="1"/>
    </xf>
    <xf numFmtId="49" fontId="2" fillId="35" borderId="10" xfId="0" applyNumberFormat="1" applyFont="1" applyFill="1" applyBorder="1" applyAlignment="1">
      <alignment horizontal="justify" vertical="center" wrapText="1"/>
    </xf>
    <xf numFmtId="0" fontId="7" fillId="0" borderId="10" xfId="0" applyFont="1" applyBorder="1" applyAlignment="1">
      <alignment horizontal="justify" vertical="center" wrapText="1"/>
    </xf>
    <xf numFmtId="0" fontId="2" fillId="0" borderId="10" xfId="0" applyFont="1" applyFill="1" applyBorder="1" applyAlignment="1">
      <alignment horizontal="justify" vertical="center" wrapText="1"/>
    </xf>
    <xf numFmtId="0" fontId="2" fillId="35" borderId="10" xfId="0" applyFont="1" applyFill="1" applyBorder="1" applyAlignment="1">
      <alignment horizontal="justify" vertical="center" wrapText="1"/>
    </xf>
    <xf numFmtId="0" fontId="2" fillId="0" borderId="10" xfId="0" applyFont="1" applyBorder="1" applyAlignment="1">
      <alignment horizontal="justify"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ANEXO 2 GRUPO 3" xfId="55"/>
    <cellStyle name="Normal_Condiciones Obligatorias TRDM" xfId="56"/>
    <cellStyle name="Normal_Matriz de Evaluación 2009" xfId="57"/>
    <cellStyle name="Normal_Slips Publicados" xfId="58"/>
    <cellStyle name="Normal_Slips Publicados_Condiciones Complementarias TRDM" xfId="59"/>
    <cellStyle name="Normal_Slips técnicos VDD - IND"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9"/>
  <sheetViews>
    <sheetView tabSelected="1" zoomScalePageLayoutView="0" workbookViewId="0" topLeftCell="A1">
      <selection activeCell="F6" sqref="F6"/>
    </sheetView>
  </sheetViews>
  <sheetFormatPr defaultColWidth="11.421875" defaultRowHeight="15"/>
  <cols>
    <col min="1" max="1" width="52.7109375" style="0" customWidth="1"/>
    <col min="2" max="2" width="43.57421875" style="0" customWidth="1"/>
    <col min="3" max="3" width="40.8515625" style="0" customWidth="1"/>
    <col min="4" max="4" width="40.421875" style="0" customWidth="1"/>
  </cols>
  <sheetData>
    <row r="1" spans="1:4" ht="15">
      <c r="A1" s="139"/>
      <c r="B1" s="139"/>
      <c r="C1" s="139"/>
      <c r="D1" s="139"/>
    </row>
    <row r="2" spans="1:7" s="104" customFormat="1" ht="78" customHeight="1">
      <c r="A2" s="252" t="s">
        <v>383</v>
      </c>
      <c r="B2" s="252"/>
      <c r="C2" s="252"/>
      <c r="D2" s="252"/>
      <c r="E2" s="141"/>
      <c r="F2" s="141"/>
      <c r="G2" s="141"/>
    </row>
    <row r="3" spans="1:4" s="104" customFormat="1" ht="19.5" customHeight="1">
      <c r="A3" s="253" t="s">
        <v>272</v>
      </c>
      <c r="B3" s="253"/>
      <c r="C3" s="253"/>
      <c r="D3" s="253"/>
    </row>
    <row r="4" spans="1:4" s="104" customFormat="1" ht="19.5" customHeight="1">
      <c r="A4" s="142"/>
      <c r="B4" s="142"/>
      <c r="C4" s="142"/>
      <c r="D4" s="142"/>
    </row>
    <row r="5" spans="1:4" s="123" customFormat="1" ht="78" customHeight="1">
      <c r="A5" s="143" t="s">
        <v>241</v>
      </c>
      <c r="B5" s="144" t="s">
        <v>285</v>
      </c>
      <c r="C5" s="144" t="s">
        <v>286</v>
      </c>
      <c r="D5" s="144" t="s">
        <v>375</v>
      </c>
    </row>
    <row r="6" spans="1:4" s="104" customFormat="1" ht="12.75">
      <c r="A6" s="145" t="s">
        <v>242</v>
      </c>
      <c r="B6" s="146" t="s">
        <v>245</v>
      </c>
      <c r="C6" s="146" t="s">
        <v>245</v>
      </c>
      <c r="D6" s="146" t="s">
        <v>245</v>
      </c>
    </row>
    <row r="7" spans="1:4" s="104" customFormat="1" ht="60.75" customHeight="1">
      <c r="A7" s="147" t="s">
        <v>380</v>
      </c>
      <c r="B7" s="148">
        <f>Ponderación!C13</f>
        <v>852.5135580816393</v>
      </c>
      <c r="C7" s="148">
        <f>Ponderación!C22</f>
        <v>836.9014963455011</v>
      </c>
      <c r="D7" s="148" t="s">
        <v>381</v>
      </c>
    </row>
    <row r="8" spans="1:4" s="104" customFormat="1" ht="63.75" customHeight="1">
      <c r="A8" s="147" t="s">
        <v>276</v>
      </c>
      <c r="B8" s="148" t="s">
        <v>381</v>
      </c>
      <c r="C8" s="148" t="s">
        <v>381</v>
      </c>
      <c r="D8" s="148">
        <f>Ponderación!C30</f>
        <v>1000</v>
      </c>
    </row>
    <row r="9" spans="1:4" s="123" customFormat="1" ht="12.75">
      <c r="A9" s="149"/>
      <c r="B9" s="150"/>
      <c r="C9" s="150"/>
      <c r="D9" s="150"/>
    </row>
    <row r="12" ht="15">
      <c r="A12" t="s">
        <v>273</v>
      </c>
    </row>
    <row r="14" spans="2:3" ht="15">
      <c r="B14" s="151"/>
      <c r="C14" s="151"/>
    </row>
    <row r="15" spans="1:3" ht="15">
      <c r="A15" s="94" t="s">
        <v>274</v>
      </c>
      <c r="B15" s="151"/>
      <c r="C15" s="151"/>
    </row>
    <row r="16" spans="1:3" ht="15">
      <c r="A16" s="94" t="s">
        <v>275</v>
      </c>
      <c r="B16" s="151"/>
      <c r="C16" s="151"/>
    </row>
    <row r="17" spans="2:3" ht="15">
      <c r="B17" s="151"/>
      <c r="C17" s="151"/>
    </row>
    <row r="18" spans="2:4" ht="15">
      <c r="B18" s="151"/>
      <c r="C18" s="151"/>
      <c r="D18" s="151"/>
    </row>
    <row r="19" ht="15">
      <c r="D19" s="151"/>
    </row>
  </sheetData>
  <sheetProtection/>
  <mergeCells count="2">
    <mergeCell ref="A2:D2"/>
    <mergeCell ref="A3:D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H52"/>
  <sheetViews>
    <sheetView zoomScalePageLayoutView="0" workbookViewId="0" topLeftCell="A1">
      <selection activeCell="A1" sqref="A1:H1"/>
    </sheetView>
  </sheetViews>
  <sheetFormatPr defaultColWidth="11.421875" defaultRowHeight="15"/>
  <cols>
    <col min="1" max="1" width="71.421875" style="6" customWidth="1"/>
    <col min="2" max="2" width="10.7109375" style="8" customWidth="1"/>
    <col min="3" max="3" width="19.140625" style="8" customWidth="1"/>
    <col min="4" max="4" width="20.00390625" style="6" customWidth="1"/>
    <col min="5" max="5" width="42.140625" style="6" customWidth="1"/>
    <col min="6" max="6" width="18.00390625" style="6" customWidth="1"/>
    <col min="7" max="7" width="42.140625" style="6" customWidth="1"/>
    <col min="8" max="8" width="18.00390625" style="6" customWidth="1"/>
    <col min="9" max="16384" width="11.421875" style="6" customWidth="1"/>
  </cols>
  <sheetData>
    <row r="1" spans="1:8" s="7" customFormat="1" ht="46.5" customHeight="1">
      <c r="A1" s="301" t="s">
        <v>223</v>
      </c>
      <c r="B1" s="301"/>
      <c r="C1" s="301"/>
      <c r="D1" s="301"/>
      <c r="E1" s="301"/>
      <c r="F1" s="301"/>
      <c r="G1" s="301"/>
      <c r="H1" s="301"/>
    </row>
    <row r="2" spans="1:8" s="7" customFormat="1" ht="19.5" customHeight="1">
      <c r="A2" s="301" t="s">
        <v>6</v>
      </c>
      <c r="B2" s="301"/>
      <c r="C2" s="301"/>
      <c r="D2" s="301"/>
      <c r="E2" s="301"/>
      <c r="F2" s="301"/>
      <c r="G2" s="301"/>
      <c r="H2" s="301"/>
    </row>
    <row r="3" spans="1:8" s="51" customFormat="1" ht="44.25" customHeight="1">
      <c r="A3" s="328" t="s">
        <v>7</v>
      </c>
      <c r="B3" s="329"/>
      <c r="C3" s="330"/>
      <c r="D3" s="334" t="s">
        <v>117</v>
      </c>
      <c r="E3" s="267" t="s">
        <v>229</v>
      </c>
      <c r="F3" s="268"/>
      <c r="G3" s="268"/>
      <c r="H3" s="268"/>
    </row>
    <row r="4" spans="1:8" s="51" customFormat="1" ht="69.75" customHeight="1">
      <c r="A4" s="331"/>
      <c r="B4" s="332"/>
      <c r="C4" s="333"/>
      <c r="D4" s="335"/>
      <c r="E4" s="153" t="s">
        <v>285</v>
      </c>
      <c r="F4" s="153" t="s">
        <v>2</v>
      </c>
      <c r="G4" s="153" t="s">
        <v>286</v>
      </c>
      <c r="H4" s="153" t="s">
        <v>2</v>
      </c>
    </row>
    <row r="5" spans="1:8" s="51" customFormat="1" ht="114.75" customHeight="1">
      <c r="A5" s="337" t="s">
        <v>168</v>
      </c>
      <c r="B5" s="337"/>
      <c r="C5" s="337"/>
      <c r="D5" s="338">
        <v>20</v>
      </c>
      <c r="E5" s="322" t="s">
        <v>294</v>
      </c>
      <c r="F5" s="322">
        <v>20</v>
      </c>
      <c r="G5" s="322" t="s">
        <v>292</v>
      </c>
      <c r="H5" s="322">
        <v>0</v>
      </c>
    </row>
    <row r="6" spans="1:8" s="51" customFormat="1" ht="95.25" customHeight="1">
      <c r="A6" s="350" t="s">
        <v>128</v>
      </c>
      <c r="B6" s="350"/>
      <c r="C6" s="350"/>
      <c r="D6" s="338"/>
      <c r="E6" s="322"/>
      <c r="F6" s="322"/>
      <c r="G6" s="322"/>
      <c r="H6" s="322"/>
    </row>
    <row r="7" spans="1:8" s="51" customFormat="1" ht="44.25" customHeight="1">
      <c r="A7" s="349" t="s">
        <v>216</v>
      </c>
      <c r="B7" s="352"/>
      <c r="C7" s="352"/>
      <c r="D7" s="338">
        <v>100</v>
      </c>
      <c r="E7" s="322" t="s">
        <v>328</v>
      </c>
      <c r="F7" s="322">
        <v>60</v>
      </c>
      <c r="G7" s="322" t="s">
        <v>292</v>
      </c>
      <c r="H7" s="322">
        <v>0</v>
      </c>
    </row>
    <row r="8" spans="1:8" s="51" customFormat="1" ht="27.75" customHeight="1">
      <c r="A8" s="350" t="s">
        <v>129</v>
      </c>
      <c r="B8" s="350"/>
      <c r="C8" s="56" t="s">
        <v>130</v>
      </c>
      <c r="D8" s="338"/>
      <c r="E8" s="322"/>
      <c r="F8" s="322"/>
      <c r="G8" s="322"/>
      <c r="H8" s="322"/>
    </row>
    <row r="9" spans="1:8" s="51" customFormat="1" ht="44.25" customHeight="1">
      <c r="A9" s="345" t="s">
        <v>131</v>
      </c>
      <c r="B9" s="345"/>
      <c r="C9" s="56" t="s">
        <v>16</v>
      </c>
      <c r="D9" s="338"/>
      <c r="E9" s="322"/>
      <c r="F9" s="322"/>
      <c r="G9" s="322"/>
      <c r="H9" s="322"/>
    </row>
    <row r="10" spans="1:8" s="51" customFormat="1" ht="44.25" customHeight="1">
      <c r="A10" s="345" t="s">
        <v>132</v>
      </c>
      <c r="B10" s="345"/>
      <c r="C10" s="56" t="s">
        <v>14</v>
      </c>
      <c r="D10" s="338"/>
      <c r="E10" s="322"/>
      <c r="F10" s="322"/>
      <c r="G10" s="322"/>
      <c r="H10" s="322"/>
    </row>
    <row r="11" spans="1:8" s="51" customFormat="1" ht="44.25" customHeight="1">
      <c r="A11" s="345" t="s">
        <v>133</v>
      </c>
      <c r="B11" s="345"/>
      <c r="C11" s="56" t="s">
        <v>13</v>
      </c>
      <c r="D11" s="338"/>
      <c r="E11" s="322"/>
      <c r="F11" s="322"/>
      <c r="G11" s="322"/>
      <c r="H11" s="322"/>
    </row>
    <row r="12" spans="1:8" s="51" customFormat="1" ht="44.25" customHeight="1">
      <c r="A12" s="345" t="s">
        <v>134</v>
      </c>
      <c r="B12" s="345"/>
      <c r="C12" s="56" t="s">
        <v>69</v>
      </c>
      <c r="D12" s="338"/>
      <c r="E12" s="322"/>
      <c r="F12" s="322"/>
      <c r="G12" s="322"/>
      <c r="H12" s="322"/>
    </row>
    <row r="13" spans="1:8" s="51" customFormat="1" ht="39" customHeight="1">
      <c r="A13" s="345" t="s">
        <v>135</v>
      </c>
      <c r="B13" s="345"/>
      <c r="C13" s="56" t="s">
        <v>15</v>
      </c>
      <c r="D13" s="338"/>
      <c r="E13" s="322"/>
      <c r="F13" s="322"/>
      <c r="G13" s="322"/>
      <c r="H13" s="322"/>
    </row>
    <row r="14" spans="1:8" s="51" customFormat="1" ht="38.25" customHeight="1">
      <c r="A14" s="345" t="s">
        <v>136</v>
      </c>
      <c r="B14" s="345"/>
      <c r="C14" s="56" t="s">
        <v>68</v>
      </c>
      <c r="D14" s="338"/>
      <c r="E14" s="322"/>
      <c r="F14" s="322"/>
      <c r="G14" s="322"/>
      <c r="H14" s="322"/>
    </row>
    <row r="15" spans="1:8" s="51" customFormat="1" ht="44.25" customHeight="1">
      <c r="A15" s="345" t="s">
        <v>137</v>
      </c>
      <c r="B15" s="345"/>
      <c r="C15" s="56" t="s">
        <v>65</v>
      </c>
      <c r="D15" s="338"/>
      <c r="E15" s="322"/>
      <c r="F15" s="322"/>
      <c r="G15" s="322"/>
      <c r="H15" s="322"/>
    </row>
    <row r="16" spans="1:8" s="51" customFormat="1" ht="44.25" customHeight="1">
      <c r="A16" s="345" t="s">
        <v>138</v>
      </c>
      <c r="B16" s="345"/>
      <c r="C16" s="56" t="s">
        <v>139</v>
      </c>
      <c r="D16" s="338"/>
      <c r="E16" s="322"/>
      <c r="F16" s="322"/>
      <c r="G16" s="322"/>
      <c r="H16" s="322"/>
    </row>
    <row r="17" spans="1:8" s="51" customFormat="1" ht="44.25" customHeight="1">
      <c r="A17" s="345" t="s">
        <v>140</v>
      </c>
      <c r="B17" s="345"/>
      <c r="C17" s="56" t="s">
        <v>281</v>
      </c>
      <c r="D17" s="338"/>
      <c r="E17" s="322"/>
      <c r="F17" s="322"/>
      <c r="G17" s="322"/>
      <c r="H17" s="322"/>
    </row>
    <row r="18" spans="1:8" s="51" customFormat="1" ht="44.25" customHeight="1">
      <c r="A18" s="345" t="s">
        <v>142</v>
      </c>
      <c r="B18" s="345"/>
      <c r="C18" s="56" t="s">
        <v>141</v>
      </c>
      <c r="D18" s="338"/>
      <c r="E18" s="322"/>
      <c r="F18" s="322"/>
      <c r="G18" s="322"/>
      <c r="H18" s="322"/>
    </row>
    <row r="19" spans="1:8" s="51" customFormat="1" ht="44.25" customHeight="1">
      <c r="A19" s="337" t="s">
        <v>217</v>
      </c>
      <c r="B19" s="350"/>
      <c r="C19" s="350"/>
      <c r="D19" s="338">
        <v>30</v>
      </c>
      <c r="E19" s="322" t="s">
        <v>290</v>
      </c>
      <c r="F19" s="322">
        <v>10</v>
      </c>
      <c r="G19" s="322" t="s">
        <v>292</v>
      </c>
      <c r="H19" s="322">
        <v>0</v>
      </c>
    </row>
    <row r="20" spans="1:8" s="51" customFormat="1" ht="44.25" customHeight="1">
      <c r="A20" s="351" t="s">
        <v>143</v>
      </c>
      <c r="B20" s="351"/>
      <c r="C20" s="56" t="s">
        <v>130</v>
      </c>
      <c r="D20" s="338"/>
      <c r="E20" s="322"/>
      <c r="F20" s="322"/>
      <c r="G20" s="322"/>
      <c r="H20" s="322"/>
    </row>
    <row r="21" spans="1:8" s="51" customFormat="1" ht="32.25" customHeight="1">
      <c r="A21" s="348" t="s">
        <v>144</v>
      </c>
      <c r="B21" s="348"/>
      <c r="C21" s="56" t="s">
        <v>145</v>
      </c>
      <c r="D21" s="338"/>
      <c r="E21" s="322"/>
      <c r="F21" s="322"/>
      <c r="G21" s="322"/>
      <c r="H21" s="322"/>
    </row>
    <row r="22" spans="1:8" s="51" customFormat="1" ht="60" customHeight="1">
      <c r="A22" s="348" t="s">
        <v>146</v>
      </c>
      <c r="B22" s="348"/>
      <c r="C22" s="56" t="s">
        <v>147</v>
      </c>
      <c r="D22" s="338"/>
      <c r="E22" s="322"/>
      <c r="F22" s="322"/>
      <c r="G22" s="322"/>
      <c r="H22" s="322"/>
    </row>
    <row r="23" spans="1:8" s="51" customFormat="1" ht="40.5" customHeight="1">
      <c r="A23" s="348" t="s">
        <v>148</v>
      </c>
      <c r="B23" s="348"/>
      <c r="C23" s="56" t="s">
        <v>17</v>
      </c>
      <c r="D23" s="338"/>
      <c r="E23" s="322"/>
      <c r="F23" s="322"/>
      <c r="G23" s="322"/>
      <c r="H23" s="322"/>
    </row>
    <row r="24" spans="1:8" s="51" customFormat="1" ht="51" customHeight="1">
      <c r="A24" s="348" t="s">
        <v>149</v>
      </c>
      <c r="B24" s="348"/>
      <c r="C24" s="56" t="s">
        <v>150</v>
      </c>
      <c r="D24" s="338"/>
      <c r="E24" s="322"/>
      <c r="F24" s="322"/>
      <c r="G24" s="322"/>
      <c r="H24" s="322"/>
    </row>
    <row r="25" spans="1:8" s="51" customFormat="1" ht="51" customHeight="1">
      <c r="A25" s="348" t="s">
        <v>151</v>
      </c>
      <c r="B25" s="348"/>
      <c r="C25" s="56" t="s">
        <v>16</v>
      </c>
      <c r="D25" s="338"/>
      <c r="E25" s="322"/>
      <c r="F25" s="322"/>
      <c r="G25" s="322"/>
      <c r="H25" s="322"/>
    </row>
    <row r="26" spans="1:8" s="51" customFormat="1" ht="51" customHeight="1">
      <c r="A26" s="348" t="s">
        <v>152</v>
      </c>
      <c r="B26" s="348"/>
      <c r="C26" s="56" t="s">
        <v>153</v>
      </c>
      <c r="D26" s="338"/>
      <c r="E26" s="322"/>
      <c r="F26" s="322"/>
      <c r="G26" s="322"/>
      <c r="H26" s="322"/>
    </row>
    <row r="27" spans="1:8" s="51" customFormat="1" ht="51" customHeight="1">
      <c r="A27" s="348" t="s">
        <v>154</v>
      </c>
      <c r="B27" s="348"/>
      <c r="C27" s="56" t="s">
        <v>155</v>
      </c>
      <c r="D27" s="338"/>
      <c r="E27" s="322"/>
      <c r="F27" s="322"/>
      <c r="G27" s="322"/>
      <c r="H27" s="322"/>
    </row>
    <row r="28" spans="1:8" s="51" customFormat="1" ht="51" customHeight="1">
      <c r="A28" s="348" t="s">
        <v>156</v>
      </c>
      <c r="B28" s="348"/>
      <c r="C28" s="56" t="s">
        <v>14</v>
      </c>
      <c r="D28" s="338"/>
      <c r="E28" s="322"/>
      <c r="F28" s="322"/>
      <c r="G28" s="322"/>
      <c r="H28" s="322"/>
    </row>
    <row r="29" spans="1:8" s="51" customFormat="1" ht="51" customHeight="1">
      <c r="A29" s="348" t="s">
        <v>157</v>
      </c>
      <c r="B29" s="348"/>
      <c r="C29" s="56" t="s">
        <v>70</v>
      </c>
      <c r="D29" s="338"/>
      <c r="E29" s="322"/>
      <c r="F29" s="322"/>
      <c r="G29" s="322"/>
      <c r="H29" s="322"/>
    </row>
    <row r="30" spans="1:8" s="51" customFormat="1" ht="51" customHeight="1">
      <c r="A30" s="348" t="s">
        <v>134</v>
      </c>
      <c r="B30" s="348"/>
      <c r="C30" s="56" t="s">
        <v>13</v>
      </c>
      <c r="D30" s="338"/>
      <c r="E30" s="322"/>
      <c r="F30" s="322"/>
      <c r="G30" s="322"/>
      <c r="H30" s="322"/>
    </row>
    <row r="31" spans="1:8" s="51" customFormat="1" ht="53.25" customHeight="1">
      <c r="A31" s="349" t="s">
        <v>169</v>
      </c>
      <c r="B31" s="349"/>
      <c r="C31" s="349"/>
      <c r="D31" s="338">
        <v>30</v>
      </c>
      <c r="E31" s="322" t="s">
        <v>329</v>
      </c>
      <c r="F31" s="322">
        <v>30</v>
      </c>
      <c r="G31" s="322" t="s">
        <v>292</v>
      </c>
      <c r="H31" s="322">
        <v>0</v>
      </c>
    </row>
    <row r="32" spans="1:8" s="51" customFormat="1" ht="24" customHeight="1">
      <c r="A32" s="350" t="s">
        <v>158</v>
      </c>
      <c r="B32" s="350"/>
      <c r="C32" s="56" t="s">
        <v>130</v>
      </c>
      <c r="D32" s="338"/>
      <c r="E32" s="322"/>
      <c r="F32" s="322"/>
      <c r="G32" s="322"/>
      <c r="H32" s="322"/>
    </row>
    <row r="33" spans="1:8" s="51" customFormat="1" ht="30.75" customHeight="1">
      <c r="A33" s="345" t="s">
        <v>159</v>
      </c>
      <c r="B33" s="345"/>
      <c r="C33" s="56" t="s">
        <v>17</v>
      </c>
      <c r="D33" s="338"/>
      <c r="E33" s="322"/>
      <c r="F33" s="322"/>
      <c r="G33" s="322"/>
      <c r="H33" s="322"/>
    </row>
    <row r="34" spans="1:8" s="51" customFormat="1" ht="32.25" customHeight="1">
      <c r="A34" s="345" t="s">
        <v>160</v>
      </c>
      <c r="B34" s="345"/>
      <c r="C34" s="56" t="s">
        <v>16</v>
      </c>
      <c r="D34" s="338"/>
      <c r="E34" s="322"/>
      <c r="F34" s="322"/>
      <c r="G34" s="322"/>
      <c r="H34" s="322"/>
    </row>
    <row r="35" spans="1:8" s="51" customFormat="1" ht="33" customHeight="1">
      <c r="A35" s="345" t="s">
        <v>161</v>
      </c>
      <c r="B35" s="345"/>
      <c r="C35" s="56" t="s">
        <v>14</v>
      </c>
      <c r="D35" s="338"/>
      <c r="E35" s="322"/>
      <c r="F35" s="322"/>
      <c r="G35" s="322"/>
      <c r="H35" s="322"/>
    </row>
    <row r="36" spans="1:8" s="51" customFormat="1" ht="33.75" customHeight="1">
      <c r="A36" s="345" t="s">
        <v>162</v>
      </c>
      <c r="B36" s="345"/>
      <c r="C36" s="56" t="s">
        <v>70</v>
      </c>
      <c r="D36" s="338"/>
      <c r="E36" s="322"/>
      <c r="F36" s="322"/>
      <c r="G36" s="322"/>
      <c r="H36" s="322"/>
    </row>
    <row r="37" spans="1:8" s="51" customFormat="1" ht="36.75" customHeight="1">
      <c r="A37" s="345" t="s">
        <v>163</v>
      </c>
      <c r="B37" s="345"/>
      <c r="C37" s="56" t="s">
        <v>13</v>
      </c>
      <c r="D37" s="338"/>
      <c r="E37" s="322"/>
      <c r="F37" s="322"/>
      <c r="G37" s="322"/>
      <c r="H37" s="322"/>
    </row>
    <row r="38" spans="1:8" s="51" customFormat="1" ht="33" customHeight="1">
      <c r="A38" s="344" t="s">
        <v>164</v>
      </c>
      <c r="B38" s="344"/>
      <c r="C38" s="344"/>
      <c r="D38" s="338"/>
      <c r="E38" s="322"/>
      <c r="F38" s="322"/>
      <c r="G38" s="322"/>
      <c r="H38" s="322"/>
    </row>
    <row r="39" spans="1:8" s="51" customFormat="1" ht="62.25" customHeight="1">
      <c r="A39" s="343" t="s">
        <v>165</v>
      </c>
      <c r="B39" s="343"/>
      <c r="C39" s="343"/>
      <c r="D39" s="338"/>
      <c r="E39" s="322"/>
      <c r="F39" s="322"/>
      <c r="G39" s="322"/>
      <c r="H39" s="322"/>
    </row>
    <row r="40" spans="1:8" s="51" customFormat="1" ht="40.5" customHeight="1">
      <c r="A40" s="344" t="s">
        <v>166</v>
      </c>
      <c r="B40" s="344"/>
      <c r="C40" s="344"/>
      <c r="D40" s="338"/>
      <c r="E40" s="322"/>
      <c r="F40" s="322"/>
      <c r="G40" s="322"/>
      <c r="H40" s="322"/>
    </row>
    <row r="41" spans="1:8" s="51" customFormat="1" ht="263.25" customHeight="1">
      <c r="A41" s="343" t="s">
        <v>175</v>
      </c>
      <c r="B41" s="343"/>
      <c r="C41" s="343"/>
      <c r="D41" s="57">
        <v>20</v>
      </c>
      <c r="E41" s="232" t="s">
        <v>292</v>
      </c>
      <c r="F41" s="233">
        <v>0</v>
      </c>
      <c r="G41" s="232" t="s">
        <v>342</v>
      </c>
      <c r="H41" s="233">
        <v>20</v>
      </c>
    </row>
    <row r="42" spans="1:8" s="51" customFormat="1" ht="42" customHeight="1">
      <c r="A42" s="337" t="s">
        <v>170</v>
      </c>
      <c r="B42" s="350"/>
      <c r="C42" s="350"/>
      <c r="D42" s="57">
        <v>20</v>
      </c>
      <c r="E42" s="232" t="s">
        <v>330</v>
      </c>
      <c r="F42" s="233">
        <v>20</v>
      </c>
      <c r="G42" s="232" t="s">
        <v>354</v>
      </c>
      <c r="H42" s="233">
        <v>0</v>
      </c>
    </row>
    <row r="43" spans="1:8" s="51" customFormat="1" ht="48.75" customHeight="1">
      <c r="A43" s="337" t="s">
        <v>226</v>
      </c>
      <c r="B43" s="337"/>
      <c r="C43" s="337"/>
      <c r="D43" s="338">
        <v>20</v>
      </c>
      <c r="E43" s="322" t="s">
        <v>292</v>
      </c>
      <c r="F43" s="322">
        <v>0</v>
      </c>
      <c r="G43" s="322" t="s">
        <v>355</v>
      </c>
      <c r="H43" s="322">
        <v>20</v>
      </c>
    </row>
    <row r="44" spans="1:8" s="51" customFormat="1" ht="123.75" customHeight="1">
      <c r="A44" s="339" t="s">
        <v>225</v>
      </c>
      <c r="B44" s="340"/>
      <c r="C44" s="341"/>
      <c r="D44" s="338"/>
      <c r="E44" s="322"/>
      <c r="F44" s="322"/>
      <c r="G44" s="322"/>
      <c r="H44" s="322"/>
    </row>
    <row r="45" spans="1:8" s="51" customFormat="1" ht="63" customHeight="1">
      <c r="A45" s="342" t="s">
        <v>171</v>
      </c>
      <c r="B45" s="336"/>
      <c r="C45" s="336"/>
      <c r="D45" s="338">
        <v>20</v>
      </c>
      <c r="E45" s="323" t="s">
        <v>294</v>
      </c>
      <c r="F45" s="323">
        <v>20</v>
      </c>
      <c r="G45" s="323" t="s">
        <v>292</v>
      </c>
      <c r="H45" s="323">
        <v>0</v>
      </c>
    </row>
    <row r="46" spans="1:8" s="51" customFormat="1" ht="116.25" customHeight="1">
      <c r="A46" s="336" t="s">
        <v>109</v>
      </c>
      <c r="B46" s="336"/>
      <c r="C46" s="336"/>
      <c r="D46" s="338"/>
      <c r="E46" s="324"/>
      <c r="F46" s="324"/>
      <c r="G46" s="324"/>
      <c r="H46" s="324"/>
    </row>
    <row r="47" spans="1:8" s="51" customFormat="1" ht="49.5" customHeight="1">
      <c r="A47" s="350" t="s">
        <v>167</v>
      </c>
      <c r="B47" s="350"/>
      <c r="C47" s="350"/>
      <c r="D47" s="338"/>
      <c r="E47" s="324"/>
      <c r="F47" s="324"/>
      <c r="G47" s="324"/>
      <c r="H47" s="324"/>
    </row>
    <row r="48" spans="1:8" s="51" customFormat="1" ht="81" customHeight="1">
      <c r="A48" s="336" t="s">
        <v>110</v>
      </c>
      <c r="B48" s="336"/>
      <c r="C48" s="336"/>
      <c r="D48" s="338"/>
      <c r="E48" s="324"/>
      <c r="F48" s="324"/>
      <c r="G48" s="324"/>
      <c r="H48" s="324"/>
    </row>
    <row r="49" spans="1:8" s="51" customFormat="1" ht="81" customHeight="1">
      <c r="A49" s="336" t="s">
        <v>198</v>
      </c>
      <c r="B49" s="336"/>
      <c r="C49" s="336"/>
      <c r="D49" s="57">
        <v>20</v>
      </c>
      <c r="E49" s="231" t="s">
        <v>294</v>
      </c>
      <c r="F49" s="231">
        <v>20</v>
      </c>
      <c r="G49" s="231" t="s">
        <v>294</v>
      </c>
      <c r="H49" s="231">
        <v>20</v>
      </c>
    </row>
    <row r="50" spans="1:8" s="51" customFormat="1" ht="167.25" customHeight="1">
      <c r="A50" s="336" t="s">
        <v>224</v>
      </c>
      <c r="B50" s="336"/>
      <c r="C50" s="336"/>
      <c r="D50" s="57">
        <v>20</v>
      </c>
      <c r="E50" s="231" t="s">
        <v>294</v>
      </c>
      <c r="F50" s="231">
        <v>20</v>
      </c>
      <c r="G50" s="231" t="s">
        <v>294</v>
      </c>
      <c r="H50" s="231">
        <v>20</v>
      </c>
    </row>
    <row r="51" spans="1:8" s="175" customFormat="1" ht="267.75" customHeight="1">
      <c r="A51" s="346" t="s">
        <v>282</v>
      </c>
      <c r="B51" s="347"/>
      <c r="C51" s="347"/>
      <c r="D51" s="57">
        <v>20</v>
      </c>
      <c r="E51" s="234" t="s">
        <v>294</v>
      </c>
      <c r="F51" s="234">
        <v>20</v>
      </c>
      <c r="G51" s="234" t="s">
        <v>292</v>
      </c>
      <c r="H51" s="234">
        <v>0</v>
      </c>
    </row>
    <row r="52" spans="1:8" s="206" customFormat="1" ht="20.25">
      <c r="A52" s="325" t="s">
        <v>3</v>
      </c>
      <c r="B52" s="326"/>
      <c r="C52" s="327"/>
      <c r="D52" s="203">
        <f>SUM(D7:D51)</f>
        <v>300</v>
      </c>
      <c r="E52" s="204"/>
      <c r="F52" s="205">
        <f>SUM(F5:F51)</f>
        <v>220</v>
      </c>
      <c r="G52" s="204"/>
      <c r="H52" s="205">
        <f>SUM(H5:H51)</f>
        <v>80</v>
      </c>
    </row>
  </sheetData>
  <sheetProtection/>
  <mergeCells count="83">
    <mergeCell ref="G45:G48"/>
    <mergeCell ref="H45:H48"/>
    <mergeCell ref="G43:G44"/>
    <mergeCell ref="H43:H44"/>
    <mergeCell ref="G7:G18"/>
    <mergeCell ref="H7:H18"/>
    <mergeCell ref="G19:G30"/>
    <mergeCell ref="H19:H30"/>
    <mergeCell ref="H5:H6"/>
    <mergeCell ref="D5:D6"/>
    <mergeCell ref="D7:D18"/>
    <mergeCell ref="A14:B14"/>
    <mergeCell ref="A1:H1"/>
    <mergeCell ref="A2:H2"/>
    <mergeCell ref="A7:C7"/>
    <mergeCell ref="A8:B8"/>
    <mergeCell ref="A16:B16"/>
    <mergeCell ref="A17:B17"/>
    <mergeCell ref="A26:B26"/>
    <mergeCell ref="A27:B27"/>
    <mergeCell ref="A20:B20"/>
    <mergeCell ref="A24:B24"/>
    <mergeCell ref="A10:B10"/>
    <mergeCell ref="A11:B11"/>
    <mergeCell ref="A12:B12"/>
    <mergeCell ref="A13:B13"/>
    <mergeCell ref="A19:C19"/>
    <mergeCell ref="A46:C46"/>
    <mergeCell ref="A5:C5"/>
    <mergeCell ref="A15:B15"/>
    <mergeCell ref="A9:B9"/>
    <mergeCell ref="A18:B18"/>
    <mergeCell ref="A6:C6"/>
    <mergeCell ref="A25:B25"/>
    <mergeCell ref="A21:B21"/>
    <mergeCell ref="A22:B22"/>
    <mergeCell ref="A23:B23"/>
    <mergeCell ref="A47:C47"/>
    <mergeCell ref="D19:D30"/>
    <mergeCell ref="D45:D48"/>
    <mergeCell ref="A48:C48"/>
    <mergeCell ref="A34:B34"/>
    <mergeCell ref="A42:C42"/>
    <mergeCell ref="A33:B33"/>
    <mergeCell ref="A38:C38"/>
    <mergeCell ref="D31:D40"/>
    <mergeCell ref="A32:B32"/>
    <mergeCell ref="A35:B35"/>
    <mergeCell ref="A41:C41"/>
    <mergeCell ref="A51:C51"/>
    <mergeCell ref="A36:B36"/>
    <mergeCell ref="A37:B37"/>
    <mergeCell ref="A28:B28"/>
    <mergeCell ref="A31:C31"/>
    <mergeCell ref="A30:B30"/>
    <mergeCell ref="A29:B29"/>
    <mergeCell ref="A49:C49"/>
    <mergeCell ref="A43:C43"/>
    <mergeCell ref="D43:D44"/>
    <mergeCell ref="A44:C44"/>
    <mergeCell ref="A45:C45"/>
    <mergeCell ref="A39:C39"/>
    <mergeCell ref="A40:C40"/>
    <mergeCell ref="A52:C52"/>
    <mergeCell ref="A3:C4"/>
    <mergeCell ref="D3:D4"/>
    <mergeCell ref="E5:E6"/>
    <mergeCell ref="F5:F6"/>
    <mergeCell ref="E7:E18"/>
    <mergeCell ref="F7:F18"/>
    <mergeCell ref="E19:E30"/>
    <mergeCell ref="F19:F30"/>
    <mergeCell ref="A50:C50"/>
    <mergeCell ref="E3:H3"/>
    <mergeCell ref="E31:E40"/>
    <mergeCell ref="F31:F40"/>
    <mergeCell ref="E43:E44"/>
    <mergeCell ref="F43:F44"/>
    <mergeCell ref="E45:E48"/>
    <mergeCell ref="F45:F48"/>
    <mergeCell ref="G31:G40"/>
    <mergeCell ref="H31:H40"/>
    <mergeCell ref="G5:G6"/>
  </mergeCells>
  <printOptions horizontalCentered="1" verticalCentered="1"/>
  <pageMargins left="0.7086614173228347" right="0.7086614173228347" top="0.7480314960629921" bottom="0.7480314960629921" header="0.31496062992125984" footer="0.31496062992125984"/>
  <pageSetup orientation="portrait" scale="65" r:id="rId1"/>
</worksheet>
</file>

<file path=xl/worksheets/sheet2.xml><?xml version="1.0" encoding="utf-8"?>
<worksheet xmlns="http://schemas.openxmlformats.org/spreadsheetml/2006/main" xmlns:r="http://schemas.openxmlformats.org/officeDocument/2006/relationships">
  <dimension ref="A1:K30"/>
  <sheetViews>
    <sheetView zoomScalePageLayoutView="0" workbookViewId="0" topLeftCell="A1">
      <selection activeCell="A3" sqref="A3"/>
    </sheetView>
  </sheetViews>
  <sheetFormatPr defaultColWidth="11.421875" defaultRowHeight="15"/>
  <cols>
    <col min="1" max="1" width="34.421875" style="0" customWidth="1"/>
    <col min="4" max="4" width="4.8515625" style="0" customWidth="1"/>
    <col min="5" max="5" width="31.140625" style="0" customWidth="1"/>
    <col min="6" max="6" width="28.421875" style="0" customWidth="1"/>
    <col min="7" max="7" width="23.140625" style="0" customWidth="1"/>
    <col min="8" max="10" width="23.00390625" style="0" customWidth="1"/>
    <col min="11" max="11" width="26.57421875" style="0" customWidth="1"/>
  </cols>
  <sheetData>
    <row r="1" spans="1:11" s="104" customFormat="1" ht="20.25">
      <c r="A1" s="257" t="s">
        <v>253</v>
      </c>
      <c r="B1" s="257"/>
      <c r="C1" s="257"/>
      <c r="D1" s="257"/>
      <c r="E1" s="257"/>
      <c r="F1" s="257"/>
      <c r="G1" s="257"/>
      <c r="H1" s="257"/>
      <c r="I1" s="257"/>
      <c r="J1" s="257"/>
      <c r="K1" s="257"/>
    </row>
    <row r="2" spans="1:11" ht="20.25">
      <c r="A2" s="258" t="s">
        <v>255</v>
      </c>
      <c r="B2" s="258"/>
      <c r="C2" s="258"/>
      <c r="D2" s="258"/>
      <c r="E2" s="258"/>
      <c r="F2" s="258"/>
      <c r="G2" s="258"/>
      <c r="H2" s="258"/>
      <c r="I2" s="258"/>
      <c r="J2" s="258"/>
      <c r="K2" s="258"/>
    </row>
    <row r="3" spans="1:11" ht="15">
      <c r="A3" s="125"/>
      <c r="B3" s="126"/>
      <c r="C3" s="126"/>
      <c r="D3" s="127"/>
      <c r="E3" s="126"/>
      <c r="F3" s="126"/>
      <c r="G3" s="126"/>
      <c r="H3" s="126"/>
      <c r="I3" s="126"/>
      <c r="J3" s="126"/>
      <c r="K3" s="126"/>
    </row>
    <row r="4" spans="1:11" ht="20.25">
      <c r="A4" s="256" t="s">
        <v>256</v>
      </c>
      <c r="B4" s="256"/>
      <c r="C4" s="256"/>
      <c r="D4" s="256"/>
      <c r="E4" s="256"/>
      <c r="F4" s="256"/>
      <c r="G4" s="256"/>
      <c r="H4" s="256"/>
      <c r="I4" s="256"/>
      <c r="J4" s="256"/>
      <c r="K4" s="256"/>
    </row>
    <row r="5" spans="1:11" ht="15">
      <c r="A5" s="128"/>
      <c r="B5" s="129"/>
      <c r="C5" s="129"/>
      <c r="D5" s="130"/>
      <c r="E5" s="129"/>
      <c r="F5" s="129"/>
      <c r="G5" s="129"/>
      <c r="H5" s="129"/>
      <c r="I5" s="129"/>
      <c r="J5" s="129"/>
      <c r="K5" s="131"/>
    </row>
    <row r="6" spans="1:11" ht="31.5" customHeight="1">
      <c r="A6" s="132" t="s">
        <v>257</v>
      </c>
      <c r="B6" s="133" t="s">
        <v>258</v>
      </c>
      <c r="C6" s="134" t="s">
        <v>259</v>
      </c>
      <c r="D6" s="135"/>
      <c r="E6" s="259" t="s">
        <v>285</v>
      </c>
      <c r="F6" s="259"/>
      <c r="G6" s="259"/>
      <c r="H6" s="259"/>
      <c r="I6" s="259"/>
      <c r="J6" s="259"/>
      <c r="K6" s="259"/>
    </row>
    <row r="7" spans="1:11" ht="68.25" customHeight="1">
      <c r="A7" s="211" t="s">
        <v>260</v>
      </c>
      <c r="B7" s="207"/>
      <c r="C7" s="208">
        <f>+B8+B9</f>
        <v>577.625</v>
      </c>
      <c r="D7" s="136"/>
      <c r="E7" s="194" t="s">
        <v>268</v>
      </c>
      <c r="F7" s="194" t="s">
        <v>269</v>
      </c>
      <c r="G7" s="194" t="s">
        <v>270</v>
      </c>
      <c r="H7" s="194" t="s">
        <v>271</v>
      </c>
      <c r="I7" s="194" t="s">
        <v>283</v>
      </c>
      <c r="J7" s="194" t="s">
        <v>284</v>
      </c>
      <c r="K7" s="194" t="s">
        <v>278</v>
      </c>
    </row>
    <row r="8" spans="1:11" ht="15">
      <c r="A8" s="212" t="s">
        <v>377</v>
      </c>
      <c r="B8" s="209">
        <f>E8+F8+G8+H8+I8+J8+K8</f>
        <v>464.375</v>
      </c>
      <c r="C8" s="209"/>
      <c r="D8" s="137"/>
      <c r="E8" s="248">
        <f>'Económica mayor vigencia'!E7*25%</f>
        <v>95.3125</v>
      </c>
      <c r="F8" s="248">
        <f>'Económica mayor vigencia'!E9*20%</f>
        <v>76.25</v>
      </c>
      <c r="G8" s="248">
        <f>'Económica mayor vigencia'!E8*10%</f>
        <v>38.125</v>
      </c>
      <c r="H8" s="248">
        <f>'Económica mayor vigencia'!E10*10%</f>
        <v>57.1875</v>
      </c>
      <c r="I8" s="248">
        <f>'Económica mayor vigencia'!E11*10%</f>
        <v>38.125</v>
      </c>
      <c r="J8" s="248">
        <f>'Económica mayor vigencia'!E13*5%</f>
        <v>45</v>
      </c>
      <c r="K8" s="248">
        <f>'Económica mayor vigencia'!E12*20%</f>
        <v>114.375</v>
      </c>
    </row>
    <row r="9" spans="1:11" ht="15">
      <c r="A9" s="212" t="s">
        <v>261</v>
      </c>
      <c r="B9" s="209">
        <f>E9+F9+G9+H9+I9+J9+K9</f>
        <v>113.25</v>
      </c>
      <c r="C9" s="209"/>
      <c r="D9" s="137"/>
      <c r="E9" s="248">
        <f>Deducibles!D109*25%</f>
        <v>41.25</v>
      </c>
      <c r="F9" s="248">
        <f>Deducibles!D195*20%</f>
        <v>38</v>
      </c>
      <c r="G9" s="248">
        <f>Deducibles!D151*10%</f>
        <v>19</v>
      </c>
      <c r="H9" s="248"/>
      <c r="I9" s="248">
        <f>Deducibles!D214*10%</f>
        <v>15</v>
      </c>
      <c r="J9" s="248"/>
      <c r="K9" s="248"/>
    </row>
    <row r="10" spans="1:11" ht="15">
      <c r="A10" s="213" t="s">
        <v>262</v>
      </c>
      <c r="B10" s="208"/>
      <c r="C10" s="208">
        <f>B11</f>
        <v>174.88855808163936</v>
      </c>
      <c r="D10" s="136"/>
      <c r="E10" s="248"/>
      <c r="F10" s="248"/>
      <c r="G10" s="248"/>
      <c r="H10" s="248"/>
      <c r="I10" s="248"/>
      <c r="J10" s="248"/>
      <c r="K10" s="248"/>
    </row>
    <row r="11" spans="1:11" ht="29.25">
      <c r="A11" s="214" t="s">
        <v>263</v>
      </c>
      <c r="B11" s="209">
        <f>E11+F11+G11+H11+I11+J11+K11</f>
        <v>174.88855808163936</v>
      </c>
      <c r="C11" s="209"/>
      <c r="D11" s="137"/>
      <c r="E11" s="248">
        <f>TRDM!D17*25%</f>
        <v>36.798533766621034</v>
      </c>
      <c r="F11" s="248">
        <f>MANEJO!D17*20%</f>
        <v>43.875</v>
      </c>
      <c r="G11" s="248">
        <f>RCE!G18*10%</f>
        <v>11.566666666666666</v>
      </c>
      <c r="H11" s="248">
        <f>'AU'!D16*10%</f>
        <v>11.648357648351649</v>
      </c>
      <c r="I11" s="248">
        <f>IRF!D29*10%</f>
        <v>27</v>
      </c>
      <c r="J11" s="248"/>
      <c r="K11" s="248">
        <f>RCSP!F52*20%</f>
        <v>44</v>
      </c>
    </row>
    <row r="12" spans="1:11" ht="29.25">
      <c r="A12" s="215" t="s">
        <v>264</v>
      </c>
      <c r="B12" s="210" t="s">
        <v>378</v>
      </c>
      <c r="C12" s="208">
        <v>100</v>
      </c>
      <c r="D12" s="137"/>
      <c r="E12" s="248"/>
      <c r="F12" s="248"/>
      <c r="G12" s="248"/>
      <c r="H12" s="248"/>
      <c r="I12" s="248"/>
      <c r="J12" s="248"/>
      <c r="K12" s="248"/>
    </row>
    <row r="13" spans="1:11" ht="15.75">
      <c r="A13" s="260" t="s">
        <v>249</v>
      </c>
      <c r="B13" s="261"/>
      <c r="C13" s="195">
        <f>SUM(C7:C12)</f>
        <v>852.5135580816393</v>
      </c>
      <c r="D13" s="136"/>
      <c r="E13" s="195">
        <f aca="true" t="shared" si="0" ref="E13:K13">SUM(E7:E12)</f>
        <v>173.36103376662103</v>
      </c>
      <c r="F13" s="195">
        <f t="shared" si="0"/>
        <v>158.125</v>
      </c>
      <c r="G13" s="195">
        <f t="shared" si="0"/>
        <v>68.69166666666666</v>
      </c>
      <c r="H13" s="195">
        <f t="shared" si="0"/>
        <v>68.83585764835165</v>
      </c>
      <c r="I13" s="195">
        <f t="shared" si="0"/>
        <v>80.125</v>
      </c>
      <c r="J13" s="195">
        <f t="shared" si="0"/>
        <v>45</v>
      </c>
      <c r="K13" s="195">
        <f t="shared" si="0"/>
        <v>158.375</v>
      </c>
    </row>
    <row r="15" spans="1:11" ht="31.5" customHeight="1">
      <c r="A15" s="132" t="s">
        <v>257</v>
      </c>
      <c r="B15" s="133" t="s">
        <v>258</v>
      </c>
      <c r="C15" s="134" t="s">
        <v>259</v>
      </c>
      <c r="D15" s="135"/>
      <c r="E15" s="259" t="s">
        <v>286</v>
      </c>
      <c r="F15" s="259"/>
      <c r="G15" s="259"/>
      <c r="H15" s="259"/>
      <c r="I15" s="259"/>
      <c r="J15" s="259"/>
      <c r="K15" s="259"/>
    </row>
    <row r="16" spans="1:11" ht="68.25" customHeight="1">
      <c r="A16" s="211" t="s">
        <v>260</v>
      </c>
      <c r="B16" s="207"/>
      <c r="C16" s="208">
        <f>+B17+B18</f>
        <v>572.1348296788344</v>
      </c>
      <c r="D16" s="136"/>
      <c r="E16" s="194" t="s">
        <v>268</v>
      </c>
      <c r="F16" s="194" t="s">
        <v>269</v>
      </c>
      <c r="G16" s="194" t="s">
        <v>270</v>
      </c>
      <c r="H16" s="194" t="s">
        <v>271</v>
      </c>
      <c r="I16" s="194" t="s">
        <v>283</v>
      </c>
      <c r="J16" s="194" t="s">
        <v>284</v>
      </c>
      <c r="K16" s="194" t="s">
        <v>278</v>
      </c>
    </row>
    <row r="17" spans="1:11" ht="15">
      <c r="A17" s="212" t="s">
        <v>377</v>
      </c>
      <c r="B17" s="209">
        <f>E17+F17+G17+H17+I17+J17+K17</f>
        <v>483.0940133523038</v>
      </c>
      <c r="C17" s="209"/>
      <c r="D17" s="137"/>
      <c r="E17" s="248">
        <f>'Económica mayor vigencia'!E18*25%</f>
        <v>100</v>
      </c>
      <c r="F17" s="248">
        <f>'Económica mayor vigencia'!E20*20%</f>
        <v>80</v>
      </c>
      <c r="G17" s="248">
        <f>'Económica mayor vigencia'!E19*10%</f>
        <v>40</v>
      </c>
      <c r="H17" s="248">
        <f>'Económica mayor vigencia'!E21*10%</f>
        <v>60</v>
      </c>
      <c r="I17" s="248">
        <f>'Económica mayor vigencia'!E22*10%</f>
        <v>40</v>
      </c>
      <c r="J17" s="248">
        <f>'Económica mayor vigencia'!E24*5%</f>
        <v>43.09401335230382</v>
      </c>
      <c r="K17" s="248">
        <f>'Económica mayor vigencia'!E23*20%</f>
        <v>120</v>
      </c>
    </row>
    <row r="18" spans="1:11" ht="15">
      <c r="A18" s="212" t="s">
        <v>261</v>
      </c>
      <c r="B18" s="209">
        <f>E18+F18+G18+H18+I18+J18+K18</f>
        <v>89.04081632653062</v>
      </c>
      <c r="C18" s="209"/>
      <c r="D18" s="137"/>
      <c r="E18" s="248">
        <f>Deducibles!F109*25%</f>
        <v>32.5</v>
      </c>
      <c r="F18" s="248">
        <f>Deducibles!F195*20%</f>
        <v>36</v>
      </c>
      <c r="G18" s="248">
        <f>Deducibles!F151*10%</f>
        <v>16.5</v>
      </c>
      <c r="H18" s="248"/>
      <c r="I18" s="248">
        <f>Deducibles!F214*10%</f>
        <v>4.040816326530613</v>
      </c>
      <c r="J18" s="248"/>
      <c r="K18" s="248"/>
    </row>
    <row r="19" spans="1:11" ht="15">
      <c r="A19" s="213" t="s">
        <v>262</v>
      </c>
      <c r="B19" s="208"/>
      <c r="C19" s="208">
        <f>B20</f>
        <v>164.76666666666665</v>
      </c>
      <c r="D19" s="136"/>
      <c r="E19" s="248"/>
      <c r="F19" s="248"/>
      <c r="G19" s="248"/>
      <c r="H19" s="248"/>
      <c r="I19" s="248"/>
      <c r="J19" s="248"/>
      <c r="K19" s="248"/>
    </row>
    <row r="20" spans="1:11" ht="29.25">
      <c r="A20" s="214" t="s">
        <v>263</v>
      </c>
      <c r="B20" s="209">
        <f>E20+F20+G20+H20+I20+J20+K20</f>
        <v>164.76666666666665</v>
      </c>
      <c r="C20" s="209"/>
      <c r="D20" s="137"/>
      <c r="E20" s="248">
        <f>TRDM!F17*25%</f>
        <v>63</v>
      </c>
      <c r="F20" s="248">
        <f>MANEJO!F17*20%</f>
        <v>31.6</v>
      </c>
      <c r="G20" s="248">
        <f>RCE!I18*10%</f>
        <v>28</v>
      </c>
      <c r="H20" s="248">
        <f>'AU'!F16*10%</f>
        <v>22.5</v>
      </c>
      <c r="I20" s="248">
        <f>IRF!F29*10%</f>
        <v>3.6666666666666665</v>
      </c>
      <c r="J20" s="248"/>
      <c r="K20" s="248">
        <f>RCSP!H52*20%</f>
        <v>16</v>
      </c>
    </row>
    <row r="21" spans="1:11" ht="29.25">
      <c r="A21" s="215" t="s">
        <v>264</v>
      </c>
      <c r="B21" s="210" t="s">
        <v>379</v>
      </c>
      <c r="C21" s="208">
        <v>100</v>
      </c>
      <c r="D21" s="137"/>
      <c r="E21" s="248"/>
      <c r="F21" s="248"/>
      <c r="G21" s="248"/>
      <c r="H21" s="248"/>
      <c r="I21" s="248"/>
      <c r="J21" s="248"/>
      <c r="K21" s="248"/>
    </row>
    <row r="22" spans="1:11" ht="15.75">
      <c r="A22" s="260" t="s">
        <v>249</v>
      </c>
      <c r="B22" s="261"/>
      <c r="C22" s="195">
        <f>SUM(C16:C21)</f>
        <v>836.9014963455011</v>
      </c>
      <c r="D22" s="136"/>
      <c r="E22" s="195">
        <f aca="true" t="shared" si="1" ref="E22:K22">SUM(E16:E21)</f>
        <v>195.5</v>
      </c>
      <c r="F22" s="195">
        <f t="shared" si="1"/>
        <v>147.6</v>
      </c>
      <c r="G22" s="195">
        <f t="shared" si="1"/>
        <v>84.5</v>
      </c>
      <c r="H22" s="195">
        <f t="shared" si="1"/>
        <v>82.5</v>
      </c>
      <c r="I22" s="195">
        <f t="shared" si="1"/>
        <v>47.707482993197274</v>
      </c>
      <c r="J22" s="195">
        <f t="shared" si="1"/>
        <v>43.09401335230382</v>
      </c>
      <c r="K22" s="195">
        <f t="shared" si="1"/>
        <v>136</v>
      </c>
    </row>
    <row r="24" spans="1:11" ht="20.25">
      <c r="A24" s="256" t="s">
        <v>265</v>
      </c>
      <c r="B24" s="256"/>
      <c r="C24" s="256"/>
      <c r="D24" s="256"/>
      <c r="E24" s="256"/>
      <c r="F24" s="140"/>
      <c r="G24" s="140"/>
      <c r="H24" s="140"/>
      <c r="I24" s="140"/>
      <c r="J24" s="140"/>
      <c r="K24" s="140"/>
    </row>
    <row r="26" spans="1:11" ht="45" customHeight="1">
      <c r="A26" s="132" t="s">
        <v>257</v>
      </c>
      <c r="B26" s="133" t="s">
        <v>258</v>
      </c>
      <c r="C26" s="134" t="s">
        <v>259</v>
      </c>
      <c r="D26" s="135"/>
      <c r="E26" s="138" t="s">
        <v>375</v>
      </c>
      <c r="F26" s="139"/>
      <c r="G26" s="139"/>
      <c r="H26" s="139"/>
      <c r="I26" s="139"/>
      <c r="J26" s="139"/>
      <c r="K26" s="139"/>
    </row>
    <row r="27" spans="1:5" ht="49.5" customHeight="1">
      <c r="A27" s="211" t="s">
        <v>260</v>
      </c>
      <c r="B27" s="207"/>
      <c r="C27" s="207">
        <f>B28</f>
        <v>900</v>
      </c>
      <c r="D27" s="136"/>
      <c r="E27" s="194" t="s">
        <v>267</v>
      </c>
    </row>
    <row r="28" spans="1:5" ht="15">
      <c r="A28" s="212" t="s">
        <v>266</v>
      </c>
      <c r="B28" s="216">
        <f>E28</f>
        <v>900</v>
      </c>
      <c r="C28" s="216"/>
      <c r="D28" s="137"/>
      <c r="E28" s="216">
        <f>'Económica mayor vigencia'!E30</f>
        <v>900</v>
      </c>
    </row>
    <row r="29" spans="1:5" ht="29.25">
      <c r="A29" s="215" t="s">
        <v>264</v>
      </c>
      <c r="B29" s="217" t="s">
        <v>382</v>
      </c>
      <c r="C29" s="208">
        <v>100</v>
      </c>
      <c r="D29" s="137"/>
      <c r="E29" s="216"/>
    </row>
    <row r="30" spans="1:5" ht="15.75">
      <c r="A30" s="254" t="s">
        <v>249</v>
      </c>
      <c r="B30" s="255"/>
      <c r="C30" s="218">
        <f>SUM(C27:C29)</f>
        <v>1000</v>
      </c>
      <c r="D30" s="196"/>
      <c r="E30" s="195">
        <f>SUM(E28:E29)</f>
        <v>900</v>
      </c>
    </row>
  </sheetData>
  <sheetProtection/>
  <mergeCells count="9">
    <mergeCell ref="A30:B30"/>
    <mergeCell ref="A24:E24"/>
    <mergeCell ref="A1:K1"/>
    <mergeCell ref="A2:K2"/>
    <mergeCell ref="A4:K4"/>
    <mergeCell ref="E6:K6"/>
    <mergeCell ref="A13:B13"/>
    <mergeCell ref="E15:K15"/>
    <mergeCell ref="A22:B2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31"/>
  <sheetViews>
    <sheetView zoomScalePageLayoutView="0" workbookViewId="0" topLeftCell="A18">
      <selection activeCell="G6" sqref="G6"/>
    </sheetView>
  </sheetViews>
  <sheetFormatPr defaultColWidth="11.421875" defaultRowHeight="15"/>
  <cols>
    <col min="1" max="1" width="59.28125" style="0" customWidth="1"/>
    <col min="3" max="3" width="27.7109375" style="0" customWidth="1"/>
    <col min="4" max="4" width="18.57421875" style="0" customWidth="1"/>
    <col min="7" max="7" width="20.8515625" style="0" customWidth="1"/>
  </cols>
  <sheetData>
    <row r="1" spans="1:9" s="104" customFormat="1" ht="34.5" customHeight="1">
      <c r="A1" s="262" t="s">
        <v>253</v>
      </c>
      <c r="B1" s="262"/>
      <c r="C1" s="262"/>
      <c r="D1" s="262"/>
      <c r="E1" s="262"/>
      <c r="F1" s="90"/>
      <c r="G1" s="90"/>
      <c r="H1" s="90"/>
      <c r="I1" s="90"/>
    </row>
    <row r="2" spans="1:5" s="104" customFormat="1" ht="18">
      <c r="A2" s="105"/>
      <c r="B2" s="105"/>
      <c r="C2" s="105"/>
      <c r="D2" s="105"/>
      <c r="E2" s="106"/>
    </row>
    <row r="3" spans="1:9" s="104" customFormat="1" ht="43.5" customHeight="1">
      <c r="A3" s="262" t="s">
        <v>336</v>
      </c>
      <c r="B3" s="262"/>
      <c r="C3" s="262"/>
      <c r="D3" s="262"/>
      <c r="E3" s="262"/>
      <c r="F3" s="90"/>
      <c r="G3" s="90"/>
      <c r="H3" s="90"/>
      <c r="I3" s="90"/>
    </row>
    <row r="4" spans="1:5" s="104" customFormat="1" ht="13.5" thickBot="1">
      <c r="A4" s="107" t="s">
        <v>240</v>
      </c>
      <c r="B4" s="107"/>
      <c r="C4" s="108"/>
      <c r="D4" s="108"/>
      <c r="E4" s="108"/>
    </row>
    <row r="5" spans="1:5" s="110" customFormat="1" ht="50.25" customHeight="1">
      <c r="A5" s="109" t="s">
        <v>241</v>
      </c>
      <c r="B5" s="263" t="s">
        <v>285</v>
      </c>
      <c r="C5" s="264"/>
      <c r="D5" s="264"/>
      <c r="E5" s="265"/>
    </row>
    <row r="6" spans="1:5" s="104" customFormat="1" ht="25.5">
      <c r="A6" s="111" t="s">
        <v>242</v>
      </c>
      <c r="B6" s="112" t="s">
        <v>243</v>
      </c>
      <c r="C6" s="189" t="s">
        <v>374</v>
      </c>
      <c r="D6" s="113" t="s">
        <v>244</v>
      </c>
      <c r="E6" s="114" t="s">
        <v>245</v>
      </c>
    </row>
    <row r="7" spans="1:5" s="104" customFormat="1" ht="14.25">
      <c r="A7" s="183" t="s">
        <v>331</v>
      </c>
      <c r="B7" s="236" t="s">
        <v>332</v>
      </c>
      <c r="C7" s="237">
        <v>567127724</v>
      </c>
      <c r="D7" s="238">
        <v>427</v>
      </c>
      <c r="E7" s="239">
        <f>400*427/448</f>
        <v>381.25</v>
      </c>
    </row>
    <row r="8" spans="1:5" s="104" customFormat="1" ht="14.25">
      <c r="A8" s="183" t="s">
        <v>246</v>
      </c>
      <c r="B8" s="240" t="s">
        <v>334</v>
      </c>
      <c r="C8" s="237">
        <v>5224608</v>
      </c>
      <c r="D8" s="238">
        <v>427</v>
      </c>
      <c r="E8" s="239">
        <f>400*427/448</f>
        <v>381.25</v>
      </c>
    </row>
    <row r="9" spans="1:5" s="104" customFormat="1" ht="14.25">
      <c r="A9" s="183" t="s">
        <v>247</v>
      </c>
      <c r="B9" s="241">
        <v>0.03</v>
      </c>
      <c r="C9" s="237">
        <v>14248932</v>
      </c>
      <c r="D9" s="238">
        <v>427</v>
      </c>
      <c r="E9" s="239">
        <f>400*427/448</f>
        <v>381.25</v>
      </c>
    </row>
    <row r="10" spans="1:7" s="104" customFormat="1" ht="14.25">
      <c r="A10" s="183" t="s">
        <v>248</v>
      </c>
      <c r="B10" s="240">
        <v>0.0313</v>
      </c>
      <c r="C10" s="237">
        <v>18536259</v>
      </c>
      <c r="D10" s="238">
        <v>427</v>
      </c>
      <c r="E10" s="239">
        <f>600*427/448</f>
        <v>571.875</v>
      </c>
      <c r="G10" s="246"/>
    </row>
    <row r="11" spans="1:5" s="104" customFormat="1" ht="14.25">
      <c r="A11" s="183" t="s">
        <v>251</v>
      </c>
      <c r="B11" s="241" t="s">
        <v>335</v>
      </c>
      <c r="C11" s="237">
        <v>139308750</v>
      </c>
      <c r="D11" s="238">
        <v>427</v>
      </c>
      <c r="E11" s="239">
        <f>400*427/448</f>
        <v>381.25</v>
      </c>
    </row>
    <row r="12" spans="1:5" s="104" customFormat="1" ht="14.25">
      <c r="A12" s="184" t="s">
        <v>252</v>
      </c>
      <c r="B12" s="242" t="s">
        <v>335</v>
      </c>
      <c r="C12" s="237">
        <v>108563288</v>
      </c>
      <c r="D12" s="238">
        <v>427</v>
      </c>
      <c r="E12" s="239">
        <f>600*427/448</f>
        <v>571.875</v>
      </c>
    </row>
    <row r="13" spans="1:5" s="104" customFormat="1" ht="28.5">
      <c r="A13" s="235" t="s">
        <v>333</v>
      </c>
      <c r="B13" s="242" t="s">
        <v>335</v>
      </c>
      <c r="C13" s="243">
        <v>1750000</v>
      </c>
      <c r="D13" s="244">
        <v>365</v>
      </c>
      <c r="E13" s="245">
        <v>900</v>
      </c>
    </row>
    <row r="14" spans="1:5" s="119" customFormat="1" ht="16.5" thickBot="1">
      <c r="A14" s="115" t="s">
        <v>249</v>
      </c>
      <c r="B14" s="116"/>
      <c r="C14" s="117">
        <f>SUM(C7:C13)</f>
        <v>854759561</v>
      </c>
      <c r="D14" s="117"/>
      <c r="E14" s="118"/>
    </row>
    <row r="15" ht="15.75" thickBot="1"/>
    <row r="16" spans="1:5" s="110" customFormat="1" ht="50.25" customHeight="1">
      <c r="A16" s="109" t="s">
        <v>241</v>
      </c>
      <c r="B16" s="263" t="s">
        <v>286</v>
      </c>
      <c r="C16" s="264"/>
      <c r="D16" s="264"/>
      <c r="E16" s="265"/>
    </row>
    <row r="17" spans="1:5" s="104" customFormat="1" ht="25.5">
      <c r="A17" s="111" t="s">
        <v>242</v>
      </c>
      <c r="B17" s="112" t="s">
        <v>243</v>
      </c>
      <c r="C17" s="189" t="s">
        <v>374</v>
      </c>
      <c r="D17" s="113" t="s">
        <v>244</v>
      </c>
      <c r="E17" s="114" t="s">
        <v>245</v>
      </c>
    </row>
    <row r="18" spans="1:5" s="104" customFormat="1" ht="14.25">
      <c r="A18" s="183" t="s">
        <v>331</v>
      </c>
      <c r="B18" s="242" t="s">
        <v>335</v>
      </c>
      <c r="C18" s="237">
        <v>644988813</v>
      </c>
      <c r="D18" s="238">
        <v>448</v>
      </c>
      <c r="E18" s="239">
        <v>400</v>
      </c>
    </row>
    <row r="19" spans="1:5" s="104" customFormat="1" ht="14.25">
      <c r="A19" s="183" t="s">
        <v>246</v>
      </c>
      <c r="B19" s="242" t="s">
        <v>335</v>
      </c>
      <c r="C19" s="237">
        <v>2135671</v>
      </c>
      <c r="D19" s="238">
        <v>448</v>
      </c>
      <c r="E19" s="239">
        <v>400</v>
      </c>
    </row>
    <row r="20" spans="1:5" s="104" customFormat="1" ht="14.25">
      <c r="A20" s="183" t="s">
        <v>247</v>
      </c>
      <c r="B20" s="242" t="s">
        <v>335</v>
      </c>
      <c r="C20" s="237">
        <v>14961299</v>
      </c>
      <c r="D20" s="238">
        <v>448</v>
      </c>
      <c r="E20" s="239">
        <v>400</v>
      </c>
    </row>
    <row r="21" spans="1:7" s="104" customFormat="1" ht="14.25">
      <c r="A21" s="183" t="s">
        <v>248</v>
      </c>
      <c r="B21" s="242" t="s">
        <v>335</v>
      </c>
      <c r="C21" s="237">
        <v>21746828</v>
      </c>
      <c r="D21" s="238">
        <v>448</v>
      </c>
      <c r="E21" s="239">
        <v>600</v>
      </c>
      <c r="G21" s="246"/>
    </row>
    <row r="22" spans="1:5" s="104" customFormat="1" ht="14.25">
      <c r="A22" s="183" t="s">
        <v>251</v>
      </c>
      <c r="B22" s="242" t="s">
        <v>335</v>
      </c>
      <c r="C22" s="237">
        <v>113902466</v>
      </c>
      <c r="D22" s="238">
        <v>448</v>
      </c>
      <c r="E22" s="239">
        <v>400</v>
      </c>
    </row>
    <row r="23" spans="1:5" s="104" customFormat="1" ht="14.25">
      <c r="A23" s="184" t="s">
        <v>252</v>
      </c>
      <c r="B23" s="242" t="s">
        <v>335</v>
      </c>
      <c r="C23" s="237">
        <v>53391781</v>
      </c>
      <c r="D23" s="238">
        <v>448</v>
      </c>
      <c r="E23" s="239">
        <v>600</v>
      </c>
    </row>
    <row r="24" spans="1:5" s="104" customFormat="1" ht="28.5">
      <c r="A24" s="235" t="s">
        <v>333</v>
      </c>
      <c r="B24" s="242" t="s">
        <v>335</v>
      </c>
      <c r="C24" s="243">
        <v>1827400</v>
      </c>
      <c r="D24" s="244">
        <v>365</v>
      </c>
      <c r="E24" s="245">
        <f>900*C13/C24</f>
        <v>861.8802670460764</v>
      </c>
    </row>
    <row r="25" spans="1:5" s="119" customFormat="1" ht="16.5" thickBot="1">
      <c r="A25" s="115" t="s">
        <v>249</v>
      </c>
      <c r="B25" s="116"/>
      <c r="C25" s="117">
        <f>SUM(C18:C24)</f>
        <v>852954258</v>
      </c>
      <c r="D25" s="117"/>
      <c r="E25" s="118"/>
    </row>
    <row r="26" ht="15">
      <c r="C26" s="120"/>
    </row>
    <row r="27" spans="1:2" ht="15.75" thickBot="1">
      <c r="A27" s="121" t="s">
        <v>250</v>
      </c>
      <c r="B27" s="121"/>
    </row>
    <row r="28" spans="1:5" s="123" customFormat="1" ht="45" customHeight="1">
      <c r="A28" s="122" t="s">
        <v>241</v>
      </c>
      <c r="B28" s="263" t="s">
        <v>375</v>
      </c>
      <c r="C28" s="264"/>
      <c r="D28" s="264"/>
      <c r="E28" s="265"/>
    </row>
    <row r="29" spans="1:5" s="104" customFormat="1" ht="27" customHeight="1">
      <c r="A29" s="192" t="s">
        <v>242</v>
      </c>
      <c r="B29" s="193" t="s">
        <v>243</v>
      </c>
      <c r="C29" s="189" t="s">
        <v>376</v>
      </c>
      <c r="D29" s="190" t="s">
        <v>277</v>
      </c>
      <c r="E29" s="191" t="s">
        <v>245</v>
      </c>
    </row>
    <row r="30" spans="1:5" s="104" customFormat="1" ht="18.75" customHeight="1">
      <c r="A30" s="183" t="s">
        <v>254</v>
      </c>
      <c r="B30" s="185" t="s">
        <v>335</v>
      </c>
      <c r="C30" s="186">
        <v>5000</v>
      </c>
      <c r="D30" s="187">
        <v>365</v>
      </c>
      <c r="E30" s="188">
        <v>900</v>
      </c>
    </row>
    <row r="31" spans="1:5" s="119" customFormat="1" ht="18" customHeight="1" thickBot="1">
      <c r="A31" s="115" t="s">
        <v>249</v>
      </c>
      <c r="B31" s="116"/>
      <c r="C31" s="117">
        <f>SUM(C29:C30)</f>
        <v>5000</v>
      </c>
      <c r="D31" s="124"/>
      <c r="E31" s="118"/>
    </row>
  </sheetData>
  <sheetProtection/>
  <mergeCells count="5">
    <mergeCell ref="A1:E1"/>
    <mergeCell ref="A3:E3"/>
    <mergeCell ref="B5:E5"/>
    <mergeCell ref="B28:E28"/>
    <mergeCell ref="B16:E1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G226"/>
  <sheetViews>
    <sheetView zoomScalePageLayoutView="0" workbookViewId="0" topLeftCell="A1">
      <selection activeCell="A1" sqref="A1"/>
    </sheetView>
  </sheetViews>
  <sheetFormatPr defaultColWidth="11.421875" defaultRowHeight="15"/>
  <cols>
    <col min="1" max="1" width="70.57421875" style="0" customWidth="1"/>
    <col min="2" max="2" width="44.28125" style="0" customWidth="1"/>
    <col min="3" max="3" width="43.8515625" style="0" customWidth="1"/>
    <col min="4" max="4" width="13.28125" style="0" customWidth="1"/>
    <col min="5" max="5" width="43.8515625" style="0" customWidth="1"/>
    <col min="6" max="6" width="13.28125" style="0" customWidth="1"/>
  </cols>
  <sheetData>
    <row r="3" spans="1:6" ht="52.5" customHeight="1">
      <c r="A3" s="288" t="s">
        <v>228</v>
      </c>
      <c r="B3" s="288"/>
      <c r="C3" s="288"/>
      <c r="D3" s="288"/>
      <c r="E3" s="288"/>
      <c r="F3" s="288"/>
    </row>
    <row r="6" spans="1:6" s="7" customFormat="1" ht="18">
      <c r="A6" s="266" t="s">
        <v>4</v>
      </c>
      <c r="B6" s="266"/>
      <c r="C6" s="267" t="s">
        <v>229</v>
      </c>
      <c r="D6" s="268"/>
      <c r="E6" s="268"/>
      <c r="F6" s="268"/>
    </row>
    <row r="7" spans="1:6" s="7" customFormat="1" ht="55.5" customHeight="1">
      <c r="A7" s="275" t="s">
        <v>8</v>
      </c>
      <c r="B7" s="276"/>
      <c r="C7" s="153" t="s">
        <v>285</v>
      </c>
      <c r="D7" s="153" t="s">
        <v>2</v>
      </c>
      <c r="E7" s="153" t="s">
        <v>286</v>
      </c>
      <c r="F7" s="153" t="s">
        <v>2</v>
      </c>
    </row>
    <row r="8" spans="1:6" s="7" customFormat="1" ht="35.25" customHeight="1">
      <c r="A8" s="19" t="s">
        <v>29</v>
      </c>
      <c r="B8" s="20">
        <v>40</v>
      </c>
      <c r="C8" s="154"/>
      <c r="D8" s="154"/>
      <c r="E8" s="154"/>
      <c r="F8" s="154"/>
    </row>
    <row r="9" spans="1:6" s="7" customFormat="1" ht="15">
      <c r="A9" s="19" t="s">
        <v>30</v>
      </c>
      <c r="B9" s="20">
        <v>40</v>
      </c>
      <c r="C9" s="154"/>
      <c r="D9" s="154"/>
      <c r="E9" s="154"/>
      <c r="F9" s="154"/>
    </row>
    <row r="10" spans="1:6" s="7" customFormat="1" ht="15">
      <c r="A10" s="19" t="s">
        <v>31</v>
      </c>
      <c r="B10" s="20">
        <v>40</v>
      </c>
      <c r="C10" s="154"/>
      <c r="D10" s="154"/>
      <c r="E10" s="154"/>
      <c r="F10" s="154"/>
    </row>
    <row r="11" spans="1:6" s="7" customFormat="1" ht="15">
      <c r="A11" s="19" t="s">
        <v>32</v>
      </c>
      <c r="B11" s="20">
        <v>20</v>
      </c>
      <c r="C11" s="154"/>
      <c r="D11" s="154"/>
      <c r="E11" s="154"/>
      <c r="F11" s="154"/>
    </row>
    <row r="12" spans="1:6" s="7" customFormat="1" ht="15">
      <c r="A12" s="19" t="s">
        <v>33</v>
      </c>
      <c r="B12" s="20">
        <v>20</v>
      </c>
      <c r="C12" s="154"/>
      <c r="D12" s="154"/>
      <c r="E12" s="154"/>
      <c r="F12" s="154"/>
    </row>
    <row r="13" spans="1:6" s="7" customFormat="1" ht="15">
      <c r="A13" s="19" t="s">
        <v>34</v>
      </c>
      <c r="B13" s="20">
        <v>20</v>
      </c>
      <c r="C13" s="154"/>
      <c r="D13" s="154"/>
      <c r="E13" s="154"/>
      <c r="F13" s="154"/>
    </row>
    <row r="14" spans="1:6" s="7" customFormat="1" ht="15">
      <c r="A14" s="19" t="s">
        <v>35</v>
      </c>
      <c r="B14" s="20">
        <v>20</v>
      </c>
      <c r="C14" s="154"/>
      <c r="D14" s="154"/>
      <c r="E14" s="154"/>
      <c r="F14" s="154"/>
    </row>
    <row r="15" spans="1:6" s="7" customFormat="1" ht="15">
      <c r="A15" s="19" t="s">
        <v>28</v>
      </c>
      <c r="B15" s="21">
        <f>SUM(B8:B14)</f>
        <v>200</v>
      </c>
      <c r="C15" s="154"/>
      <c r="D15" s="154"/>
      <c r="E15" s="154"/>
      <c r="F15" s="154"/>
    </row>
    <row r="16" spans="1:6" s="7" customFormat="1" ht="50.25" customHeight="1">
      <c r="A16" s="266" t="s">
        <v>36</v>
      </c>
      <c r="B16" s="266"/>
      <c r="C16" s="89"/>
      <c r="D16" s="89"/>
      <c r="E16" s="89"/>
      <c r="F16" s="89"/>
    </row>
    <row r="17" spans="1:6" s="7" customFormat="1" ht="14.25" customHeight="1">
      <c r="A17" s="277" t="s">
        <v>37</v>
      </c>
      <c r="B17" s="278"/>
      <c r="C17" s="91"/>
      <c r="D17" s="91"/>
      <c r="E17" s="91"/>
      <c r="F17" s="91"/>
    </row>
    <row r="18" spans="1:6" s="7" customFormat="1" ht="30">
      <c r="A18" s="19" t="s">
        <v>9</v>
      </c>
      <c r="B18" s="22" t="s">
        <v>38</v>
      </c>
      <c r="C18" s="91"/>
      <c r="D18" s="91"/>
      <c r="E18" s="91"/>
      <c r="F18" s="91"/>
    </row>
    <row r="19" spans="1:6" s="7" customFormat="1" ht="14.25">
      <c r="A19" s="23" t="s">
        <v>10</v>
      </c>
      <c r="B19" s="20">
        <v>40</v>
      </c>
      <c r="C19" s="91"/>
      <c r="D19" s="91"/>
      <c r="E19" s="91"/>
      <c r="F19" s="91"/>
    </row>
    <row r="20" spans="1:6" s="7" customFormat="1" ht="14.25">
      <c r="A20" s="23" t="s">
        <v>11</v>
      </c>
      <c r="B20" s="20">
        <v>30</v>
      </c>
      <c r="C20" s="91"/>
      <c r="D20" s="91"/>
      <c r="E20" s="91"/>
      <c r="F20" s="91"/>
    </row>
    <row r="21" spans="1:6" s="7" customFormat="1" ht="14.25">
      <c r="A21" s="23" t="s">
        <v>18</v>
      </c>
      <c r="B21" s="20">
        <v>20</v>
      </c>
      <c r="C21" s="91"/>
      <c r="D21" s="91"/>
      <c r="E21" s="91"/>
      <c r="F21" s="91"/>
    </row>
    <row r="22" spans="1:6" s="7" customFormat="1" ht="14.25">
      <c r="A22" s="23" t="s">
        <v>39</v>
      </c>
      <c r="B22" s="20">
        <v>10</v>
      </c>
      <c r="C22" s="91"/>
      <c r="D22" s="91"/>
      <c r="E22" s="91"/>
      <c r="F22" s="91"/>
    </row>
    <row r="23" spans="1:6" s="7" customFormat="1" ht="42.75">
      <c r="A23" s="23" t="s">
        <v>40</v>
      </c>
      <c r="B23" s="24" t="s">
        <v>123</v>
      </c>
      <c r="C23" s="91"/>
      <c r="D23" s="91"/>
      <c r="E23" s="91"/>
      <c r="F23" s="91"/>
    </row>
    <row r="24" spans="1:6" s="7" customFormat="1" ht="30">
      <c r="A24" s="19" t="s">
        <v>9</v>
      </c>
      <c r="B24" s="22" t="s">
        <v>41</v>
      </c>
      <c r="C24" s="91"/>
      <c r="D24" s="91"/>
      <c r="E24" s="91"/>
      <c r="F24" s="91"/>
    </row>
    <row r="25" spans="1:6" s="7" customFormat="1" ht="14.25">
      <c r="A25" s="23" t="s">
        <v>10</v>
      </c>
      <c r="B25" s="20">
        <v>40</v>
      </c>
      <c r="C25" s="91"/>
      <c r="D25" s="91"/>
      <c r="E25" s="91"/>
      <c r="F25" s="91"/>
    </row>
    <row r="26" spans="1:6" s="7" customFormat="1" ht="28.5">
      <c r="A26" s="23" t="s">
        <v>42</v>
      </c>
      <c r="B26" s="20">
        <v>15</v>
      </c>
      <c r="C26" s="91" t="s">
        <v>296</v>
      </c>
      <c r="D26" s="160">
        <v>15</v>
      </c>
      <c r="E26" s="91" t="s">
        <v>344</v>
      </c>
      <c r="F26" s="160">
        <v>15</v>
      </c>
    </row>
    <row r="27" spans="1:6" s="7" customFormat="1" ht="14.25">
      <c r="A27" s="23" t="s">
        <v>43</v>
      </c>
      <c r="B27" s="20">
        <v>8</v>
      </c>
      <c r="C27" s="91"/>
      <c r="D27" s="91"/>
      <c r="E27" s="91"/>
      <c r="F27" s="91"/>
    </row>
    <row r="28" spans="1:6" s="7" customFormat="1" ht="14.25">
      <c r="A28" s="23" t="s">
        <v>44</v>
      </c>
      <c r="B28" s="20">
        <v>5</v>
      </c>
      <c r="C28" s="91"/>
      <c r="D28" s="91"/>
      <c r="E28" s="91"/>
      <c r="F28" s="91"/>
    </row>
    <row r="29" spans="1:6" s="7" customFormat="1" ht="42.75">
      <c r="A29" s="23" t="s">
        <v>12</v>
      </c>
      <c r="B29" s="24" t="s">
        <v>123</v>
      </c>
      <c r="C29" s="91"/>
      <c r="D29" s="91"/>
      <c r="E29" s="91"/>
      <c r="F29" s="91"/>
    </row>
    <row r="30" spans="1:6" s="7" customFormat="1" ht="15">
      <c r="A30" s="266" t="s">
        <v>45</v>
      </c>
      <c r="B30" s="266"/>
      <c r="C30" s="89"/>
      <c r="D30" s="89"/>
      <c r="E30" s="89"/>
      <c r="F30" s="89"/>
    </row>
    <row r="31" spans="1:6" s="7" customFormat="1" ht="14.25" customHeight="1">
      <c r="A31" s="271" t="s">
        <v>46</v>
      </c>
      <c r="B31" s="270"/>
      <c r="C31" s="91"/>
      <c r="D31" s="91"/>
      <c r="E31" s="91"/>
      <c r="F31" s="91"/>
    </row>
    <row r="32" spans="1:6" s="7" customFormat="1" ht="15">
      <c r="A32" s="25" t="s">
        <v>9</v>
      </c>
      <c r="B32" s="21" t="s">
        <v>2</v>
      </c>
      <c r="C32" s="91"/>
      <c r="D32" s="91"/>
      <c r="E32" s="91"/>
      <c r="F32" s="91"/>
    </row>
    <row r="33" spans="1:6" s="7" customFormat="1" ht="14.25">
      <c r="A33" s="26" t="s">
        <v>10</v>
      </c>
      <c r="B33" s="20">
        <v>40</v>
      </c>
      <c r="C33" s="91"/>
      <c r="D33" s="91"/>
      <c r="E33" s="91"/>
      <c r="F33" s="91"/>
    </row>
    <row r="34" spans="1:6" s="7" customFormat="1" ht="14.25">
      <c r="A34" s="26" t="s">
        <v>11</v>
      </c>
      <c r="B34" s="20">
        <v>30</v>
      </c>
      <c r="C34" s="91" t="s">
        <v>297</v>
      </c>
      <c r="D34" s="160">
        <v>30</v>
      </c>
      <c r="E34" s="91" t="s">
        <v>345</v>
      </c>
      <c r="F34" s="160">
        <v>30</v>
      </c>
    </row>
    <row r="35" spans="1:6" s="7" customFormat="1" ht="14.25">
      <c r="A35" s="26" t="s">
        <v>47</v>
      </c>
      <c r="B35" s="20">
        <v>20</v>
      </c>
      <c r="C35" s="91"/>
      <c r="D35" s="160"/>
      <c r="E35" s="91"/>
      <c r="F35" s="160"/>
    </row>
    <row r="36" spans="1:6" s="7" customFormat="1" ht="14.25">
      <c r="A36" s="26" t="s">
        <v>48</v>
      </c>
      <c r="B36" s="20">
        <v>10</v>
      </c>
      <c r="C36" s="91"/>
      <c r="D36" s="91"/>
      <c r="E36" s="91"/>
      <c r="F36" s="91"/>
    </row>
    <row r="37" spans="1:6" s="7" customFormat="1" ht="14.25">
      <c r="A37" s="26" t="s">
        <v>49</v>
      </c>
      <c r="B37" s="20">
        <v>5</v>
      </c>
      <c r="C37" s="91"/>
      <c r="D37" s="91"/>
      <c r="E37" s="91"/>
      <c r="F37" s="91"/>
    </row>
    <row r="38" spans="1:6" s="7" customFormat="1" ht="42.75">
      <c r="A38" s="26" t="s">
        <v>50</v>
      </c>
      <c r="B38" s="24" t="s">
        <v>123</v>
      </c>
      <c r="C38" s="91"/>
      <c r="D38" s="91"/>
      <c r="E38" s="91"/>
      <c r="F38" s="91"/>
    </row>
    <row r="39" spans="1:6" s="7" customFormat="1" ht="15" customHeight="1">
      <c r="A39" s="266" t="s">
        <v>51</v>
      </c>
      <c r="B39" s="266"/>
      <c r="C39" s="89"/>
      <c r="D39" s="89"/>
      <c r="E39" s="89"/>
      <c r="F39" s="89"/>
    </row>
    <row r="40" spans="1:6" s="7" customFormat="1" ht="14.25" customHeight="1">
      <c r="A40" s="271" t="s">
        <v>192</v>
      </c>
      <c r="B40" s="270"/>
      <c r="C40" s="91"/>
      <c r="D40" s="91"/>
      <c r="E40" s="91"/>
      <c r="F40" s="91"/>
    </row>
    <row r="41" spans="1:6" s="7" customFormat="1" ht="15">
      <c r="A41" s="25" t="s">
        <v>9</v>
      </c>
      <c r="B41" s="21" t="s">
        <v>2</v>
      </c>
      <c r="C41" s="91"/>
      <c r="D41" s="91"/>
      <c r="E41" s="91"/>
      <c r="F41" s="91"/>
    </row>
    <row r="42" spans="1:6" s="7" customFormat="1" ht="14.25">
      <c r="A42" s="26" t="s">
        <v>10</v>
      </c>
      <c r="B42" s="20">
        <v>35</v>
      </c>
      <c r="C42" s="91" t="s">
        <v>298</v>
      </c>
      <c r="D42" s="160">
        <v>35</v>
      </c>
      <c r="E42" s="91"/>
      <c r="F42" s="91"/>
    </row>
    <row r="43" spans="1:6" s="7" customFormat="1" ht="14.25">
      <c r="A43" s="26" t="s">
        <v>11</v>
      </c>
      <c r="B43" s="20">
        <v>25</v>
      </c>
      <c r="C43" s="91"/>
      <c r="D43" s="160"/>
      <c r="E43" s="91" t="s">
        <v>345</v>
      </c>
      <c r="F43" s="160">
        <v>25</v>
      </c>
    </row>
    <row r="44" spans="1:6" s="7" customFormat="1" ht="14.25">
      <c r="A44" s="26" t="s">
        <v>18</v>
      </c>
      <c r="B44" s="20">
        <v>15</v>
      </c>
      <c r="C44" s="91"/>
      <c r="D44" s="91"/>
      <c r="E44" s="91"/>
      <c r="F44" s="91"/>
    </row>
    <row r="45" spans="1:6" s="7" customFormat="1" ht="14.25">
      <c r="A45" s="26" t="s">
        <v>44</v>
      </c>
      <c r="B45" s="20">
        <v>8</v>
      </c>
      <c r="C45" s="91"/>
      <c r="D45" s="91"/>
      <c r="E45" s="91"/>
      <c r="F45" s="91"/>
    </row>
    <row r="46" spans="1:6" s="7" customFormat="1" ht="42.75">
      <c r="A46" s="26" t="s">
        <v>12</v>
      </c>
      <c r="B46" s="24" t="s">
        <v>123</v>
      </c>
      <c r="C46" s="91"/>
      <c r="D46" s="91"/>
      <c r="E46" s="91"/>
      <c r="F46" s="91"/>
    </row>
    <row r="47" spans="1:6" s="7" customFormat="1" ht="14.25" customHeight="1">
      <c r="A47" s="277" t="s">
        <v>52</v>
      </c>
      <c r="B47" s="278"/>
      <c r="C47" s="91"/>
      <c r="D47" s="91"/>
      <c r="E47" s="91"/>
      <c r="F47" s="91"/>
    </row>
    <row r="48" spans="1:6" s="7" customFormat="1" ht="15">
      <c r="A48" s="19" t="s">
        <v>9</v>
      </c>
      <c r="B48" s="21" t="s">
        <v>2</v>
      </c>
      <c r="C48" s="91"/>
      <c r="D48" s="91"/>
      <c r="E48" s="91"/>
      <c r="F48" s="91"/>
    </row>
    <row r="49" spans="1:6" s="7" customFormat="1" ht="14.25">
      <c r="A49" s="23" t="s">
        <v>10</v>
      </c>
      <c r="B49" s="20">
        <v>5</v>
      </c>
      <c r="C49" s="91" t="s">
        <v>299</v>
      </c>
      <c r="D49" s="160">
        <v>5</v>
      </c>
      <c r="E49" s="91" t="s">
        <v>299</v>
      </c>
      <c r="F49" s="160">
        <v>5</v>
      </c>
    </row>
    <row r="50" spans="1:6" s="7" customFormat="1" ht="14.25">
      <c r="A50" s="26" t="s">
        <v>53</v>
      </c>
      <c r="B50" s="20">
        <v>3</v>
      </c>
      <c r="C50" s="91"/>
      <c r="D50" s="160"/>
      <c r="E50" s="91"/>
      <c r="F50" s="160"/>
    </row>
    <row r="51" spans="1:6" s="7" customFormat="1" ht="14.25">
      <c r="A51" s="26" t="s">
        <v>54</v>
      </c>
      <c r="B51" s="20">
        <v>1</v>
      </c>
      <c r="C51" s="91"/>
      <c r="D51" s="91"/>
      <c r="E51" s="91"/>
      <c r="F51" s="91"/>
    </row>
    <row r="52" spans="1:6" s="7" customFormat="1" ht="42.75">
      <c r="A52" s="26" t="s">
        <v>55</v>
      </c>
      <c r="B52" s="24" t="s">
        <v>123</v>
      </c>
      <c r="C52" s="91"/>
      <c r="D52" s="91"/>
      <c r="E52" s="91"/>
      <c r="F52" s="91"/>
    </row>
    <row r="53" spans="1:6" s="7" customFormat="1" ht="15" customHeight="1">
      <c r="A53" s="266" t="s">
        <v>56</v>
      </c>
      <c r="B53" s="266"/>
      <c r="C53" s="89"/>
      <c r="D53" s="89"/>
      <c r="E53" s="89"/>
      <c r="F53" s="89"/>
    </row>
    <row r="54" spans="1:6" s="7" customFormat="1" ht="14.25" customHeight="1">
      <c r="A54" s="271" t="s">
        <v>57</v>
      </c>
      <c r="B54" s="270"/>
      <c r="C54" s="91"/>
      <c r="D54" s="91"/>
      <c r="E54" s="91"/>
      <c r="F54" s="91"/>
    </row>
    <row r="55" spans="1:6" s="7" customFormat="1" ht="15">
      <c r="A55" s="25" t="s">
        <v>9</v>
      </c>
      <c r="B55" s="21" t="s">
        <v>2</v>
      </c>
      <c r="C55" s="91"/>
      <c r="D55" s="91"/>
      <c r="E55" s="91"/>
      <c r="F55" s="91"/>
    </row>
    <row r="56" spans="1:6" s="7" customFormat="1" ht="14.25">
      <c r="A56" s="26" t="s">
        <v>10</v>
      </c>
      <c r="B56" s="20">
        <v>15</v>
      </c>
      <c r="C56" s="91" t="s">
        <v>298</v>
      </c>
      <c r="D56" s="160">
        <v>15</v>
      </c>
      <c r="E56" s="91"/>
      <c r="F56" s="91"/>
    </row>
    <row r="57" spans="1:6" s="7" customFormat="1" ht="14.25">
      <c r="A57" s="26" t="s">
        <v>11</v>
      </c>
      <c r="B57" s="20">
        <v>10</v>
      </c>
      <c r="C57" s="91"/>
      <c r="D57" s="91"/>
      <c r="E57" s="91"/>
      <c r="F57" s="91"/>
    </row>
    <row r="58" spans="1:6" s="7" customFormat="1" ht="14.25">
      <c r="A58" s="26" t="s">
        <v>18</v>
      </c>
      <c r="B58" s="20">
        <v>5</v>
      </c>
      <c r="C58" s="91"/>
      <c r="D58" s="91"/>
      <c r="E58" s="91" t="s">
        <v>346</v>
      </c>
      <c r="F58" s="160">
        <v>5</v>
      </c>
    </row>
    <row r="59" spans="1:6" s="7" customFormat="1" ht="14.25">
      <c r="A59" s="26" t="s">
        <v>44</v>
      </c>
      <c r="B59" s="20">
        <v>3</v>
      </c>
      <c r="C59" s="91"/>
      <c r="D59" s="160"/>
      <c r="E59" s="91"/>
      <c r="F59" s="160"/>
    </row>
    <row r="60" spans="1:6" s="7" customFormat="1" ht="42.75">
      <c r="A60" s="26" t="s">
        <v>12</v>
      </c>
      <c r="B60" s="24" t="s">
        <v>123</v>
      </c>
      <c r="C60" s="91"/>
      <c r="D60" s="91"/>
      <c r="E60" s="91"/>
      <c r="F60" s="91"/>
    </row>
    <row r="61" spans="1:6" s="7" customFormat="1" ht="14.25" customHeight="1">
      <c r="A61" s="277" t="s">
        <v>52</v>
      </c>
      <c r="B61" s="278"/>
      <c r="C61" s="91"/>
      <c r="D61" s="91"/>
      <c r="E61" s="91"/>
      <c r="F61" s="91"/>
    </row>
    <row r="62" spans="1:6" s="7" customFormat="1" ht="15">
      <c r="A62" s="19" t="s">
        <v>9</v>
      </c>
      <c r="B62" s="21" t="s">
        <v>2</v>
      </c>
      <c r="C62" s="91"/>
      <c r="D62" s="91"/>
      <c r="E62" s="91"/>
      <c r="F62" s="91"/>
    </row>
    <row r="63" spans="1:6" s="7" customFormat="1" ht="14.25">
      <c r="A63" s="23" t="s">
        <v>10</v>
      </c>
      <c r="B63" s="20">
        <v>5</v>
      </c>
      <c r="C63" s="91" t="s">
        <v>299</v>
      </c>
      <c r="D63" s="160">
        <v>5</v>
      </c>
      <c r="E63" s="91" t="s">
        <v>299</v>
      </c>
      <c r="F63" s="160">
        <v>5</v>
      </c>
    </row>
    <row r="64" spans="1:6" s="7" customFormat="1" ht="14.25">
      <c r="A64" s="26" t="s">
        <v>53</v>
      </c>
      <c r="B64" s="20">
        <v>3</v>
      </c>
      <c r="C64" s="91"/>
      <c r="D64" s="160"/>
      <c r="E64" s="91"/>
      <c r="F64" s="160"/>
    </row>
    <row r="65" spans="1:6" s="7" customFormat="1" ht="14.25">
      <c r="A65" s="26" t="s">
        <v>54</v>
      </c>
      <c r="B65" s="20">
        <v>1</v>
      </c>
      <c r="C65" s="91"/>
      <c r="D65" s="91"/>
      <c r="E65" s="91"/>
      <c r="F65" s="91"/>
    </row>
    <row r="66" spans="1:6" s="7" customFormat="1" ht="42.75">
      <c r="A66" s="26" t="s">
        <v>55</v>
      </c>
      <c r="B66" s="24" t="s">
        <v>123</v>
      </c>
      <c r="C66" s="91"/>
      <c r="D66" s="91"/>
      <c r="E66" s="91"/>
      <c r="F66" s="91"/>
    </row>
    <row r="67" spans="1:6" s="7" customFormat="1" ht="72.75" customHeight="1">
      <c r="A67" s="266" t="s">
        <v>58</v>
      </c>
      <c r="B67" s="266"/>
      <c r="C67" s="89"/>
      <c r="D67" s="89"/>
      <c r="E67" s="89"/>
      <c r="F67" s="89"/>
    </row>
    <row r="68" spans="1:6" s="7" customFormat="1" ht="14.25" customHeight="1">
      <c r="A68" s="271" t="s">
        <v>59</v>
      </c>
      <c r="B68" s="270"/>
      <c r="C68" s="91"/>
      <c r="D68" s="91"/>
      <c r="E68" s="91"/>
      <c r="F68" s="91"/>
    </row>
    <row r="69" spans="1:6" s="7" customFormat="1" ht="15">
      <c r="A69" s="25" t="s">
        <v>9</v>
      </c>
      <c r="B69" s="21" t="s">
        <v>2</v>
      </c>
      <c r="C69" s="91"/>
      <c r="D69" s="91"/>
      <c r="E69" s="91"/>
      <c r="F69" s="91"/>
    </row>
    <row r="70" spans="1:6" s="7" customFormat="1" ht="14.25">
      <c r="A70" s="26" t="s">
        <v>10</v>
      </c>
      <c r="B70" s="20">
        <v>15</v>
      </c>
      <c r="C70" s="91" t="s">
        <v>298</v>
      </c>
      <c r="D70" s="160">
        <v>15</v>
      </c>
      <c r="E70" s="91"/>
      <c r="F70" s="91"/>
    </row>
    <row r="71" spans="1:6" s="7" customFormat="1" ht="14.25">
      <c r="A71" s="26" t="s">
        <v>11</v>
      </c>
      <c r="B71" s="20">
        <v>10</v>
      </c>
      <c r="C71" s="91"/>
      <c r="D71" s="91"/>
      <c r="E71" s="91" t="s">
        <v>319</v>
      </c>
      <c r="F71" s="160">
        <v>10</v>
      </c>
    </row>
    <row r="72" spans="1:6" s="7" customFormat="1" ht="14.25">
      <c r="A72" s="26" t="s">
        <v>18</v>
      </c>
      <c r="B72" s="20">
        <v>5</v>
      </c>
      <c r="C72" s="91"/>
      <c r="D72" s="91"/>
      <c r="E72" s="91"/>
      <c r="F72" s="160"/>
    </row>
    <row r="73" spans="1:6" s="7" customFormat="1" ht="14.25">
      <c r="A73" s="26" t="s">
        <v>44</v>
      </c>
      <c r="B73" s="20">
        <v>3</v>
      </c>
      <c r="C73" s="91"/>
      <c r="D73" s="160"/>
      <c r="E73" s="91"/>
      <c r="F73" s="91"/>
    </row>
    <row r="74" spans="1:6" s="7" customFormat="1" ht="42.75">
      <c r="A74" s="26" t="s">
        <v>12</v>
      </c>
      <c r="B74" s="24" t="s">
        <v>123</v>
      </c>
      <c r="C74" s="91"/>
      <c r="D74" s="91"/>
      <c r="E74" s="91"/>
      <c r="F74" s="91"/>
    </row>
    <row r="75" spans="1:6" s="7" customFormat="1" ht="14.25" customHeight="1">
      <c r="A75" s="269" t="s">
        <v>60</v>
      </c>
      <c r="B75" s="270"/>
      <c r="C75" s="91"/>
      <c r="D75" s="91"/>
      <c r="E75" s="91"/>
      <c r="F75" s="91"/>
    </row>
    <row r="76" spans="1:6" s="7" customFormat="1" ht="15">
      <c r="A76" s="19" t="s">
        <v>9</v>
      </c>
      <c r="B76" s="21" t="s">
        <v>2</v>
      </c>
      <c r="C76" s="91"/>
      <c r="D76" s="91"/>
      <c r="E76" s="91"/>
      <c r="F76" s="91"/>
    </row>
    <row r="77" spans="1:6" s="7" customFormat="1" ht="14.25">
      <c r="A77" s="23" t="s">
        <v>10</v>
      </c>
      <c r="B77" s="20">
        <v>5</v>
      </c>
      <c r="C77" s="91" t="s">
        <v>299</v>
      </c>
      <c r="D77" s="160">
        <v>5</v>
      </c>
      <c r="E77" s="91" t="s">
        <v>299</v>
      </c>
      <c r="F77" s="160">
        <v>5</v>
      </c>
    </row>
    <row r="78" spans="1:6" s="7" customFormat="1" ht="14.25">
      <c r="A78" s="26" t="s">
        <v>53</v>
      </c>
      <c r="B78" s="20">
        <v>3</v>
      </c>
      <c r="C78" s="91"/>
      <c r="D78" s="160"/>
      <c r="E78" s="91"/>
      <c r="F78" s="160"/>
    </row>
    <row r="79" spans="1:6" s="7" customFormat="1" ht="14.25">
      <c r="A79" s="26" t="s">
        <v>54</v>
      </c>
      <c r="B79" s="20">
        <v>1</v>
      </c>
      <c r="C79" s="91"/>
      <c r="D79" s="91"/>
      <c r="E79" s="91"/>
      <c r="F79" s="91"/>
    </row>
    <row r="80" spans="1:6" s="7" customFormat="1" ht="42.75">
      <c r="A80" s="26" t="s">
        <v>55</v>
      </c>
      <c r="B80" s="24" t="s">
        <v>123</v>
      </c>
      <c r="C80" s="91"/>
      <c r="D80" s="91"/>
      <c r="E80" s="91"/>
      <c r="F80" s="91"/>
    </row>
    <row r="81" spans="1:6" s="7" customFormat="1" ht="26.25" customHeight="1">
      <c r="A81" s="266" t="s">
        <v>61</v>
      </c>
      <c r="B81" s="266"/>
      <c r="C81" s="89"/>
      <c r="D81" s="89"/>
      <c r="E81" s="89"/>
      <c r="F81" s="89"/>
    </row>
    <row r="82" spans="1:6" s="7" customFormat="1" ht="14.25" customHeight="1">
      <c r="A82" s="271" t="s">
        <v>59</v>
      </c>
      <c r="B82" s="270"/>
      <c r="C82" s="91"/>
      <c r="D82" s="91"/>
      <c r="E82" s="91"/>
      <c r="F82" s="91"/>
    </row>
    <row r="83" spans="1:6" s="7" customFormat="1" ht="15">
      <c r="A83" s="25" t="s">
        <v>9</v>
      </c>
      <c r="B83" s="21" t="s">
        <v>2</v>
      </c>
      <c r="C83" s="91"/>
      <c r="D83" s="91"/>
      <c r="E83" s="91"/>
      <c r="F83" s="91"/>
    </row>
    <row r="84" spans="1:6" s="7" customFormat="1" ht="14.25">
      <c r="A84" s="26" t="s">
        <v>10</v>
      </c>
      <c r="B84" s="20">
        <v>15</v>
      </c>
      <c r="C84" s="91" t="s">
        <v>298</v>
      </c>
      <c r="D84" s="160">
        <v>15</v>
      </c>
      <c r="E84" s="91"/>
      <c r="F84" s="91"/>
    </row>
    <row r="85" spans="1:6" s="7" customFormat="1" ht="14.25">
      <c r="A85" s="26" t="s">
        <v>11</v>
      </c>
      <c r="B85" s="20">
        <v>10</v>
      </c>
      <c r="C85" s="91"/>
      <c r="D85" s="160"/>
      <c r="E85" s="91" t="s">
        <v>319</v>
      </c>
      <c r="F85" s="160">
        <v>10</v>
      </c>
    </row>
    <row r="86" spans="1:6" s="7" customFormat="1" ht="14.25">
      <c r="A86" s="26" t="s">
        <v>18</v>
      </c>
      <c r="B86" s="20">
        <v>5</v>
      </c>
      <c r="C86" s="91"/>
      <c r="D86" s="160"/>
      <c r="E86" s="91"/>
      <c r="F86" s="160"/>
    </row>
    <row r="87" spans="1:6" s="7" customFormat="1" ht="14.25">
      <c r="A87" s="26" t="s">
        <v>44</v>
      </c>
      <c r="B87" s="20">
        <v>3</v>
      </c>
      <c r="C87" s="91"/>
      <c r="D87" s="160"/>
      <c r="E87" s="91"/>
      <c r="F87" s="91"/>
    </row>
    <row r="88" spans="1:6" s="7" customFormat="1" ht="42.75">
      <c r="A88" s="26" t="s">
        <v>12</v>
      </c>
      <c r="B88" s="24" t="s">
        <v>123</v>
      </c>
      <c r="C88" s="91"/>
      <c r="D88" s="160"/>
      <c r="E88" s="91"/>
      <c r="F88" s="91"/>
    </row>
    <row r="89" spans="1:6" s="7" customFormat="1" ht="14.25" customHeight="1">
      <c r="A89" s="269" t="s">
        <v>60</v>
      </c>
      <c r="B89" s="270"/>
      <c r="C89" s="91"/>
      <c r="D89" s="160"/>
      <c r="E89" s="91"/>
      <c r="F89" s="91"/>
    </row>
    <row r="90" spans="1:6" s="7" customFormat="1" ht="15">
      <c r="A90" s="19" t="s">
        <v>9</v>
      </c>
      <c r="B90" s="21" t="s">
        <v>2</v>
      </c>
      <c r="C90" s="91"/>
      <c r="D90" s="160"/>
      <c r="E90" s="91"/>
      <c r="F90" s="91"/>
    </row>
    <row r="91" spans="1:6" s="7" customFormat="1" ht="14.25">
      <c r="A91" s="23" t="s">
        <v>10</v>
      </c>
      <c r="B91" s="20">
        <v>5</v>
      </c>
      <c r="C91" s="91" t="s">
        <v>299</v>
      </c>
      <c r="D91" s="160">
        <v>5</v>
      </c>
      <c r="E91" s="91" t="s">
        <v>299</v>
      </c>
      <c r="F91" s="160">
        <v>5</v>
      </c>
    </row>
    <row r="92" spans="1:6" s="7" customFormat="1" ht="14.25">
      <c r="A92" s="26" t="s">
        <v>53</v>
      </c>
      <c r="B92" s="20">
        <v>3</v>
      </c>
      <c r="C92" s="91"/>
      <c r="D92" s="160"/>
      <c r="E92" s="91"/>
      <c r="F92" s="91"/>
    </row>
    <row r="93" spans="1:6" s="7" customFormat="1" ht="14.25">
      <c r="A93" s="26" t="s">
        <v>54</v>
      </c>
      <c r="B93" s="20">
        <v>1</v>
      </c>
      <c r="C93" s="91"/>
      <c r="D93" s="91"/>
      <c r="E93" s="91"/>
      <c r="F93" s="91"/>
    </row>
    <row r="94" spans="1:6" s="7" customFormat="1" ht="42.75">
      <c r="A94" s="26" t="s">
        <v>55</v>
      </c>
      <c r="B94" s="24" t="s">
        <v>123</v>
      </c>
      <c r="C94" s="91"/>
      <c r="D94" s="91"/>
      <c r="E94" s="91"/>
      <c r="F94" s="91"/>
    </row>
    <row r="95" spans="1:6" s="7" customFormat="1" ht="15" customHeight="1">
      <c r="A95" s="266" t="s">
        <v>62</v>
      </c>
      <c r="B95" s="266"/>
      <c r="C95" s="89"/>
      <c r="D95" s="89"/>
      <c r="E95" s="89"/>
      <c r="F95" s="89"/>
    </row>
    <row r="96" spans="1:6" s="7" customFormat="1" ht="14.25" customHeight="1">
      <c r="A96" s="271" t="s">
        <v>63</v>
      </c>
      <c r="B96" s="270"/>
      <c r="C96" s="91"/>
      <c r="D96" s="91"/>
      <c r="E96" s="91"/>
      <c r="F96" s="91"/>
    </row>
    <row r="97" spans="1:6" s="7" customFormat="1" ht="15">
      <c r="A97" s="25" t="s">
        <v>9</v>
      </c>
      <c r="B97" s="21" t="s">
        <v>2</v>
      </c>
      <c r="C97" s="91"/>
      <c r="D97" s="91"/>
      <c r="E97" s="91"/>
      <c r="F97" s="91"/>
    </row>
    <row r="98" spans="1:6" s="7" customFormat="1" ht="14.25">
      <c r="A98" s="26" t="s">
        <v>10</v>
      </c>
      <c r="B98" s="20">
        <v>15</v>
      </c>
      <c r="C98" s="91" t="s">
        <v>298</v>
      </c>
      <c r="D98" s="91">
        <v>15</v>
      </c>
      <c r="E98" s="91"/>
      <c r="F98" s="91"/>
    </row>
    <row r="99" spans="1:6" s="7" customFormat="1" ht="14.25">
      <c r="A99" s="26" t="s">
        <v>11</v>
      </c>
      <c r="B99" s="20">
        <v>10</v>
      </c>
      <c r="C99" s="91"/>
      <c r="D99" s="91"/>
      <c r="E99" s="91" t="s">
        <v>319</v>
      </c>
      <c r="F99" s="160">
        <v>10</v>
      </c>
    </row>
    <row r="100" spans="1:6" s="7" customFormat="1" ht="14.25">
      <c r="A100" s="26" t="s">
        <v>18</v>
      </c>
      <c r="B100" s="20">
        <v>5</v>
      </c>
      <c r="C100" s="91"/>
      <c r="D100" s="91"/>
      <c r="E100" s="91"/>
      <c r="F100" s="160"/>
    </row>
    <row r="101" spans="1:6" s="7" customFormat="1" ht="14.25">
      <c r="A101" s="26" t="s">
        <v>44</v>
      </c>
      <c r="B101" s="20">
        <v>3</v>
      </c>
      <c r="C101" s="91"/>
      <c r="D101" s="160"/>
      <c r="E101" s="91"/>
      <c r="F101" s="91"/>
    </row>
    <row r="102" spans="1:6" s="7" customFormat="1" ht="42.75">
      <c r="A102" s="26" t="s">
        <v>12</v>
      </c>
      <c r="B102" s="24" t="s">
        <v>123</v>
      </c>
      <c r="C102" s="91"/>
      <c r="D102" s="91"/>
      <c r="E102" s="91"/>
      <c r="F102" s="91"/>
    </row>
    <row r="103" spans="1:6" s="7" customFormat="1" ht="14.25" customHeight="1">
      <c r="A103" s="269" t="s">
        <v>64</v>
      </c>
      <c r="B103" s="270"/>
      <c r="C103" s="91"/>
      <c r="D103" s="91"/>
      <c r="E103" s="91"/>
      <c r="F103" s="91"/>
    </row>
    <row r="104" spans="1:6" s="7" customFormat="1" ht="15">
      <c r="A104" s="19" t="s">
        <v>9</v>
      </c>
      <c r="B104" s="21" t="s">
        <v>2</v>
      </c>
      <c r="C104" s="91"/>
      <c r="D104" s="91"/>
      <c r="E104" s="91"/>
      <c r="F104" s="91"/>
    </row>
    <row r="105" spans="1:6" s="7" customFormat="1" ht="14.25">
      <c r="A105" s="23" t="s">
        <v>10</v>
      </c>
      <c r="B105" s="20">
        <v>5</v>
      </c>
      <c r="C105" s="91" t="s">
        <v>299</v>
      </c>
      <c r="D105" s="91">
        <v>5</v>
      </c>
      <c r="E105" s="91" t="s">
        <v>299</v>
      </c>
      <c r="F105" s="160">
        <v>5</v>
      </c>
    </row>
    <row r="106" spans="1:6" s="7" customFormat="1" ht="14.25">
      <c r="A106" s="26" t="s">
        <v>53</v>
      </c>
      <c r="B106" s="20">
        <v>3</v>
      </c>
      <c r="C106" s="91"/>
      <c r="D106" s="160"/>
      <c r="E106" s="91"/>
      <c r="F106" s="160"/>
    </row>
    <row r="107" spans="1:6" s="7" customFormat="1" ht="14.25">
      <c r="A107" s="26" t="s">
        <v>54</v>
      </c>
      <c r="B107" s="20">
        <v>1</v>
      </c>
      <c r="C107" s="91"/>
      <c r="D107" s="160"/>
      <c r="E107" s="91"/>
      <c r="F107" s="160"/>
    </row>
    <row r="108" spans="1:6" s="7" customFormat="1" ht="42.75">
      <c r="A108" s="26" t="s">
        <v>55</v>
      </c>
      <c r="B108" s="24" t="s">
        <v>123</v>
      </c>
      <c r="C108" s="91"/>
      <c r="D108" s="160"/>
      <c r="E108" s="91"/>
      <c r="F108" s="160"/>
    </row>
    <row r="109" spans="1:6" s="159" customFormat="1" ht="18.75">
      <c r="A109" s="155" t="s">
        <v>230</v>
      </c>
      <c r="B109" s="156"/>
      <c r="C109" s="157"/>
      <c r="D109" s="158">
        <f>SUM(D8:D108)</f>
        <v>165</v>
      </c>
      <c r="E109" s="157"/>
      <c r="F109" s="158">
        <f>SUM(F8:F108)</f>
        <v>130</v>
      </c>
    </row>
    <row r="111" spans="1:6" ht="52.5" customHeight="1">
      <c r="A111" s="288" t="s">
        <v>231</v>
      </c>
      <c r="B111" s="288"/>
      <c r="C111" s="288"/>
      <c r="D111" s="288"/>
      <c r="E111" s="288"/>
      <c r="F111" s="288"/>
    </row>
    <row r="114" spans="1:6" s="1" customFormat="1" ht="18">
      <c r="A114" s="289"/>
      <c r="B114" s="290"/>
      <c r="C114" s="267" t="s">
        <v>229</v>
      </c>
      <c r="D114" s="268"/>
      <c r="E114" s="268"/>
      <c r="F114" s="268"/>
    </row>
    <row r="115" spans="1:6" s="1" customFormat="1" ht="54">
      <c r="A115" s="96" t="s">
        <v>79</v>
      </c>
      <c r="B115" s="97"/>
      <c r="C115" s="153" t="s">
        <v>285</v>
      </c>
      <c r="D115" s="153" t="s">
        <v>2</v>
      </c>
      <c r="E115" s="153" t="s">
        <v>286</v>
      </c>
      <c r="F115" s="153" t="s">
        <v>2</v>
      </c>
    </row>
    <row r="116" spans="1:6" s="1" customFormat="1" ht="14.25" customHeight="1">
      <c r="A116" s="47" t="s">
        <v>8</v>
      </c>
      <c r="B116" s="86"/>
      <c r="C116" s="167"/>
      <c r="D116" s="167"/>
      <c r="E116" s="167"/>
      <c r="F116" s="167"/>
    </row>
    <row r="117" spans="1:6" s="1" customFormat="1" ht="14.25">
      <c r="A117" s="36" t="s">
        <v>80</v>
      </c>
      <c r="B117" s="37">
        <v>100</v>
      </c>
      <c r="C117" s="167"/>
      <c r="D117" s="167"/>
      <c r="E117" s="167"/>
      <c r="F117" s="167"/>
    </row>
    <row r="118" spans="1:6" s="1" customFormat="1" ht="14.25">
      <c r="A118" s="36" t="s">
        <v>81</v>
      </c>
      <c r="B118" s="37">
        <v>100</v>
      </c>
      <c r="C118" s="167"/>
      <c r="D118" s="167"/>
      <c r="E118" s="167"/>
      <c r="F118" s="167"/>
    </row>
    <row r="119" spans="1:6" s="1" customFormat="1" ht="24.75" customHeight="1">
      <c r="A119" s="38" t="s">
        <v>82</v>
      </c>
      <c r="B119" s="39">
        <f>SUM(B117:B118)</f>
        <v>200</v>
      </c>
      <c r="C119" s="167"/>
      <c r="D119" s="167"/>
      <c r="E119" s="167"/>
      <c r="F119" s="167"/>
    </row>
    <row r="120" spans="1:6" s="1" customFormat="1" ht="31.5" customHeight="1">
      <c r="A120" s="293" t="s">
        <v>83</v>
      </c>
      <c r="B120" s="294"/>
      <c r="C120" s="167"/>
      <c r="D120" s="167"/>
      <c r="E120" s="167"/>
      <c r="F120" s="167"/>
    </row>
    <row r="121" spans="1:6" s="1" customFormat="1" ht="35.25" customHeight="1">
      <c r="A121" s="82" t="s">
        <v>84</v>
      </c>
      <c r="B121" s="87"/>
      <c r="C121" s="98"/>
      <c r="D121" s="98"/>
      <c r="E121" s="98"/>
      <c r="F121" s="98"/>
    </row>
    <row r="122" spans="1:6" s="1" customFormat="1" ht="15" customHeight="1">
      <c r="A122" s="47" t="s">
        <v>85</v>
      </c>
      <c r="B122" s="88"/>
      <c r="C122" s="80"/>
      <c r="D122" s="80"/>
      <c r="E122" s="80"/>
      <c r="F122" s="80"/>
    </row>
    <row r="123" spans="1:6" s="1" customFormat="1" ht="15" customHeight="1">
      <c r="A123" s="38" t="s">
        <v>9</v>
      </c>
      <c r="B123" s="39" t="s">
        <v>2</v>
      </c>
      <c r="C123" s="80"/>
      <c r="D123" s="80"/>
      <c r="E123" s="80"/>
      <c r="F123" s="80"/>
    </row>
    <row r="124" spans="1:6" s="1" customFormat="1" ht="14.25">
      <c r="A124" s="40" t="s">
        <v>10</v>
      </c>
      <c r="B124" s="37">
        <v>70</v>
      </c>
      <c r="C124" s="80"/>
      <c r="D124" s="80"/>
      <c r="E124" s="80"/>
      <c r="F124" s="80"/>
    </row>
    <row r="125" spans="1:6" s="1" customFormat="1" ht="14.25">
      <c r="A125" s="40" t="s">
        <v>11</v>
      </c>
      <c r="B125" s="37">
        <v>60</v>
      </c>
      <c r="C125" s="80" t="s">
        <v>308</v>
      </c>
      <c r="D125" s="168">
        <v>60</v>
      </c>
      <c r="E125" s="80" t="s">
        <v>353</v>
      </c>
      <c r="F125" s="168">
        <v>60</v>
      </c>
    </row>
    <row r="126" spans="1:6" s="1" customFormat="1" ht="14.25">
      <c r="A126" s="40" t="s">
        <v>43</v>
      </c>
      <c r="B126" s="37">
        <v>40</v>
      </c>
      <c r="C126" s="80"/>
      <c r="D126" s="168"/>
      <c r="E126" s="80"/>
      <c r="F126" s="168"/>
    </row>
    <row r="127" spans="1:6" s="1" customFormat="1" ht="14.25">
      <c r="A127" s="40" t="s">
        <v>39</v>
      </c>
      <c r="B127" s="37">
        <v>20</v>
      </c>
      <c r="C127" s="80"/>
      <c r="D127" s="168"/>
      <c r="E127" s="80"/>
      <c r="F127" s="168"/>
    </row>
    <row r="128" spans="1:6" s="1" customFormat="1" ht="14.25">
      <c r="A128" s="40" t="s">
        <v>86</v>
      </c>
      <c r="B128" s="37">
        <v>10</v>
      </c>
      <c r="C128" s="80"/>
      <c r="D128" s="168"/>
      <c r="E128" s="80"/>
      <c r="F128" s="168"/>
    </row>
    <row r="129" spans="1:6" s="1" customFormat="1" ht="78.75" customHeight="1">
      <c r="A129" s="40" t="s">
        <v>50</v>
      </c>
      <c r="B129" s="37" t="s">
        <v>123</v>
      </c>
      <c r="C129" s="80"/>
      <c r="D129" s="168"/>
      <c r="E129" s="80"/>
      <c r="F129" s="168"/>
    </row>
    <row r="130" spans="1:6" s="1" customFormat="1" ht="15" customHeight="1">
      <c r="A130" s="47" t="s">
        <v>87</v>
      </c>
      <c r="B130" s="88"/>
      <c r="C130" s="80"/>
      <c r="D130" s="168"/>
      <c r="E130" s="80"/>
      <c r="F130" s="168"/>
    </row>
    <row r="131" spans="1:6" s="1" customFormat="1" ht="15" customHeight="1">
      <c r="A131" s="38" t="s">
        <v>9</v>
      </c>
      <c r="B131" s="39" t="s">
        <v>2</v>
      </c>
      <c r="C131" s="80"/>
      <c r="D131" s="168"/>
      <c r="E131" s="80"/>
      <c r="F131" s="168"/>
    </row>
    <row r="132" spans="1:6" s="1" customFormat="1" ht="14.25">
      <c r="A132" s="36" t="s">
        <v>10</v>
      </c>
      <c r="B132" s="37">
        <v>30</v>
      </c>
      <c r="C132" s="80" t="s">
        <v>299</v>
      </c>
      <c r="D132" s="168">
        <v>30</v>
      </c>
      <c r="E132" s="80"/>
      <c r="F132" s="168"/>
    </row>
    <row r="133" spans="1:6" s="1" customFormat="1" ht="14.25">
      <c r="A133" s="36" t="s">
        <v>88</v>
      </c>
      <c r="B133" s="37">
        <v>5</v>
      </c>
      <c r="C133" s="80"/>
      <c r="D133" s="168"/>
      <c r="E133" s="80" t="s">
        <v>361</v>
      </c>
      <c r="F133" s="168">
        <v>5</v>
      </c>
    </row>
    <row r="134" spans="1:6" s="1" customFormat="1" ht="14.25">
      <c r="A134" s="36" t="s">
        <v>89</v>
      </c>
      <c r="B134" s="37">
        <v>3</v>
      </c>
      <c r="C134" s="80"/>
      <c r="D134" s="168"/>
      <c r="E134" s="80"/>
      <c r="F134" s="168"/>
    </row>
    <row r="135" spans="1:6" s="1" customFormat="1" ht="74.25" customHeight="1">
      <c r="A135" s="36" t="s">
        <v>55</v>
      </c>
      <c r="B135" s="37" t="s">
        <v>123</v>
      </c>
      <c r="C135" s="80"/>
      <c r="D135" s="80"/>
      <c r="E135" s="80"/>
      <c r="F135" s="80"/>
    </row>
    <row r="136" spans="1:6" s="1" customFormat="1" ht="15" customHeight="1">
      <c r="A136" s="82" t="s">
        <v>90</v>
      </c>
      <c r="B136" s="87"/>
      <c r="C136" s="98"/>
      <c r="D136" s="98"/>
      <c r="E136" s="98"/>
      <c r="F136" s="98"/>
    </row>
    <row r="137" spans="1:6" s="1" customFormat="1" ht="15" customHeight="1">
      <c r="A137" s="47" t="s">
        <v>91</v>
      </c>
      <c r="B137" s="88"/>
      <c r="C137" s="80"/>
      <c r="D137" s="80"/>
      <c r="E137" s="80"/>
      <c r="F137" s="80"/>
    </row>
    <row r="138" spans="1:6" s="1" customFormat="1" ht="15" customHeight="1">
      <c r="A138" s="38" t="s">
        <v>9</v>
      </c>
      <c r="B138" s="39" t="s">
        <v>2</v>
      </c>
      <c r="C138" s="80"/>
      <c r="D138" s="80"/>
      <c r="E138" s="80"/>
      <c r="F138" s="80"/>
    </row>
    <row r="139" spans="1:6" s="1" customFormat="1" ht="14.25">
      <c r="A139" s="40" t="s">
        <v>10</v>
      </c>
      <c r="B139" s="37">
        <v>70</v>
      </c>
      <c r="C139" s="80" t="s">
        <v>309</v>
      </c>
      <c r="D139" s="168">
        <v>70</v>
      </c>
      <c r="E139" s="80" t="s">
        <v>362</v>
      </c>
      <c r="F139" s="168">
        <v>70</v>
      </c>
    </row>
    <row r="140" spans="1:6" s="1" customFormat="1" ht="14.25">
      <c r="A140" s="40" t="s">
        <v>11</v>
      </c>
      <c r="B140" s="37">
        <v>60</v>
      </c>
      <c r="C140" s="80"/>
      <c r="D140" s="168"/>
      <c r="E140" s="80"/>
      <c r="F140" s="168"/>
    </row>
    <row r="141" spans="1:6" s="1" customFormat="1" ht="14.25">
      <c r="A141" s="40" t="s">
        <v>43</v>
      </c>
      <c r="B141" s="37">
        <v>40</v>
      </c>
      <c r="C141" s="80"/>
      <c r="D141" s="168"/>
      <c r="E141" s="80"/>
      <c r="F141" s="168"/>
    </row>
    <row r="142" spans="1:6" s="1" customFormat="1" ht="14.25">
      <c r="A142" s="40" t="s">
        <v>39</v>
      </c>
      <c r="B142" s="37">
        <v>20</v>
      </c>
      <c r="C142" s="80"/>
      <c r="D142" s="168"/>
      <c r="E142" s="80"/>
      <c r="F142" s="168"/>
    </row>
    <row r="143" spans="1:6" s="1" customFormat="1" ht="14.25">
      <c r="A143" s="40" t="s">
        <v>86</v>
      </c>
      <c r="B143" s="37">
        <v>10</v>
      </c>
      <c r="C143" s="80"/>
      <c r="D143" s="168"/>
      <c r="E143" s="80"/>
      <c r="F143" s="168"/>
    </row>
    <row r="144" spans="1:6" s="1" customFormat="1" ht="77.25" customHeight="1">
      <c r="A144" s="40" t="s">
        <v>50</v>
      </c>
      <c r="B144" s="37" t="s">
        <v>123</v>
      </c>
      <c r="C144" s="80"/>
      <c r="D144" s="168"/>
      <c r="E144" s="80"/>
      <c r="F144" s="168"/>
    </row>
    <row r="145" spans="1:6" s="1" customFormat="1" ht="15" customHeight="1">
      <c r="A145" s="291" t="s">
        <v>92</v>
      </c>
      <c r="B145" s="291"/>
      <c r="C145" s="80"/>
      <c r="D145" s="168"/>
      <c r="E145" s="80"/>
      <c r="F145" s="168"/>
    </row>
    <row r="146" spans="1:6" s="1" customFormat="1" ht="15" customHeight="1">
      <c r="A146" s="38" t="s">
        <v>9</v>
      </c>
      <c r="B146" s="39" t="s">
        <v>2</v>
      </c>
      <c r="C146" s="80"/>
      <c r="D146" s="168"/>
      <c r="E146" s="80"/>
      <c r="F146" s="168"/>
    </row>
    <row r="147" spans="1:6" s="1" customFormat="1" ht="14.25">
      <c r="A147" s="36" t="s">
        <v>10</v>
      </c>
      <c r="B147" s="37">
        <v>30</v>
      </c>
      <c r="C147" s="80" t="s">
        <v>299</v>
      </c>
      <c r="D147" s="168">
        <v>30</v>
      </c>
      <c r="E147" s="80" t="s">
        <v>363</v>
      </c>
      <c r="F147" s="168">
        <v>30</v>
      </c>
    </row>
    <row r="148" spans="1:6" s="1" customFormat="1" ht="14.25">
      <c r="A148" s="36" t="s">
        <v>88</v>
      </c>
      <c r="B148" s="37">
        <v>5</v>
      </c>
      <c r="C148" s="80"/>
      <c r="D148" s="168"/>
      <c r="E148" s="80"/>
      <c r="F148" s="168"/>
    </row>
    <row r="149" spans="1:6" s="1" customFormat="1" ht="14.25">
      <c r="A149" s="36" t="s">
        <v>89</v>
      </c>
      <c r="B149" s="37">
        <v>3</v>
      </c>
      <c r="C149" s="80"/>
      <c r="D149" s="80"/>
      <c r="E149" s="80"/>
      <c r="F149" s="80"/>
    </row>
    <row r="150" spans="1:6" s="1" customFormat="1" ht="75" customHeight="1">
      <c r="A150" s="36" t="s">
        <v>55</v>
      </c>
      <c r="B150" s="37" t="s">
        <v>123</v>
      </c>
      <c r="C150" s="80"/>
      <c r="D150" s="80"/>
      <c r="E150" s="80"/>
      <c r="F150" s="80"/>
    </row>
    <row r="151" spans="1:6" s="159" customFormat="1" ht="18.75">
      <c r="A151" s="155" t="s">
        <v>232</v>
      </c>
      <c r="B151" s="156"/>
      <c r="C151" s="157"/>
      <c r="D151" s="158">
        <f>SUM(D116:D150)</f>
        <v>190</v>
      </c>
      <c r="E151" s="157"/>
      <c r="F151" s="158">
        <f>SUM(F116:F150)</f>
        <v>165</v>
      </c>
    </row>
    <row r="152" s="1" customFormat="1" ht="14.25">
      <c r="B152" s="41"/>
    </row>
    <row r="153" s="1" customFormat="1" ht="14.25">
      <c r="B153" s="41"/>
    </row>
    <row r="154" spans="1:6" ht="52.5" customHeight="1">
      <c r="A154" s="288" t="s">
        <v>233</v>
      </c>
      <c r="B154" s="288"/>
      <c r="C154" s="288"/>
      <c r="D154" s="288"/>
      <c r="E154" s="288"/>
      <c r="F154" s="288"/>
    </row>
    <row r="155" spans="1:6" ht="17.25" customHeight="1">
      <c r="A155" s="95"/>
      <c r="B155" s="95"/>
      <c r="C155" s="197"/>
      <c r="D155" s="197"/>
      <c r="E155" s="95"/>
      <c r="F155" s="95"/>
    </row>
    <row r="156" spans="1:6" s="1" customFormat="1" ht="18">
      <c r="A156" s="281"/>
      <c r="B156" s="282"/>
      <c r="C156" s="267" t="s">
        <v>229</v>
      </c>
      <c r="D156" s="268"/>
      <c r="E156" s="268"/>
      <c r="F156" s="268"/>
    </row>
    <row r="157" spans="1:6" s="1" customFormat="1" ht="67.5" customHeight="1">
      <c r="A157" s="99" t="s">
        <v>95</v>
      </c>
      <c r="B157" s="100"/>
      <c r="C157" s="153" t="s">
        <v>285</v>
      </c>
      <c r="D157" s="153" t="s">
        <v>2</v>
      </c>
      <c r="E157" s="153" t="s">
        <v>286</v>
      </c>
      <c r="F157" s="153" t="s">
        <v>2</v>
      </c>
    </row>
    <row r="158" spans="1:6" s="1" customFormat="1" ht="17.25" customHeight="1">
      <c r="A158" s="47" t="s">
        <v>8</v>
      </c>
      <c r="B158" s="101" t="s">
        <v>96</v>
      </c>
      <c r="C158" s="80"/>
      <c r="D158" s="80"/>
      <c r="E158" s="80"/>
      <c r="F158" s="80"/>
    </row>
    <row r="159" spans="1:6" s="1" customFormat="1" ht="17.25" customHeight="1">
      <c r="A159" s="283" t="s">
        <v>97</v>
      </c>
      <c r="B159" s="284"/>
      <c r="C159" s="98"/>
      <c r="D159" s="98"/>
      <c r="E159" s="98"/>
      <c r="F159" s="98"/>
    </row>
    <row r="160" spans="1:6" s="1" customFormat="1" ht="14.25" customHeight="1">
      <c r="A160" s="287" t="s">
        <v>98</v>
      </c>
      <c r="B160" s="279"/>
      <c r="C160" s="80"/>
      <c r="D160" s="80"/>
      <c r="E160" s="80"/>
      <c r="F160" s="80"/>
    </row>
    <row r="161" spans="1:6" s="1" customFormat="1" ht="15" customHeight="1">
      <c r="A161" s="38" t="s">
        <v>9</v>
      </c>
      <c r="B161" s="85" t="s">
        <v>2</v>
      </c>
      <c r="C161" s="80"/>
      <c r="D161" s="80"/>
      <c r="E161" s="80"/>
      <c r="F161" s="80"/>
    </row>
    <row r="162" spans="1:6" s="1" customFormat="1" ht="15" customHeight="1">
      <c r="A162" s="36" t="s">
        <v>10</v>
      </c>
      <c r="B162" s="84">
        <v>70</v>
      </c>
      <c r="C162" s="80" t="s">
        <v>298</v>
      </c>
      <c r="D162" s="168">
        <v>70</v>
      </c>
      <c r="E162" s="80"/>
      <c r="F162" s="80"/>
    </row>
    <row r="163" spans="1:6" s="1" customFormat="1" ht="15" customHeight="1">
      <c r="A163" s="36" t="s">
        <v>11</v>
      </c>
      <c r="B163" s="84">
        <v>60</v>
      </c>
      <c r="C163" s="80"/>
      <c r="D163" s="80"/>
      <c r="E163" s="80" t="s">
        <v>353</v>
      </c>
      <c r="F163" s="168">
        <v>60</v>
      </c>
    </row>
    <row r="164" spans="1:6" s="1" customFormat="1" ht="14.25">
      <c r="A164" s="36" t="s">
        <v>43</v>
      </c>
      <c r="B164" s="84">
        <v>40</v>
      </c>
      <c r="C164" s="80"/>
      <c r="D164" s="168"/>
      <c r="E164" s="80"/>
      <c r="F164" s="168"/>
    </row>
    <row r="165" spans="1:6" s="1" customFormat="1" ht="14.25" customHeight="1">
      <c r="A165" s="36" t="s">
        <v>39</v>
      </c>
      <c r="B165" s="84">
        <v>30</v>
      </c>
      <c r="C165" s="80"/>
      <c r="D165" s="168"/>
      <c r="E165" s="80"/>
      <c r="F165" s="168"/>
    </row>
    <row r="166" spans="1:6" s="1" customFormat="1" ht="14.25" customHeight="1">
      <c r="A166" s="36" t="s">
        <v>86</v>
      </c>
      <c r="B166" s="84">
        <v>20</v>
      </c>
      <c r="C166" s="80"/>
      <c r="D166" s="168"/>
      <c r="E166" s="80"/>
      <c r="F166" s="168"/>
    </row>
    <row r="167" spans="1:6" s="1" customFormat="1" ht="14.25" customHeight="1">
      <c r="A167" s="36" t="s">
        <v>99</v>
      </c>
      <c r="B167" s="84">
        <v>10</v>
      </c>
      <c r="C167" s="80"/>
      <c r="D167" s="168"/>
      <c r="E167" s="80"/>
      <c r="F167" s="168"/>
    </row>
    <row r="168" spans="1:6" s="1" customFormat="1" ht="70.5" customHeight="1">
      <c r="A168" s="36" t="s">
        <v>100</v>
      </c>
      <c r="B168" s="81" t="s">
        <v>180</v>
      </c>
      <c r="C168" s="80"/>
      <c r="D168" s="168"/>
      <c r="E168" s="80"/>
      <c r="F168" s="168"/>
    </row>
    <row r="169" spans="1:6" s="1" customFormat="1" ht="15" customHeight="1">
      <c r="A169" s="287" t="s">
        <v>101</v>
      </c>
      <c r="B169" s="279"/>
      <c r="C169" s="80"/>
      <c r="D169" s="168"/>
      <c r="E169" s="80"/>
      <c r="F169" s="168"/>
    </row>
    <row r="170" spans="1:6" s="1" customFormat="1" ht="15" customHeight="1">
      <c r="A170" s="38" t="s">
        <v>9</v>
      </c>
      <c r="B170" s="85" t="s">
        <v>2</v>
      </c>
      <c r="C170" s="80"/>
      <c r="D170" s="168"/>
      <c r="E170" s="80"/>
      <c r="F170" s="168"/>
    </row>
    <row r="171" spans="1:6" s="1" customFormat="1" ht="15" customHeight="1">
      <c r="A171" s="36" t="s">
        <v>10</v>
      </c>
      <c r="B171" s="84">
        <v>30</v>
      </c>
      <c r="C171" s="80" t="s">
        <v>299</v>
      </c>
      <c r="D171" s="168">
        <v>30</v>
      </c>
      <c r="E171" s="80" t="s">
        <v>299</v>
      </c>
      <c r="F171" s="168">
        <v>30</v>
      </c>
    </row>
    <row r="172" spans="1:6" s="1" customFormat="1" ht="14.25">
      <c r="A172" s="36" t="s">
        <v>102</v>
      </c>
      <c r="B172" s="84">
        <v>8</v>
      </c>
      <c r="C172" s="80"/>
      <c r="D172" s="168"/>
      <c r="E172" s="80"/>
      <c r="F172" s="168"/>
    </row>
    <row r="173" spans="1:6" s="1" customFormat="1" ht="14.25">
      <c r="A173" s="36" t="s">
        <v>89</v>
      </c>
      <c r="B173" s="84">
        <v>5</v>
      </c>
      <c r="C173" s="80"/>
      <c r="D173" s="168"/>
      <c r="E173" s="80"/>
      <c r="F173" s="168"/>
    </row>
    <row r="174" spans="1:6" s="1" customFormat="1" ht="14.25">
      <c r="A174" s="36" t="s">
        <v>103</v>
      </c>
      <c r="B174" s="84">
        <v>3</v>
      </c>
      <c r="C174" s="80"/>
      <c r="D174" s="168"/>
      <c r="E174" s="80"/>
      <c r="F174" s="168"/>
    </row>
    <row r="175" spans="1:6" s="1" customFormat="1" ht="15" customHeight="1">
      <c r="A175" s="36" t="s">
        <v>104</v>
      </c>
      <c r="B175" s="84">
        <v>1</v>
      </c>
      <c r="C175" s="80"/>
      <c r="D175" s="168"/>
      <c r="E175" s="80"/>
      <c r="F175" s="168"/>
    </row>
    <row r="176" spans="1:6" s="1" customFormat="1" ht="72" customHeight="1">
      <c r="A176" s="36" t="s">
        <v>105</v>
      </c>
      <c r="B176" s="81" t="s">
        <v>180</v>
      </c>
      <c r="C176" s="80"/>
      <c r="D176" s="168"/>
      <c r="E176" s="80"/>
      <c r="F176" s="168"/>
    </row>
    <row r="177" spans="1:6" s="1" customFormat="1" ht="15">
      <c r="A177" s="284" t="s">
        <v>106</v>
      </c>
      <c r="B177" s="292"/>
      <c r="C177" s="98"/>
      <c r="D177" s="169"/>
      <c r="E177" s="98"/>
      <c r="F177" s="169"/>
    </row>
    <row r="178" spans="1:6" s="1" customFormat="1" ht="15">
      <c r="A178" s="279" t="s">
        <v>107</v>
      </c>
      <c r="B178" s="280"/>
      <c r="C178" s="80"/>
      <c r="D178" s="168"/>
      <c r="E178" s="80"/>
      <c r="F178" s="168"/>
    </row>
    <row r="179" spans="1:6" s="1" customFormat="1" ht="15">
      <c r="A179" s="38" t="s">
        <v>9</v>
      </c>
      <c r="B179" s="85" t="s">
        <v>2</v>
      </c>
      <c r="C179" s="80"/>
      <c r="D179" s="168"/>
      <c r="E179" s="80"/>
      <c r="F179" s="168"/>
    </row>
    <row r="180" spans="1:6" s="1" customFormat="1" ht="14.25">
      <c r="A180" s="36" t="s">
        <v>10</v>
      </c>
      <c r="B180" s="84">
        <v>70</v>
      </c>
      <c r="C180" s="80"/>
      <c r="D180" s="168"/>
      <c r="E180" s="80"/>
      <c r="F180" s="168"/>
    </row>
    <row r="181" spans="1:6" s="1" customFormat="1" ht="14.25">
      <c r="A181" s="36" t="s">
        <v>11</v>
      </c>
      <c r="B181" s="84">
        <v>60</v>
      </c>
      <c r="C181" s="80" t="s">
        <v>319</v>
      </c>
      <c r="D181" s="168">
        <v>60</v>
      </c>
      <c r="E181" s="80" t="s">
        <v>353</v>
      </c>
      <c r="F181" s="168">
        <v>60</v>
      </c>
    </row>
    <row r="182" spans="1:6" s="1" customFormat="1" ht="14.25">
      <c r="A182" s="36" t="s">
        <v>43</v>
      </c>
      <c r="B182" s="84">
        <v>40</v>
      </c>
      <c r="C182" s="80"/>
      <c r="D182" s="168"/>
      <c r="E182" s="80"/>
      <c r="F182" s="168"/>
    </row>
    <row r="183" spans="1:6" s="1" customFormat="1" ht="14.25">
      <c r="A183" s="36" t="s">
        <v>39</v>
      </c>
      <c r="B183" s="84">
        <v>30</v>
      </c>
      <c r="C183" s="80"/>
      <c r="D183" s="168"/>
      <c r="E183" s="80"/>
      <c r="F183" s="168"/>
    </row>
    <row r="184" spans="1:6" s="1" customFormat="1" ht="14.25">
      <c r="A184" s="36" t="s">
        <v>86</v>
      </c>
      <c r="B184" s="84">
        <v>20</v>
      </c>
      <c r="C184" s="80"/>
      <c r="D184" s="168"/>
      <c r="E184" s="80"/>
      <c r="F184" s="168"/>
    </row>
    <row r="185" spans="1:6" s="1" customFormat="1" ht="14.25">
      <c r="A185" s="36" t="s">
        <v>99</v>
      </c>
      <c r="B185" s="84">
        <v>10</v>
      </c>
      <c r="C185" s="80"/>
      <c r="D185" s="168"/>
      <c r="E185" s="80"/>
      <c r="F185" s="168"/>
    </row>
    <row r="186" spans="1:6" s="1" customFormat="1" ht="42.75">
      <c r="A186" s="36" t="s">
        <v>100</v>
      </c>
      <c r="B186" s="81" t="s">
        <v>180</v>
      </c>
      <c r="C186" s="80"/>
      <c r="D186" s="168"/>
      <c r="E186" s="80"/>
      <c r="F186" s="168"/>
    </row>
    <row r="187" spans="1:6" s="1" customFormat="1" ht="15">
      <c r="A187" s="279" t="s">
        <v>108</v>
      </c>
      <c r="B187" s="280"/>
      <c r="C187" s="80"/>
      <c r="D187" s="168"/>
      <c r="E187" s="80"/>
      <c r="F187" s="168"/>
    </row>
    <row r="188" spans="1:6" s="1" customFormat="1" ht="15">
      <c r="A188" s="38" t="s">
        <v>9</v>
      </c>
      <c r="B188" s="85" t="s">
        <v>2</v>
      </c>
      <c r="C188" s="80"/>
      <c r="D188" s="168"/>
      <c r="E188" s="80"/>
      <c r="F188" s="168"/>
    </row>
    <row r="189" spans="1:6" s="1" customFormat="1" ht="14.25">
      <c r="A189" s="36" t="s">
        <v>10</v>
      </c>
      <c r="B189" s="84">
        <v>30</v>
      </c>
      <c r="C189" s="80" t="s">
        <v>299</v>
      </c>
      <c r="D189" s="168">
        <v>30</v>
      </c>
      <c r="E189" s="80" t="s">
        <v>299</v>
      </c>
      <c r="F189" s="168">
        <v>30</v>
      </c>
    </row>
    <row r="190" spans="1:6" s="1" customFormat="1" ht="14.25">
      <c r="A190" s="36" t="s">
        <v>102</v>
      </c>
      <c r="B190" s="84">
        <v>8</v>
      </c>
      <c r="C190" s="80"/>
      <c r="D190" s="168"/>
      <c r="E190" s="80"/>
      <c r="F190" s="168"/>
    </row>
    <row r="191" spans="1:6" s="1" customFormat="1" ht="14.25">
      <c r="A191" s="36" t="s">
        <v>89</v>
      </c>
      <c r="B191" s="84">
        <v>5</v>
      </c>
      <c r="C191" s="80"/>
      <c r="D191" s="168"/>
      <c r="E191" s="80"/>
      <c r="F191" s="168"/>
    </row>
    <row r="192" spans="1:6" s="1" customFormat="1" ht="14.25">
      <c r="A192" s="36" t="s">
        <v>103</v>
      </c>
      <c r="B192" s="84">
        <v>3</v>
      </c>
      <c r="C192" s="80"/>
      <c r="D192" s="80"/>
      <c r="E192" s="80"/>
      <c r="F192" s="80"/>
    </row>
    <row r="193" spans="1:6" s="1" customFormat="1" ht="14.25">
      <c r="A193" s="36" t="s">
        <v>104</v>
      </c>
      <c r="B193" s="84">
        <v>1</v>
      </c>
      <c r="C193" s="80"/>
      <c r="D193" s="80"/>
      <c r="E193" s="80"/>
      <c r="F193" s="80"/>
    </row>
    <row r="194" spans="1:6" s="1" customFormat="1" ht="42.75">
      <c r="A194" s="36" t="s">
        <v>105</v>
      </c>
      <c r="B194" s="81" t="s">
        <v>180</v>
      </c>
      <c r="C194" s="80"/>
      <c r="D194" s="80"/>
      <c r="E194" s="80"/>
      <c r="F194" s="80"/>
    </row>
    <row r="195" spans="1:6" s="159" customFormat="1" ht="18.75">
      <c r="A195" s="155" t="s">
        <v>234</v>
      </c>
      <c r="B195" s="170"/>
      <c r="C195" s="157"/>
      <c r="D195" s="158">
        <f>SUM(D158:D194)</f>
        <v>190</v>
      </c>
      <c r="E195" s="157"/>
      <c r="F195" s="158">
        <f>SUM(F158:F194)</f>
        <v>180</v>
      </c>
    </row>
    <row r="196" s="1" customFormat="1" ht="14.25">
      <c r="B196" s="41"/>
    </row>
    <row r="197" spans="1:6" ht="52.5" customHeight="1">
      <c r="A197" s="288" t="s">
        <v>235</v>
      </c>
      <c r="B197" s="288"/>
      <c r="C197" s="288"/>
      <c r="D197" s="288"/>
      <c r="E197" s="288"/>
      <c r="F197" s="288"/>
    </row>
    <row r="199" spans="1:6" s="94" customFormat="1" ht="18">
      <c r="A199" s="102" t="s">
        <v>4</v>
      </c>
      <c r="B199" s="103"/>
      <c r="C199" s="267" t="s">
        <v>229</v>
      </c>
      <c r="D199" s="268"/>
      <c r="E199" s="268"/>
      <c r="F199" s="268"/>
    </row>
    <row r="200" spans="1:6" s="94" customFormat="1" ht="53.25" customHeight="1">
      <c r="A200" s="297" t="s">
        <v>236</v>
      </c>
      <c r="B200" s="298"/>
      <c r="C200" s="153" t="s">
        <v>285</v>
      </c>
      <c r="D200" s="153" t="s">
        <v>2</v>
      </c>
      <c r="E200" s="153" t="s">
        <v>286</v>
      </c>
      <c r="F200" s="153" t="s">
        <v>2</v>
      </c>
    </row>
    <row r="201" spans="1:6" ht="15">
      <c r="A201" s="299" t="s">
        <v>118</v>
      </c>
      <c r="B201" s="300"/>
      <c r="C201" s="92"/>
      <c r="D201" s="92"/>
      <c r="E201" s="92"/>
      <c r="F201" s="92"/>
    </row>
    <row r="202" spans="1:6" ht="18.75" customHeight="1">
      <c r="A202" s="285" t="s">
        <v>8</v>
      </c>
      <c r="B202" s="286"/>
      <c r="C202" s="93"/>
      <c r="D202" s="93"/>
      <c r="E202" s="93"/>
      <c r="F202" s="93"/>
    </row>
    <row r="203" spans="1:6" ht="47.25" customHeight="1">
      <c r="A203" s="295" t="s">
        <v>127</v>
      </c>
      <c r="B203" s="296"/>
      <c r="C203" s="93"/>
      <c r="D203" s="93"/>
      <c r="E203" s="93"/>
      <c r="F203" s="93"/>
    </row>
    <row r="204" spans="1:6" ht="15">
      <c r="A204" s="52" t="s">
        <v>9</v>
      </c>
      <c r="B204" s="53" t="s">
        <v>2</v>
      </c>
      <c r="C204" s="176"/>
      <c r="D204" s="176"/>
      <c r="E204" s="176"/>
      <c r="F204" s="176"/>
    </row>
    <row r="205" spans="1:6" ht="15">
      <c r="A205" s="54" t="s">
        <v>10</v>
      </c>
      <c r="B205" s="55">
        <v>150</v>
      </c>
      <c r="C205" s="176"/>
      <c r="D205" s="176"/>
      <c r="E205" s="176"/>
      <c r="F205" s="176"/>
    </row>
    <row r="206" spans="1:7" ht="15">
      <c r="A206" s="54" t="s">
        <v>119</v>
      </c>
      <c r="B206" s="55">
        <v>100</v>
      </c>
      <c r="C206" s="176" t="s">
        <v>327</v>
      </c>
      <c r="D206" s="177">
        <v>100</v>
      </c>
      <c r="E206" s="176" t="s">
        <v>372</v>
      </c>
      <c r="F206" s="177">
        <f>100*10/49</f>
        <v>20.408163265306122</v>
      </c>
      <c r="G206" s="251"/>
    </row>
    <row r="207" spans="1:6" ht="15">
      <c r="A207" s="54" t="s">
        <v>120</v>
      </c>
      <c r="B207" s="55">
        <v>50</v>
      </c>
      <c r="C207" s="176"/>
      <c r="D207" s="176"/>
      <c r="E207" s="176"/>
      <c r="F207" s="176"/>
    </row>
    <row r="208" spans="1:6" ht="15">
      <c r="A208" s="54" t="s">
        <v>121</v>
      </c>
      <c r="B208" s="55">
        <v>30</v>
      </c>
      <c r="C208" s="176"/>
      <c r="D208" s="176"/>
      <c r="E208" s="176"/>
      <c r="F208" s="176"/>
    </row>
    <row r="209" spans="1:6" ht="42.75">
      <c r="A209" s="54" t="s">
        <v>122</v>
      </c>
      <c r="B209" s="24" t="s">
        <v>123</v>
      </c>
      <c r="C209" s="176"/>
      <c r="D209" s="176"/>
      <c r="E209" s="176"/>
      <c r="F209" s="176"/>
    </row>
    <row r="210" spans="1:6" ht="15">
      <c r="A210" s="52" t="s">
        <v>124</v>
      </c>
      <c r="B210" s="53" t="s">
        <v>2</v>
      </c>
      <c r="C210" s="176"/>
      <c r="D210" s="176"/>
      <c r="E210" s="176"/>
      <c r="F210" s="176"/>
    </row>
    <row r="211" spans="1:6" ht="15">
      <c r="A211" s="54" t="s">
        <v>10</v>
      </c>
      <c r="B211" s="55">
        <v>50</v>
      </c>
      <c r="C211" s="176" t="s">
        <v>325</v>
      </c>
      <c r="D211" s="177">
        <v>50</v>
      </c>
      <c r="E211" s="176"/>
      <c r="F211" s="176"/>
    </row>
    <row r="212" spans="1:6" ht="15">
      <c r="A212" s="54" t="s">
        <v>125</v>
      </c>
      <c r="B212" s="55">
        <v>20</v>
      </c>
      <c r="C212" s="176"/>
      <c r="D212" s="177"/>
      <c r="E212" s="176" t="s">
        <v>373</v>
      </c>
      <c r="F212" s="177">
        <v>20</v>
      </c>
    </row>
    <row r="213" spans="1:6" ht="69" customHeight="1">
      <c r="A213" s="54" t="s">
        <v>126</v>
      </c>
      <c r="B213" s="24" t="s">
        <v>123</v>
      </c>
      <c r="C213" s="176"/>
      <c r="D213" s="176"/>
      <c r="E213" s="176"/>
      <c r="F213" s="176"/>
    </row>
    <row r="214" spans="1:6" s="182" customFormat="1" ht="18">
      <c r="A214" s="178" t="s">
        <v>237</v>
      </c>
      <c r="B214" s="179"/>
      <c r="C214" s="180"/>
      <c r="D214" s="181">
        <f>SUM(D201:D213)</f>
        <v>150</v>
      </c>
      <c r="E214" s="180"/>
      <c r="F214" s="181">
        <f>SUM(F201:F213)</f>
        <v>40.40816326530612</v>
      </c>
    </row>
    <row r="217" spans="1:6" ht="52.5" customHeight="1">
      <c r="A217" s="288" t="s">
        <v>238</v>
      </c>
      <c r="B217" s="288"/>
      <c r="C217" s="288"/>
      <c r="D217" s="288"/>
      <c r="E217" s="288"/>
      <c r="F217" s="288"/>
    </row>
    <row r="219" spans="1:6" s="1" customFormat="1" ht="15">
      <c r="A219" s="32" t="s">
        <v>4</v>
      </c>
      <c r="B219" s="49"/>
      <c r="C219" s="49"/>
      <c r="D219" s="49"/>
      <c r="E219" s="49"/>
      <c r="F219" s="219"/>
    </row>
    <row r="220" spans="1:6" s="1" customFormat="1" ht="43.5" customHeight="1">
      <c r="A220" s="272" t="s">
        <v>67</v>
      </c>
      <c r="B220" s="273"/>
      <c r="C220" s="273"/>
      <c r="D220" s="273"/>
      <c r="E220" s="273"/>
      <c r="F220" s="274"/>
    </row>
    <row r="223" spans="1:6" ht="52.5" customHeight="1">
      <c r="A223" s="288" t="s">
        <v>239</v>
      </c>
      <c r="B223" s="288"/>
      <c r="C223" s="288"/>
      <c r="D223" s="288"/>
      <c r="E223" s="288"/>
      <c r="F223" s="288"/>
    </row>
    <row r="225" spans="1:6" s="1" customFormat="1" ht="15">
      <c r="A225" s="32" t="s">
        <v>4</v>
      </c>
      <c r="B225" s="49"/>
      <c r="C225" s="49"/>
      <c r="D225" s="49"/>
      <c r="E225" s="49"/>
      <c r="F225" s="219"/>
    </row>
    <row r="226" spans="1:6" s="1" customFormat="1" ht="43.5" customHeight="1">
      <c r="A226" s="272" t="s">
        <v>67</v>
      </c>
      <c r="B226" s="273"/>
      <c r="C226" s="273"/>
      <c r="D226" s="273"/>
      <c r="E226" s="273"/>
      <c r="F226" s="274"/>
    </row>
  </sheetData>
  <sheetProtection/>
  <mergeCells count="47">
    <mergeCell ref="A120:B120"/>
    <mergeCell ref="A154:F154"/>
    <mergeCell ref="A47:B47"/>
    <mergeCell ref="A203:B203"/>
    <mergeCell ref="A200:B200"/>
    <mergeCell ref="A201:B201"/>
    <mergeCell ref="A197:F197"/>
    <mergeCell ref="A82:B82"/>
    <mergeCell ref="A89:B89"/>
    <mergeCell ref="A95:B95"/>
    <mergeCell ref="A223:F223"/>
    <mergeCell ref="C156:F156"/>
    <mergeCell ref="C199:F199"/>
    <mergeCell ref="A3:F3"/>
    <mergeCell ref="A111:F111"/>
    <mergeCell ref="A114:B114"/>
    <mergeCell ref="A217:F217"/>
    <mergeCell ref="A145:B145"/>
    <mergeCell ref="A169:B169"/>
    <mergeCell ref="A177:B177"/>
    <mergeCell ref="A220:F220"/>
    <mergeCell ref="A187:B187"/>
    <mergeCell ref="A156:B156"/>
    <mergeCell ref="A159:B159"/>
    <mergeCell ref="A202:B202"/>
    <mergeCell ref="A178:B178"/>
    <mergeCell ref="A160:B160"/>
    <mergeCell ref="A226:F226"/>
    <mergeCell ref="A6:B6"/>
    <mergeCell ref="A7:B7"/>
    <mergeCell ref="A16:B16"/>
    <mergeCell ref="A17:B17"/>
    <mergeCell ref="A30:B30"/>
    <mergeCell ref="A31:B31"/>
    <mergeCell ref="A53:B53"/>
    <mergeCell ref="A54:B54"/>
    <mergeCell ref="A61:B61"/>
    <mergeCell ref="A67:B67"/>
    <mergeCell ref="C6:F6"/>
    <mergeCell ref="C114:F114"/>
    <mergeCell ref="A103:B103"/>
    <mergeCell ref="A68:B68"/>
    <mergeCell ref="A75:B75"/>
    <mergeCell ref="A81:B81"/>
    <mergeCell ref="A39:B39"/>
    <mergeCell ref="A40:B40"/>
    <mergeCell ref="A96:B9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146"/>
  <sheetViews>
    <sheetView zoomScalePageLayoutView="0" workbookViewId="0" topLeftCell="A1">
      <selection activeCell="A1" sqref="A1:F1"/>
    </sheetView>
  </sheetViews>
  <sheetFormatPr defaultColWidth="11.421875" defaultRowHeight="15"/>
  <cols>
    <col min="1" max="1" width="85.7109375" style="7" customWidth="1"/>
    <col min="2" max="2" width="25.140625" style="7" customWidth="1"/>
    <col min="3" max="3" width="41.140625" style="7" customWidth="1"/>
    <col min="4" max="4" width="15.57421875" style="7" customWidth="1"/>
    <col min="5" max="5" width="41.140625" style="7" customWidth="1"/>
    <col min="6" max="6" width="19.7109375" style="7" customWidth="1"/>
    <col min="7" max="16384" width="11.421875" style="7" customWidth="1"/>
  </cols>
  <sheetData>
    <row r="1" spans="1:6" ht="51" customHeight="1">
      <c r="A1" s="301" t="s">
        <v>218</v>
      </c>
      <c r="B1" s="301"/>
      <c r="C1" s="301"/>
      <c r="D1" s="301"/>
      <c r="E1" s="301"/>
      <c r="F1" s="301"/>
    </row>
    <row r="2" spans="1:6" ht="24.75" customHeight="1">
      <c r="A2" s="302" t="s">
        <v>6</v>
      </c>
      <c r="B2" s="302"/>
      <c r="C2" s="302"/>
      <c r="D2" s="302"/>
      <c r="E2" s="302"/>
      <c r="F2" s="302"/>
    </row>
    <row r="3" spans="1:6" ht="18">
      <c r="A3" s="14" t="s">
        <v>1</v>
      </c>
      <c r="B3" s="83" t="s">
        <v>2</v>
      </c>
      <c r="C3" s="267" t="s">
        <v>229</v>
      </c>
      <c r="D3" s="268"/>
      <c r="E3" s="268"/>
      <c r="F3" s="268"/>
    </row>
    <row r="4" spans="1:6" s="152" customFormat="1" ht="54">
      <c r="A4" s="14"/>
      <c r="B4" s="83"/>
      <c r="C4" s="153" t="s">
        <v>285</v>
      </c>
      <c r="D4" s="153" t="s">
        <v>2</v>
      </c>
      <c r="E4" s="153" t="s">
        <v>286</v>
      </c>
      <c r="F4" s="153" t="s">
        <v>2</v>
      </c>
    </row>
    <row r="5" spans="1:6" s="16" customFormat="1" ht="49.5" customHeight="1">
      <c r="A5" s="15" t="s">
        <v>26</v>
      </c>
      <c r="B5" s="199">
        <v>40</v>
      </c>
      <c r="C5" s="220" t="s">
        <v>287</v>
      </c>
      <c r="D5" s="221">
        <f>40*2/4</f>
        <v>20</v>
      </c>
      <c r="E5" s="222" t="s">
        <v>337</v>
      </c>
      <c r="F5" s="221">
        <v>40</v>
      </c>
    </row>
    <row r="6" spans="1:6" ht="102">
      <c r="A6" s="15" t="s">
        <v>204</v>
      </c>
      <c r="B6" s="199">
        <v>40</v>
      </c>
      <c r="C6" s="222" t="s">
        <v>288</v>
      </c>
      <c r="D6" s="223">
        <v>40</v>
      </c>
      <c r="E6" s="222" t="s">
        <v>338</v>
      </c>
      <c r="F6" s="223">
        <f>40*16/20</f>
        <v>32</v>
      </c>
    </row>
    <row r="7" spans="1:6" ht="87.75">
      <c r="A7" s="15" t="s">
        <v>176</v>
      </c>
      <c r="B7" s="199">
        <v>20</v>
      </c>
      <c r="C7" s="222" t="s">
        <v>289</v>
      </c>
      <c r="D7" s="223">
        <v>20</v>
      </c>
      <c r="E7" s="222" t="s">
        <v>339</v>
      </c>
      <c r="F7" s="223">
        <v>0</v>
      </c>
    </row>
    <row r="8" spans="1:6" s="18" customFormat="1" ht="48.75" customHeight="1">
      <c r="A8" s="17" t="s">
        <v>71</v>
      </c>
      <c r="B8" s="199">
        <v>20</v>
      </c>
      <c r="C8" s="224" t="s">
        <v>290</v>
      </c>
      <c r="D8" s="225">
        <f>20*100/300</f>
        <v>6.666666666666667</v>
      </c>
      <c r="E8" s="222" t="s">
        <v>340</v>
      </c>
      <c r="F8" s="225">
        <v>20</v>
      </c>
    </row>
    <row r="9" spans="1:6" s="18" customFormat="1" ht="120" customHeight="1">
      <c r="A9" s="17" t="s">
        <v>27</v>
      </c>
      <c r="B9" s="199">
        <v>20</v>
      </c>
      <c r="C9" s="224" t="s">
        <v>291</v>
      </c>
      <c r="D9" s="225">
        <v>10</v>
      </c>
      <c r="E9" s="226" t="s">
        <v>341</v>
      </c>
      <c r="F9" s="225">
        <v>0</v>
      </c>
    </row>
    <row r="10" spans="1:8" s="1" customFormat="1" ht="270" customHeight="1">
      <c r="A10" s="3" t="s">
        <v>188</v>
      </c>
      <c r="B10" s="199">
        <v>30</v>
      </c>
      <c r="C10" s="227" t="s">
        <v>292</v>
      </c>
      <c r="D10" s="228">
        <v>0</v>
      </c>
      <c r="E10" s="227" t="s">
        <v>342</v>
      </c>
      <c r="F10" s="228">
        <v>30</v>
      </c>
      <c r="G10" s="4"/>
      <c r="H10" s="4"/>
    </row>
    <row r="11" spans="1:8" s="1" customFormat="1" ht="57.75" customHeight="1">
      <c r="A11" s="12" t="s">
        <v>177</v>
      </c>
      <c r="B11" s="199">
        <v>30</v>
      </c>
      <c r="C11" s="227" t="s">
        <v>293</v>
      </c>
      <c r="D11" s="247">
        <f>30*250000000/14218861267.51</f>
        <v>0.5274683998174627</v>
      </c>
      <c r="E11" s="227" t="s">
        <v>343</v>
      </c>
      <c r="F11" s="247">
        <v>30</v>
      </c>
      <c r="G11" s="4"/>
      <c r="H11" s="4"/>
    </row>
    <row r="12" spans="1:6" s="58" customFormat="1" ht="123" customHeight="1">
      <c r="A12" s="59" t="s">
        <v>190</v>
      </c>
      <c r="B12" s="199">
        <v>20</v>
      </c>
      <c r="C12" s="227" t="s">
        <v>294</v>
      </c>
      <c r="D12" s="229">
        <v>20</v>
      </c>
      <c r="E12" s="227" t="s">
        <v>294</v>
      </c>
      <c r="F12" s="229">
        <v>20</v>
      </c>
    </row>
    <row r="13" spans="1:6" s="58" customFormat="1" ht="60" customHeight="1">
      <c r="A13" s="60" t="s">
        <v>186</v>
      </c>
      <c r="B13" s="200">
        <v>20</v>
      </c>
      <c r="C13" s="230" t="s">
        <v>292</v>
      </c>
      <c r="D13" s="229">
        <v>0</v>
      </c>
      <c r="E13" s="227" t="s">
        <v>294</v>
      </c>
      <c r="F13" s="229">
        <v>20</v>
      </c>
    </row>
    <row r="14" spans="1:6" s="58" customFormat="1" ht="60" customHeight="1">
      <c r="A14" s="61" t="s">
        <v>187</v>
      </c>
      <c r="B14" s="201">
        <v>20</v>
      </c>
      <c r="C14" s="230" t="s">
        <v>292</v>
      </c>
      <c r="D14" s="229">
        <v>0</v>
      </c>
      <c r="E14" s="227" t="s">
        <v>294</v>
      </c>
      <c r="F14" s="229">
        <v>20</v>
      </c>
    </row>
    <row r="15" spans="1:6" s="58" customFormat="1" ht="60" customHeight="1">
      <c r="A15" s="64" t="s">
        <v>193</v>
      </c>
      <c r="B15" s="201">
        <v>20</v>
      </c>
      <c r="C15" s="227" t="s">
        <v>295</v>
      </c>
      <c r="D15" s="229">
        <v>10</v>
      </c>
      <c r="E15" s="227" t="s">
        <v>294</v>
      </c>
      <c r="F15" s="229">
        <v>20</v>
      </c>
    </row>
    <row r="16" spans="1:6" s="63" customFormat="1" ht="79.5" customHeight="1">
      <c r="A16" s="77" t="s">
        <v>279</v>
      </c>
      <c r="B16" s="201">
        <v>20</v>
      </c>
      <c r="C16" s="227" t="s">
        <v>294</v>
      </c>
      <c r="D16" s="225">
        <v>20</v>
      </c>
      <c r="E16" s="227" t="s">
        <v>294</v>
      </c>
      <c r="F16" s="229">
        <v>20</v>
      </c>
    </row>
    <row r="17" spans="1:6" s="164" customFormat="1" ht="18">
      <c r="A17" s="161" t="s">
        <v>28</v>
      </c>
      <c r="B17" s="202">
        <f>SUM(B5:B16)</f>
        <v>300</v>
      </c>
      <c r="C17" s="162"/>
      <c r="D17" s="163">
        <f>SUM(D5:D16)</f>
        <v>147.19413506648414</v>
      </c>
      <c r="E17" s="162"/>
      <c r="F17" s="163">
        <f>SUM(F5:F16)</f>
        <v>252</v>
      </c>
    </row>
    <row r="121" spans="1:2" ht="14.25">
      <c r="A121" s="27"/>
      <c r="B121" s="27"/>
    </row>
    <row r="122" s="29" customFormat="1" ht="14.25">
      <c r="A122" s="28"/>
    </row>
    <row r="123" ht="14.25">
      <c r="A123" s="30"/>
    </row>
    <row r="124" ht="14.25">
      <c r="A124" s="30"/>
    </row>
    <row r="125" ht="14.25">
      <c r="A125" s="30"/>
    </row>
    <row r="126" ht="14.25">
      <c r="A126" s="30"/>
    </row>
    <row r="127" ht="14.25">
      <c r="A127" s="30"/>
    </row>
    <row r="128" ht="14.25">
      <c r="A128" s="30"/>
    </row>
    <row r="129" ht="14.25">
      <c r="A129" s="30"/>
    </row>
    <row r="130" ht="14.25">
      <c r="A130" s="30"/>
    </row>
    <row r="131" ht="14.25">
      <c r="A131" s="30"/>
    </row>
    <row r="132" ht="14.25">
      <c r="A132" s="30"/>
    </row>
    <row r="133" ht="14.25">
      <c r="A133" s="30"/>
    </row>
    <row r="134" ht="14.25">
      <c r="A134" s="30"/>
    </row>
    <row r="135" ht="14.25">
      <c r="A135" s="30"/>
    </row>
    <row r="136" ht="14.25">
      <c r="A136" s="30"/>
    </row>
    <row r="137" ht="14.25">
      <c r="A137" s="30"/>
    </row>
    <row r="138" ht="14.25">
      <c r="A138" s="30"/>
    </row>
    <row r="139" ht="14.25">
      <c r="A139" s="30"/>
    </row>
    <row r="140" ht="14.25">
      <c r="A140" s="30"/>
    </row>
    <row r="141" ht="14.25">
      <c r="A141" s="30"/>
    </row>
    <row r="142" ht="14.25">
      <c r="A142" s="30"/>
    </row>
    <row r="143" ht="14.25">
      <c r="A143" s="30"/>
    </row>
    <row r="144" ht="14.25">
      <c r="A144" s="30"/>
    </row>
    <row r="145" ht="14.25">
      <c r="A145" s="30"/>
    </row>
    <row r="146" ht="14.25">
      <c r="A146" s="30"/>
    </row>
  </sheetData>
  <sheetProtection/>
  <mergeCells count="3">
    <mergeCell ref="A1:F1"/>
    <mergeCell ref="A2:F2"/>
    <mergeCell ref="C3:F3"/>
  </mergeCells>
  <printOptions horizontalCentered="1" verticalCentered="1"/>
  <pageMargins left="0.7086614173228347" right="0.7086614173228347" top="0.7480314960629921" bottom="0.7480314960629921" header="0.31496062992125984" footer="0.31496062992125984"/>
  <pageSetup orientation="portrait" scale="75" r:id="rId1"/>
</worksheet>
</file>

<file path=xl/worksheets/sheet6.xml><?xml version="1.0" encoding="utf-8"?>
<worksheet xmlns="http://schemas.openxmlformats.org/spreadsheetml/2006/main" xmlns:r="http://schemas.openxmlformats.org/officeDocument/2006/relationships">
  <dimension ref="A1:K123"/>
  <sheetViews>
    <sheetView zoomScalePageLayoutView="0" workbookViewId="0" topLeftCell="B1">
      <selection activeCell="J1" sqref="J1"/>
    </sheetView>
  </sheetViews>
  <sheetFormatPr defaultColWidth="11.421875" defaultRowHeight="15"/>
  <cols>
    <col min="1" max="1" width="85.7109375" style="1" customWidth="1"/>
    <col min="2" max="5" width="6.140625" style="43" customWidth="1"/>
    <col min="6" max="6" width="42.28125" style="7" customWidth="1"/>
    <col min="7" max="7" width="15.57421875" style="7" customWidth="1"/>
    <col min="8" max="8" width="42.28125" style="7" customWidth="1"/>
    <col min="9" max="9" width="15.57421875" style="7" customWidth="1"/>
    <col min="10" max="16384" width="11.421875" style="1" customWidth="1"/>
  </cols>
  <sheetData>
    <row r="1" spans="1:9" ht="50.25" customHeight="1">
      <c r="A1" s="262" t="s">
        <v>219</v>
      </c>
      <c r="B1" s="262"/>
      <c r="C1" s="262"/>
      <c r="D1" s="262"/>
      <c r="E1" s="262"/>
      <c r="F1" s="262"/>
      <c r="G1" s="262"/>
      <c r="H1" s="262"/>
      <c r="I1" s="262"/>
    </row>
    <row r="2" spans="1:9" s="34" customFormat="1" ht="18">
      <c r="A2" s="262" t="s">
        <v>66</v>
      </c>
      <c r="B2" s="262"/>
      <c r="C2" s="262"/>
      <c r="D2" s="262"/>
      <c r="E2" s="262"/>
      <c r="F2" s="262"/>
      <c r="G2" s="262"/>
      <c r="H2" s="262"/>
      <c r="I2" s="262"/>
    </row>
    <row r="3" spans="1:9" ht="15" customHeight="1">
      <c r="A3" s="31" t="s">
        <v>1</v>
      </c>
      <c r="B3" s="305" t="s">
        <v>2</v>
      </c>
      <c r="C3" s="305"/>
      <c r="D3" s="305"/>
      <c r="E3" s="305"/>
      <c r="F3" s="267" t="s">
        <v>229</v>
      </c>
      <c r="G3" s="268"/>
      <c r="H3" s="268"/>
      <c r="I3" s="268"/>
    </row>
    <row r="4" spans="1:9" ht="54">
      <c r="A4" s="31"/>
      <c r="B4" s="305"/>
      <c r="C4" s="305"/>
      <c r="D4" s="305"/>
      <c r="E4" s="305"/>
      <c r="F4" s="153" t="s">
        <v>285</v>
      </c>
      <c r="G4" s="153" t="s">
        <v>2</v>
      </c>
      <c r="H4" s="153" t="s">
        <v>286</v>
      </c>
      <c r="I4" s="153" t="s">
        <v>2</v>
      </c>
    </row>
    <row r="5" spans="1:9" ht="66.75" customHeight="1">
      <c r="A5" s="2" t="s">
        <v>72</v>
      </c>
      <c r="B5" s="303">
        <v>40</v>
      </c>
      <c r="C5" s="303"/>
      <c r="D5" s="303"/>
      <c r="E5" s="303"/>
      <c r="F5" s="222" t="s">
        <v>300</v>
      </c>
      <c r="G5" s="221">
        <v>40</v>
      </c>
      <c r="H5" s="222" t="s">
        <v>300</v>
      </c>
      <c r="I5" s="221">
        <v>40</v>
      </c>
    </row>
    <row r="6" spans="1:9" ht="72.75">
      <c r="A6" s="2" t="s">
        <v>179</v>
      </c>
      <c r="B6" s="303">
        <v>30</v>
      </c>
      <c r="C6" s="303"/>
      <c r="D6" s="303"/>
      <c r="E6" s="303"/>
      <c r="F6" s="222" t="s">
        <v>301</v>
      </c>
      <c r="G6" s="223">
        <f>30*150/500</f>
        <v>9</v>
      </c>
      <c r="H6" s="222" t="s">
        <v>356</v>
      </c>
      <c r="I6" s="223">
        <v>30</v>
      </c>
    </row>
    <row r="7" spans="1:9" ht="43.5">
      <c r="A7" s="2" t="s">
        <v>73</v>
      </c>
      <c r="B7" s="303">
        <v>20</v>
      </c>
      <c r="C7" s="303"/>
      <c r="D7" s="303"/>
      <c r="E7" s="303"/>
      <c r="F7" s="222" t="s">
        <v>302</v>
      </c>
      <c r="G7" s="223">
        <f>20*5/20</f>
        <v>5</v>
      </c>
      <c r="H7" s="222" t="s">
        <v>357</v>
      </c>
      <c r="I7" s="223">
        <v>20</v>
      </c>
    </row>
    <row r="8" spans="1:9" ht="60.75" customHeight="1">
      <c r="A8" s="2" t="s">
        <v>74</v>
      </c>
      <c r="B8" s="303">
        <v>20</v>
      </c>
      <c r="C8" s="303"/>
      <c r="D8" s="303"/>
      <c r="E8" s="303"/>
      <c r="F8" s="222" t="s">
        <v>303</v>
      </c>
      <c r="G8" s="225">
        <f>20*10/30</f>
        <v>6.666666666666667</v>
      </c>
      <c r="H8" s="222" t="s">
        <v>358</v>
      </c>
      <c r="I8" s="225">
        <v>20</v>
      </c>
    </row>
    <row r="9" spans="1:9" ht="49.5" customHeight="1">
      <c r="A9" s="2" t="s">
        <v>75</v>
      </c>
      <c r="B9" s="303">
        <v>20</v>
      </c>
      <c r="C9" s="303"/>
      <c r="D9" s="303"/>
      <c r="E9" s="303"/>
      <c r="F9" s="222" t="s">
        <v>303</v>
      </c>
      <c r="G9" s="225">
        <f>20*10/20</f>
        <v>10</v>
      </c>
      <c r="H9" s="222" t="s">
        <v>357</v>
      </c>
      <c r="I9" s="225">
        <v>20</v>
      </c>
    </row>
    <row r="10" spans="1:9" ht="48.75" customHeight="1">
      <c r="A10" s="2" t="s">
        <v>76</v>
      </c>
      <c r="B10" s="303">
        <v>20</v>
      </c>
      <c r="C10" s="303"/>
      <c r="D10" s="303"/>
      <c r="E10" s="303"/>
      <c r="F10" s="227" t="s">
        <v>304</v>
      </c>
      <c r="G10" s="228">
        <f>20*5/100</f>
        <v>1</v>
      </c>
      <c r="H10" s="227" t="s">
        <v>359</v>
      </c>
      <c r="I10" s="228">
        <v>20</v>
      </c>
    </row>
    <row r="11" spans="1:9" ht="52.5" customHeight="1">
      <c r="A11" s="2" t="s">
        <v>77</v>
      </c>
      <c r="B11" s="303">
        <v>20</v>
      </c>
      <c r="C11" s="303"/>
      <c r="D11" s="303"/>
      <c r="E11" s="303"/>
      <c r="F11" s="222" t="s">
        <v>305</v>
      </c>
      <c r="G11" s="228">
        <f>20*10/20</f>
        <v>10</v>
      </c>
      <c r="H11" s="222" t="s">
        <v>357</v>
      </c>
      <c r="I11" s="228">
        <v>20</v>
      </c>
    </row>
    <row r="12" spans="1:9" ht="55.5" customHeight="1">
      <c r="A12" s="2" t="s">
        <v>172</v>
      </c>
      <c r="B12" s="303">
        <v>20</v>
      </c>
      <c r="C12" s="303"/>
      <c r="D12" s="303"/>
      <c r="E12" s="303"/>
      <c r="F12" s="222" t="s">
        <v>303</v>
      </c>
      <c r="G12" s="231">
        <f>20*10/20</f>
        <v>10</v>
      </c>
      <c r="H12" s="222" t="s">
        <v>357</v>
      </c>
      <c r="I12" s="231">
        <v>20</v>
      </c>
    </row>
    <row r="13" spans="1:9" ht="55.5" customHeight="1">
      <c r="A13" s="2" t="s">
        <v>78</v>
      </c>
      <c r="B13" s="303">
        <v>20</v>
      </c>
      <c r="C13" s="303"/>
      <c r="D13" s="303"/>
      <c r="E13" s="303"/>
      <c r="F13" s="230" t="s">
        <v>292</v>
      </c>
      <c r="G13" s="229">
        <v>0</v>
      </c>
      <c r="H13" s="222" t="s">
        <v>357</v>
      </c>
      <c r="I13" s="229">
        <v>20</v>
      </c>
    </row>
    <row r="14" spans="1:9" ht="55.5" customHeight="1">
      <c r="A14" s="2" t="s">
        <v>205</v>
      </c>
      <c r="B14" s="303">
        <v>20</v>
      </c>
      <c r="C14" s="303"/>
      <c r="D14" s="303"/>
      <c r="E14" s="303"/>
      <c r="F14" s="227" t="s">
        <v>306</v>
      </c>
      <c r="G14" s="229">
        <f>20*10/50</f>
        <v>4</v>
      </c>
      <c r="H14" s="227" t="s">
        <v>360</v>
      </c>
      <c r="I14" s="229">
        <v>20</v>
      </c>
    </row>
    <row r="15" spans="1:11" ht="66" customHeight="1">
      <c r="A15" s="2" t="s">
        <v>206</v>
      </c>
      <c r="B15" s="303">
        <v>20</v>
      </c>
      <c r="C15" s="303"/>
      <c r="D15" s="303"/>
      <c r="E15" s="303"/>
      <c r="F15" s="227" t="s">
        <v>307</v>
      </c>
      <c r="G15" s="229">
        <v>20</v>
      </c>
      <c r="H15" s="230" t="s">
        <v>357</v>
      </c>
      <c r="I15" s="229">
        <v>20</v>
      </c>
      <c r="J15" s="4"/>
      <c r="K15" s="4"/>
    </row>
    <row r="16" spans="1:11" ht="273" customHeight="1">
      <c r="A16" s="3" t="s">
        <v>188</v>
      </c>
      <c r="B16" s="303">
        <v>30</v>
      </c>
      <c r="C16" s="303"/>
      <c r="D16" s="303"/>
      <c r="E16" s="303"/>
      <c r="F16" s="230" t="s">
        <v>292</v>
      </c>
      <c r="G16" s="229">
        <v>0</v>
      </c>
      <c r="H16" s="230" t="s">
        <v>342</v>
      </c>
      <c r="I16" s="229">
        <v>30</v>
      </c>
      <c r="J16" s="4"/>
      <c r="K16" s="4"/>
    </row>
    <row r="17" spans="1:9" ht="44.25">
      <c r="A17" s="3" t="s">
        <v>199</v>
      </c>
      <c r="B17" s="303">
        <v>20</v>
      </c>
      <c r="C17" s="303"/>
      <c r="D17" s="303"/>
      <c r="E17" s="303"/>
      <c r="F17" s="227" t="s">
        <v>292</v>
      </c>
      <c r="G17" s="225">
        <v>0</v>
      </c>
      <c r="H17" s="227" t="s">
        <v>292</v>
      </c>
      <c r="I17" s="225">
        <v>0</v>
      </c>
    </row>
    <row r="18" spans="1:9" s="166" customFormat="1" ht="18">
      <c r="A18" s="165" t="s">
        <v>3</v>
      </c>
      <c r="B18" s="304">
        <f>SUM(B5:E17)</f>
        <v>300</v>
      </c>
      <c r="C18" s="304"/>
      <c r="D18" s="304"/>
      <c r="E18" s="304"/>
      <c r="F18" s="162"/>
      <c r="G18" s="163">
        <f>SUM(G5:G17)</f>
        <v>115.66666666666666</v>
      </c>
      <c r="H18" s="162"/>
      <c r="I18" s="163">
        <f>SUM(I5:I17)</f>
        <v>280</v>
      </c>
    </row>
    <row r="65" spans="2:5" ht="14.25">
      <c r="B65" s="41"/>
      <c r="C65" s="41"/>
      <c r="D65" s="41"/>
      <c r="E65" s="41"/>
    </row>
    <row r="66" spans="2:5" ht="14.25">
      <c r="B66" s="41"/>
      <c r="C66" s="41"/>
      <c r="D66" s="41"/>
      <c r="E66" s="41"/>
    </row>
    <row r="67" spans="2:5" ht="14.25">
      <c r="B67" s="41"/>
      <c r="C67" s="41"/>
      <c r="D67" s="41"/>
      <c r="E67" s="41"/>
    </row>
    <row r="68" spans="2:5" ht="14.25">
      <c r="B68" s="41"/>
      <c r="C68" s="41"/>
      <c r="D68" s="41"/>
      <c r="E68" s="41"/>
    </row>
    <row r="69" spans="1:5" ht="14.25">
      <c r="A69" s="42"/>
      <c r="B69" s="41"/>
      <c r="C69" s="41"/>
      <c r="D69" s="41"/>
      <c r="E69" s="41"/>
    </row>
    <row r="70" spans="1:5" ht="14.25">
      <c r="A70" s="42"/>
      <c r="B70" s="41"/>
      <c r="C70" s="41"/>
      <c r="D70" s="41"/>
      <c r="E70" s="41"/>
    </row>
    <row r="71" spans="1:5" ht="14.25">
      <c r="A71" s="42"/>
      <c r="B71" s="41"/>
      <c r="C71" s="41"/>
      <c r="D71" s="41"/>
      <c r="E71" s="41"/>
    </row>
    <row r="72" spans="1:5" ht="14.25">
      <c r="A72" s="42"/>
      <c r="B72" s="41"/>
      <c r="C72" s="41"/>
      <c r="D72" s="41"/>
      <c r="E72" s="41"/>
    </row>
    <row r="73" spans="1:5" ht="14.25">
      <c r="A73" s="42"/>
      <c r="B73" s="41"/>
      <c r="C73" s="41"/>
      <c r="D73" s="41"/>
      <c r="E73" s="41"/>
    </row>
    <row r="74" spans="1:5" ht="14.25">
      <c r="A74" s="42"/>
      <c r="B74" s="41"/>
      <c r="C74" s="41"/>
      <c r="D74" s="41"/>
      <c r="E74" s="41"/>
    </row>
    <row r="75" spans="1:5" ht="14.25">
      <c r="A75" s="42"/>
      <c r="B75" s="41"/>
      <c r="C75" s="41"/>
      <c r="D75" s="41"/>
      <c r="E75" s="41"/>
    </row>
    <row r="76" spans="1:5" ht="14.25">
      <c r="A76" s="42"/>
      <c r="B76" s="41"/>
      <c r="C76" s="41"/>
      <c r="D76" s="41"/>
      <c r="E76" s="41"/>
    </row>
    <row r="77" spans="1:5" ht="14.25">
      <c r="A77" s="42"/>
      <c r="B77" s="41"/>
      <c r="C77" s="41"/>
      <c r="D77" s="41"/>
      <c r="E77" s="41"/>
    </row>
    <row r="78" spans="1:5" ht="14.25">
      <c r="A78" s="42"/>
      <c r="B78" s="41"/>
      <c r="C78" s="41"/>
      <c r="D78" s="41"/>
      <c r="E78" s="41"/>
    </row>
    <row r="79" spans="1:5" ht="14.25">
      <c r="A79" s="42"/>
      <c r="B79" s="41"/>
      <c r="C79" s="41"/>
      <c r="D79" s="41"/>
      <c r="E79" s="41"/>
    </row>
    <row r="80" spans="1:5" ht="14.25">
      <c r="A80" s="42"/>
      <c r="B80" s="41"/>
      <c r="C80" s="41"/>
      <c r="D80" s="41"/>
      <c r="E80" s="41"/>
    </row>
    <row r="81" spans="1:5" ht="14.25">
      <c r="A81" s="42"/>
      <c r="B81" s="41"/>
      <c r="C81" s="41"/>
      <c r="D81" s="41"/>
      <c r="E81" s="41"/>
    </row>
    <row r="82" spans="1:5" ht="14.25">
      <c r="A82" s="42"/>
      <c r="B82" s="41"/>
      <c r="C82" s="41"/>
      <c r="D82" s="41"/>
      <c r="E82" s="41"/>
    </row>
    <row r="83" spans="1:5" ht="14.25">
      <c r="A83" s="42"/>
      <c r="B83" s="41"/>
      <c r="C83" s="41"/>
      <c r="D83" s="41"/>
      <c r="E83" s="41"/>
    </row>
    <row r="84" spans="1:5" ht="14.25">
      <c r="A84" s="42"/>
      <c r="B84" s="41"/>
      <c r="C84" s="41"/>
      <c r="D84" s="41"/>
      <c r="E84" s="41"/>
    </row>
    <row r="85" spans="1:5" ht="14.25">
      <c r="A85" s="42"/>
      <c r="B85" s="41"/>
      <c r="C85" s="41"/>
      <c r="D85" s="41"/>
      <c r="E85" s="41"/>
    </row>
    <row r="86" spans="1:5" ht="14.25">
      <c r="A86" s="42"/>
      <c r="B86" s="41"/>
      <c r="C86" s="41"/>
      <c r="D86" s="41"/>
      <c r="E86" s="41"/>
    </row>
    <row r="87" spans="1:5" ht="14.25">
      <c r="A87" s="42"/>
      <c r="B87" s="41"/>
      <c r="C87" s="41"/>
      <c r="D87" s="41"/>
      <c r="E87" s="41"/>
    </row>
    <row r="88" spans="1:5" ht="14.25">
      <c r="A88" s="42"/>
      <c r="B88" s="41"/>
      <c r="C88" s="41"/>
      <c r="D88" s="41"/>
      <c r="E88" s="41"/>
    </row>
    <row r="89" spans="1:5" ht="14.25">
      <c r="A89" s="42"/>
      <c r="B89" s="41"/>
      <c r="C89" s="41"/>
      <c r="D89" s="41"/>
      <c r="E89" s="41"/>
    </row>
    <row r="90" spans="1:5" ht="14.25">
      <c r="A90" s="42"/>
      <c r="B90" s="41"/>
      <c r="C90" s="41"/>
      <c r="D90" s="41"/>
      <c r="E90" s="41"/>
    </row>
    <row r="91" spans="1:5" ht="14.25">
      <c r="A91" s="42"/>
      <c r="B91" s="41"/>
      <c r="C91" s="41"/>
      <c r="D91" s="41"/>
      <c r="E91" s="41"/>
    </row>
    <row r="92" spans="1:5" ht="14.25">
      <c r="A92" s="42"/>
      <c r="B92" s="41"/>
      <c r="C92" s="41"/>
      <c r="D92" s="41"/>
      <c r="E92" s="41"/>
    </row>
    <row r="93" spans="1:5" ht="14.25">
      <c r="A93" s="42"/>
      <c r="B93" s="41"/>
      <c r="C93" s="41"/>
      <c r="D93" s="41"/>
      <c r="E93" s="41"/>
    </row>
    <row r="94" spans="1:5" ht="14.25">
      <c r="A94" s="42"/>
      <c r="B94" s="41"/>
      <c r="C94" s="41"/>
      <c r="D94" s="41"/>
      <c r="E94" s="41"/>
    </row>
    <row r="95" spans="1:5" ht="14.25">
      <c r="A95" s="42"/>
      <c r="B95" s="41"/>
      <c r="C95" s="41"/>
      <c r="D95" s="41"/>
      <c r="E95" s="41"/>
    </row>
    <row r="96" spans="1:5" ht="14.25">
      <c r="A96" s="42"/>
      <c r="B96" s="41"/>
      <c r="C96" s="41"/>
      <c r="D96" s="41"/>
      <c r="E96" s="41"/>
    </row>
    <row r="97" spans="1:5" ht="14.25">
      <c r="A97" s="42"/>
      <c r="B97" s="41"/>
      <c r="C97" s="41"/>
      <c r="D97" s="41"/>
      <c r="E97" s="41"/>
    </row>
    <row r="98" spans="1:5" ht="14.25">
      <c r="A98" s="42"/>
      <c r="B98" s="41"/>
      <c r="C98" s="41"/>
      <c r="D98" s="41"/>
      <c r="E98" s="41"/>
    </row>
    <row r="99" spans="1:5" ht="14.25">
      <c r="A99" s="42"/>
      <c r="B99" s="41"/>
      <c r="C99" s="41"/>
      <c r="D99" s="41"/>
      <c r="E99" s="41"/>
    </row>
    <row r="100" spans="1:5" ht="14.25">
      <c r="A100" s="42"/>
      <c r="B100" s="41"/>
      <c r="C100" s="41"/>
      <c r="D100" s="41"/>
      <c r="E100" s="41"/>
    </row>
    <row r="101" spans="1:5" ht="14.25">
      <c r="A101" s="42"/>
      <c r="B101" s="41"/>
      <c r="C101" s="41"/>
      <c r="D101" s="41"/>
      <c r="E101" s="41"/>
    </row>
    <row r="102" spans="1:5" ht="14.25">
      <c r="A102" s="42"/>
      <c r="B102" s="41"/>
      <c r="C102" s="41"/>
      <c r="D102" s="41"/>
      <c r="E102" s="41"/>
    </row>
    <row r="103" spans="1:5" ht="14.25">
      <c r="A103" s="42"/>
      <c r="B103" s="41"/>
      <c r="C103" s="41"/>
      <c r="D103" s="41"/>
      <c r="E103" s="41"/>
    </row>
    <row r="104" spans="1:5" ht="14.25">
      <c r="A104" s="42"/>
      <c r="B104" s="41"/>
      <c r="C104" s="41"/>
      <c r="D104" s="41"/>
      <c r="E104" s="41"/>
    </row>
    <row r="105" spans="1:5" ht="14.25">
      <c r="A105" s="42"/>
      <c r="B105" s="41"/>
      <c r="C105" s="41"/>
      <c r="D105" s="41"/>
      <c r="E105" s="41"/>
    </row>
    <row r="106" spans="1:5" ht="14.25">
      <c r="A106" s="42"/>
      <c r="B106" s="41"/>
      <c r="C106" s="41"/>
      <c r="D106" s="41"/>
      <c r="E106" s="41"/>
    </row>
    <row r="107" spans="1:5" ht="14.25">
      <c r="A107" s="42"/>
      <c r="B107" s="41"/>
      <c r="C107" s="41"/>
      <c r="D107" s="41"/>
      <c r="E107" s="41"/>
    </row>
    <row r="108" spans="2:5" ht="14.25">
      <c r="B108" s="41"/>
      <c r="C108" s="41"/>
      <c r="D108" s="41"/>
      <c r="E108" s="41"/>
    </row>
    <row r="109" spans="2:5" ht="14.25">
      <c r="B109" s="41"/>
      <c r="C109" s="41"/>
      <c r="D109" s="41"/>
      <c r="E109" s="41"/>
    </row>
    <row r="110" spans="2:5" ht="14.25">
      <c r="B110" s="41"/>
      <c r="C110" s="41"/>
      <c r="D110" s="41"/>
      <c r="E110" s="41"/>
    </row>
    <row r="111" spans="2:5" ht="14.25">
      <c r="B111" s="41"/>
      <c r="C111" s="41"/>
      <c r="D111" s="41"/>
      <c r="E111" s="41"/>
    </row>
    <row r="112" spans="2:5" ht="14.25">
      <c r="B112" s="41"/>
      <c r="C112" s="41"/>
      <c r="D112" s="41"/>
      <c r="E112" s="41"/>
    </row>
    <row r="113" spans="2:5" ht="14.25">
      <c r="B113" s="41"/>
      <c r="C113" s="41"/>
      <c r="D113" s="41"/>
      <c r="E113" s="41"/>
    </row>
    <row r="114" spans="2:5" ht="14.25">
      <c r="B114" s="41"/>
      <c r="C114" s="41"/>
      <c r="D114" s="41"/>
      <c r="E114" s="41"/>
    </row>
    <row r="115" spans="2:5" ht="14.25">
      <c r="B115" s="41"/>
      <c r="C115" s="41"/>
      <c r="D115" s="41"/>
      <c r="E115" s="41"/>
    </row>
    <row r="116" spans="2:5" ht="14.25">
      <c r="B116" s="41"/>
      <c r="C116" s="41"/>
      <c r="D116" s="41"/>
      <c r="E116" s="41"/>
    </row>
    <row r="117" spans="2:5" ht="14.25">
      <c r="B117" s="41"/>
      <c r="C117" s="41"/>
      <c r="D117" s="41"/>
      <c r="E117" s="41"/>
    </row>
    <row r="118" spans="2:5" ht="14.25">
      <c r="B118" s="41"/>
      <c r="C118" s="41"/>
      <c r="D118" s="41"/>
      <c r="E118" s="41"/>
    </row>
    <row r="119" spans="2:5" ht="14.25">
      <c r="B119" s="41"/>
      <c r="C119" s="41"/>
      <c r="D119" s="41"/>
      <c r="E119" s="41"/>
    </row>
    <row r="120" spans="2:5" ht="14.25">
      <c r="B120" s="41"/>
      <c r="C120" s="41"/>
      <c r="D120" s="41"/>
      <c r="E120" s="41"/>
    </row>
    <row r="121" spans="2:5" ht="14.25">
      <c r="B121" s="41"/>
      <c r="C121" s="41"/>
      <c r="D121" s="41"/>
      <c r="E121" s="41"/>
    </row>
    <row r="122" spans="2:5" ht="14.25">
      <c r="B122" s="41"/>
      <c r="C122" s="41"/>
      <c r="D122" s="41"/>
      <c r="E122" s="41"/>
    </row>
    <row r="123" spans="2:9" ht="14.25">
      <c r="B123" s="41"/>
      <c r="C123" s="41"/>
      <c r="D123" s="41"/>
      <c r="E123" s="41"/>
      <c r="F123" s="29"/>
      <c r="G123" s="29"/>
      <c r="H123" s="29"/>
      <c r="I123" s="29"/>
    </row>
  </sheetData>
  <sheetProtection/>
  <mergeCells count="19">
    <mergeCell ref="B5:E5"/>
    <mergeCell ref="B6:E6"/>
    <mergeCell ref="B14:E14"/>
    <mergeCell ref="B7:E7"/>
    <mergeCell ref="B8:E8"/>
    <mergeCell ref="B9:E9"/>
    <mergeCell ref="B10:E10"/>
    <mergeCell ref="B11:E11"/>
    <mergeCell ref="B12:E12"/>
    <mergeCell ref="F3:I3"/>
    <mergeCell ref="A1:I1"/>
    <mergeCell ref="A2:I2"/>
    <mergeCell ref="B13:E13"/>
    <mergeCell ref="B16:E16"/>
    <mergeCell ref="B18:E18"/>
    <mergeCell ref="B15:E15"/>
    <mergeCell ref="B17:E17"/>
    <mergeCell ref="B4:E4"/>
    <mergeCell ref="B3:E3"/>
  </mergeCells>
  <printOptions horizontalCentered="1" verticalCentered="1"/>
  <pageMargins left="0.5905511811023623" right="0.5511811023622047" top="0.7480314960629921" bottom="0.7480314960629921" header="0.31496062992125984" footer="0.31496062992125984"/>
  <pageSetup orientation="portrait" scale="80" r:id="rId1"/>
</worksheet>
</file>

<file path=xl/worksheets/sheet7.xml><?xml version="1.0" encoding="utf-8"?>
<worksheet xmlns="http://schemas.openxmlformats.org/spreadsheetml/2006/main" xmlns:r="http://schemas.openxmlformats.org/officeDocument/2006/relationships">
  <dimension ref="A1:J122"/>
  <sheetViews>
    <sheetView zoomScalePageLayoutView="0" workbookViewId="0" topLeftCell="B1">
      <selection activeCell="H1" sqref="H1"/>
    </sheetView>
  </sheetViews>
  <sheetFormatPr defaultColWidth="11.421875" defaultRowHeight="15"/>
  <cols>
    <col min="1" max="1" width="88.00390625" style="1" customWidth="1"/>
    <col min="2" max="2" width="25.7109375" style="43" customWidth="1"/>
    <col min="3" max="3" width="45.140625" style="7" customWidth="1"/>
    <col min="4" max="4" width="15.57421875" style="7" customWidth="1"/>
    <col min="5" max="5" width="45.140625" style="7" customWidth="1"/>
    <col min="6" max="6" width="15.57421875" style="7" customWidth="1"/>
    <col min="7" max="16384" width="11.421875" style="1" customWidth="1"/>
  </cols>
  <sheetData>
    <row r="1" spans="1:6" ht="34.5" customHeight="1">
      <c r="A1" s="301" t="s">
        <v>220</v>
      </c>
      <c r="B1" s="301"/>
      <c r="C1" s="301"/>
      <c r="D1" s="301"/>
      <c r="E1" s="301"/>
      <c r="F1" s="301"/>
    </row>
    <row r="2" spans="1:6" ht="20.25" customHeight="1">
      <c r="A2" s="301" t="s">
        <v>6</v>
      </c>
      <c r="B2" s="301"/>
      <c r="C2" s="301"/>
      <c r="D2" s="301"/>
      <c r="E2" s="301"/>
      <c r="F2" s="301"/>
    </row>
    <row r="3" spans="1:6" ht="15" customHeight="1">
      <c r="A3" s="31" t="s">
        <v>1</v>
      </c>
      <c r="B3" s="48" t="s">
        <v>2</v>
      </c>
      <c r="C3" s="267" t="s">
        <v>229</v>
      </c>
      <c r="D3" s="268"/>
      <c r="E3" s="268"/>
      <c r="F3" s="268"/>
    </row>
    <row r="4" spans="1:6" ht="57.75" customHeight="1">
      <c r="A4" s="31"/>
      <c r="B4" s="78"/>
      <c r="C4" s="153" t="s">
        <v>285</v>
      </c>
      <c r="D4" s="153" t="s">
        <v>2</v>
      </c>
      <c r="E4" s="153" t="s">
        <v>286</v>
      </c>
      <c r="F4" s="153" t="s">
        <v>2</v>
      </c>
    </row>
    <row r="5" spans="1:6" ht="57.75">
      <c r="A5" s="44" t="s">
        <v>93</v>
      </c>
      <c r="B5" s="10">
        <v>40</v>
      </c>
      <c r="C5" s="220" t="s">
        <v>290</v>
      </c>
      <c r="D5" s="221">
        <v>40</v>
      </c>
      <c r="E5" s="220" t="s">
        <v>347</v>
      </c>
      <c r="F5" s="221">
        <v>20</v>
      </c>
    </row>
    <row r="6" spans="1:10" ht="101.25">
      <c r="A6" s="44" t="s">
        <v>178</v>
      </c>
      <c r="B6" s="10">
        <v>30</v>
      </c>
      <c r="C6" s="222" t="s">
        <v>314</v>
      </c>
      <c r="D6" s="221">
        <f>30*25/80</f>
        <v>9.375</v>
      </c>
      <c r="E6" s="222" t="s">
        <v>348</v>
      </c>
      <c r="F6" s="221">
        <v>30</v>
      </c>
      <c r="G6" s="4"/>
      <c r="H6" s="4"/>
      <c r="I6" s="4"/>
      <c r="J6" s="4"/>
    </row>
    <row r="7" spans="1:6" s="46" customFormat="1" ht="260.25" customHeight="1">
      <c r="A7" s="3" t="s">
        <v>188</v>
      </c>
      <c r="B7" s="10">
        <v>30</v>
      </c>
      <c r="C7" s="220" t="s">
        <v>292</v>
      </c>
      <c r="D7" s="221">
        <v>0</v>
      </c>
      <c r="E7" s="220" t="s">
        <v>342</v>
      </c>
      <c r="F7" s="221">
        <v>30</v>
      </c>
    </row>
    <row r="8" spans="1:6" ht="108" customHeight="1">
      <c r="A8" s="45" t="s">
        <v>207</v>
      </c>
      <c r="B8" s="10">
        <v>30</v>
      </c>
      <c r="C8" s="220" t="s">
        <v>294</v>
      </c>
      <c r="D8" s="221">
        <v>0</v>
      </c>
      <c r="E8" s="220" t="s">
        <v>294</v>
      </c>
      <c r="F8" s="221">
        <v>0</v>
      </c>
    </row>
    <row r="9" spans="1:6" ht="76.5" customHeight="1">
      <c r="A9" s="47" t="s">
        <v>208</v>
      </c>
      <c r="B9" s="10">
        <v>20</v>
      </c>
      <c r="C9" s="222" t="s">
        <v>315</v>
      </c>
      <c r="D9" s="221">
        <v>20</v>
      </c>
      <c r="E9" s="222" t="s">
        <v>349</v>
      </c>
      <c r="F9" s="221">
        <v>20</v>
      </c>
    </row>
    <row r="10" spans="1:6" s="62" customFormat="1" ht="74.25" customHeight="1">
      <c r="A10" s="47" t="s">
        <v>209</v>
      </c>
      <c r="B10" s="10">
        <v>20</v>
      </c>
      <c r="C10" s="220" t="s">
        <v>316</v>
      </c>
      <c r="D10" s="221">
        <v>20</v>
      </c>
      <c r="E10" s="222" t="s">
        <v>350</v>
      </c>
      <c r="F10" s="221">
        <f>20*25/50</f>
        <v>10</v>
      </c>
    </row>
    <row r="11" spans="1:6" s="62" customFormat="1" ht="104.25" customHeight="1">
      <c r="A11" s="47" t="s">
        <v>227</v>
      </c>
      <c r="B11" s="10">
        <v>20</v>
      </c>
      <c r="C11" s="222" t="s">
        <v>314</v>
      </c>
      <c r="D11" s="221">
        <v>20</v>
      </c>
      <c r="E11" s="222" t="s">
        <v>351</v>
      </c>
      <c r="F11" s="221">
        <f>20*10/25</f>
        <v>8</v>
      </c>
    </row>
    <row r="12" spans="1:7" s="62" customFormat="1" ht="75" customHeight="1">
      <c r="A12" s="50" t="s">
        <v>210</v>
      </c>
      <c r="B12" s="10">
        <v>20</v>
      </c>
      <c r="C12" s="222" t="s">
        <v>317</v>
      </c>
      <c r="D12" s="221">
        <v>20</v>
      </c>
      <c r="E12" s="220" t="s">
        <v>352</v>
      </c>
      <c r="F12" s="221">
        <v>20</v>
      </c>
      <c r="G12" s="249"/>
    </row>
    <row r="13" spans="1:6" s="62" customFormat="1" ht="79.5" customHeight="1">
      <c r="A13" s="47" t="s">
        <v>211</v>
      </c>
      <c r="B13" s="10">
        <v>20</v>
      </c>
      <c r="C13" s="222" t="s">
        <v>318</v>
      </c>
      <c r="D13" s="221">
        <v>20</v>
      </c>
      <c r="E13" s="220" t="s">
        <v>292</v>
      </c>
      <c r="F13" s="221">
        <v>0</v>
      </c>
    </row>
    <row r="14" spans="1:6" s="62" customFormat="1" ht="102" customHeight="1">
      <c r="A14" s="47" t="s">
        <v>194</v>
      </c>
      <c r="B14" s="10">
        <v>20</v>
      </c>
      <c r="C14" s="220" t="s">
        <v>294</v>
      </c>
      <c r="D14" s="221">
        <v>20</v>
      </c>
      <c r="E14" s="220" t="s">
        <v>294</v>
      </c>
      <c r="F14" s="221">
        <v>20</v>
      </c>
    </row>
    <row r="15" spans="1:6" ht="43.5">
      <c r="A15" s="47" t="s">
        <v>202</v>
      </c>
      <c r="B15" s="10">
        <v>30</v>
      </c>
      <c r="C15" s="220" t="s">
        <v>294</v>
      </c>
      <c r="D15" s="221">
        <v>30</v>
      </c>
      <c r="E15" s="220" t="s">
        <v>292</v>
      </c>
      <c r="F15" s="221">
        <v>0</v>
      </c>
    </row>
    <row r="16" spans="1:6" ht="243">
      <c r="A16" s="47" t="s">
        <v>280</v>
      </c>
      <c r="B16" s="10">
        <v>20</v>
      </c>
      <c r="C16" s="220" t="s">
        <v>294</v>
      </c>
      <c r="D16" s="221">
        <v>20</v>
      </c>
      <c r="E16" s="220" t="s">
        <v>292</v>
      </c>
      <c r="F16" s="221">
        <v>0</v>
      </c>
    </row>
    <row r="17" spans="1:6" s="166" customFormat="1" ht="18">
      <c r="A17" s="165" t="s">
        <v>94</v>
      </c>
      <c r="B17" s="198">
        <f>SUM(B4:B16)</f>
        <v>300</v>
      </c>
      <c r="C17" s="162"/>
      <c r="D17" s="163">
        <f>SUM(D5:D16)</f>
        <v>219.375</v>
      </c>
      <c r="E17" s="162"/>
      <c r="F17" s="163">
        <f>SUM(F5:F16)</f>
        <v>158</v>
      </c>
    </row>
    <row r="122" spans="3:6" ht="14.25">
      <c r="C122" s="29"/>
      <c r="D122" s="29"/>
      <c r="E122" s="29"/>
      <c r="F122" s="29"/>
    </row>
  </sheetData>
  <sheetProtection/>
  <mergeCells count="3">
    <mergeCell ref="A1:F1"/>
    <mergeCell ref="A2:F2"/>
    <mergeCell ref="C3:F3"/>
  </mergeCells>
  <printOptions horizontalCentered="1" verticalCentered="1"/>
  <pageMargins left="0.5905511811023623" right="0.5511811023622047" top="0.7480314960629921" bottom="0.7480314960629921" header="0.31496062992125984" footer="0.31496062992125984"/>
  <pageSetup orientation="portrait" scale="70" r:id="rId1"/>
</worksheet>
</file>

<file path=xl/worksheets/sheet8.xml><?xml version="1.0" encoding="utf-8"?>
<worksheet xmlns="http://schemas.openxmlformats.org/spreadsheetml/2006/main" xmlns:r="http://schemas.openxmlformats.org/officeDocument/2006/relationships">
  <dimension ref="A1:J121"/>
  <sheetViews>
    <sheetView zoomScalePageLayoutView="0" workbookViewId="0" topLeftCell="B1">
      <selection activeCell="G1" sqref="G1"/>
    </sheetView>
  </sheetViews>
  <sheetFormatPr defaultColWidth="11.421875" defaultRowHeight="15"/>
  <cols>
    <col min="1" max="1" width="85.7109375" style="1" customWidth="1"/>
    <col min="2" max="2" width="25.7109375" style="13" customWidth="1"/>
    <col min="3" max="3" width="42.28125" style="7" customWidth="1"/>
    <col min="4" max="4" width="15.57421875" style="7" customWidth="1"/>
    <col min="5" max="5" width="42.28125" style="7" customWidth="1"/>
    <col min="6" max="6" width="15.57421875" style="7" customWidth="1"/>
    <col min="7" max="16384" width="11.421875" style="1" customWidth="1"/>
  </cols>
  <sheetData>
    <row r="1" spans="1:6" ht="56.25" customHeight="1">
      <c r="A1" s="306" t="s">
        <v>221</v>
      </c>
      <c r="B1" s="306"/>
      <c r="C1" s="306"/>
      <c r="D1" s="306"/>
      <c r="E1" s="306"/>
      <c r="F1" s="306"/>
    </row>
    <row r="2" spans="1:6" ht="21.75" customHeight="1">
      <c r="A2" s="307" t="s">
        <v>6</v>
      </c>
      <c r="B2" s="307"/>
      <c r="C2" s="307"/>
      <c r="D2" s="307"/>
      <c r="E2" s="307"/>
      <c r="F2" s="307"/>
    </row>
    <row r="3" spans="1:6" ht="15" customHeight="1">
      <c r="A3" s="31" t="s">
        <v>1</v>
      </c>
      <c r="B3" s="9" t="s">
        <v>19</v>
      </c>
      <c r="C3" s="267" t="s">
        <v>229</v>
      </c>
      <c r="D3" s="268"/>
      <c r="E3" s="268"/>
      <c r="F3" s="268"/>
    </row>
    <row r="4" spans="1:6" ht="54">
      <c r="A4" s="31"/>
      <c r="B4" s="79"/>
      <c r="C4" s="153" t="s">
        <v>285</v>
      </c>
      <c r="D4" s="153" t="s">
        <v>2</v>
      </c>
      <c r="E4" s="153" t="s">
        <v>286</v>
      </c>
      <c r="F4" s="153" t="s">
        <v>2</v>
      </c>
    </row>
    <row r="5" spans="1:6" ht="48" customHeight="1">
      <c r="A5" s="2" t="s">
        <v>20</v>
      </c>
      <c r="B5" s="10">
        <v>40</v>
      </c>
      <c r="C5" s="222" t="s">
        <v>310</v>
      </c>
      <c r="D5" s="221">
        <f>40*150/100000000</f>
        <v>6E-05</v>
      </c>
      <c r="E5" s="222" t="s">
        <v>364</v>
      </c>
      <c r="F5" s="221">
        <v>40</v>
      </c>
    </row>
    <row r="6" spans="1:7" ht="51" customHeight="1">
      <c r="A6" s="2" t="s">
        <v>21</v>
      </c>
      <c r="B6" s="10">
        <v>30</v>
      </c>
      <c r="C6" s="222" t="s">
        <v>311</v>
      </c>
      <c r="D6" s="223">
        <f>30*100/182</f>
        <v>16.483516483516482</v>
      </c>
      <c r="E6" s="222" t="s">
        <v>365</v>
      </c>
      <c r="F6" s="223">
        <v>30</v>
      </c>
      <c r="G6" s="250"/>
    </row>
    <row r="7" spans="1:6" ht="58.5">
      <c r="A7" s="11" t="s">
        <v>191</v>
      </c>
      <c r="B7" s="10">
        <v>30</v>
      </c>
      <c r="C7" s="222" t="s">
        <v>312</v>
      </c>
      <c r="D7" s="221">
        <v>30</v>
      </c>
      <c r="E7" s="222" t="s">
        <v>366</v>
      </c>
      <c r="F7" s="221">
        <f>30*1/3</f>
        <v>10</v>
      </c>
    </row>
    <row r="8" spans="1:6" ht="72.75">
      <c r="A8" s="2" t="s">
        <v>201</v>
      </c>
      <c r="B8" s="10">
        <v>30</v>
      </c>
      <c r="C8" s="220" t="s">
        <v>292</v>
      </c>
      <c r="D8" s="221">
        <v>0</v>
      </c>
      <c r="E8" s="222" t="s">
        <v>367</v>
      </c>
      <c r="F8" s="221">
        <v>15</v>
      </c>
    </row>
    <row r="9" spans="1:6" ht="43.5">
      <c r="A9" s="2" t="s">
        <v>22</v>
      </c>
      <c r="B9" s="10">
        <v>20</v>
      </c>
      <c r="C9" s="220" t="s">
        <v>292</v>
      </c>
      <c r="D9" s="221">
        <v>0</v>
      </c>
      <c r="E9" s="220" t="s">
        <v>368</v>
      </c>
      <c r="F9" s="221">
        <v>20</v>
      </c>
    </row>
    <row r="10" spans="1:6" ht="43.5">
      <c r="A10" s="2" t="s">
        <v>23</v>
      </c>
      <c r="B10" s="10">
        <v>20</v>
      </c>
      <c r="C10" s="220" t="s">
        <v>292</v>
      </c>
      <c r="D10" s="221">
        <v>0</v>
      </c>
      <c r="E10" s="220" t="s">
        <v>368</v>
      </c>
      <c r="F10" s="221">
        <v>20</v>
      </c>
    </row>
    <row r="11" spans="1:10" ht="29.25">
      <c r="A11" s="2" t="s">
        <v>24</v>
      </c>
      <c r="B11" s="10">
        <v>20</v>
      </c>
      <c r="C11" s="220" t="s">
        <v>294</v>
      </c>
      <c r="D11" s="221">
        <v>20</v>
      </c>
      <c r="E11" s="220" t="s">
        <v>294</v>
      </c>
      <c r="F11" s="221">
        <v>20</v>
      </c>
      <c r="G11" s="4"/>
      <c r="H11" s="4"/>
      <c r="I11" s="4"/>
      <c r="J11" s="4"/>
    </row>
    <row r="12" spans="1:10" ht="262.5" customHeight="1">
      <c r="A12" s="3" t="s">
        <v>189</v>
      </c>
      <c r="B12" s="10">
        <v>40</v>
      </c>
      <c r="C12" s="220" t="s">
        <v>292</v>
      </c>
      <c r="D12" s="221">
        <v>0</v>
      </c>
      <c r="E12" s="220" t="s">
        <v>342</v>
      </c>
      <c r="F12" s="221">
        <v>40</v>
      </c>
      <c r="G12" s="4"/>
      <c r="H12" s="4"/>
      <c r="I12" s="4"/>
      <c r="J12" s="4"/>
    </row>
    <row r="13" spans="1:10" ht="68.25" customHeight="1">
      <c r="A13" s="3" t="s">
        <v>212</v>
      </c>
      <c r="B13" s="10">
        <v>20</v>
      </c>
      <c r="C13" s="222" t="s">
        <v>313</v>
      </c>
      <c r="D13" s="221">
        <v>20</v>
      </c>
      <c r="E13" s="220" t="s">
        <v>369</v>
      </c>
      <c r="F13" s="221">
        <v>10</v>
      </c>
      <c r="G13" s="4"/>
      <c r="H13" s="4"/>
      <c r="I13" s="4"/>
      <c r="J13" s="4"/>
    </row>
    <row r="14" spans="1:10" ht="68.25" customHeight="1">
      <c r="A14" s="3" t="s">
        <v>195</v>
      </c>
      <c r="B14" s="10">
        <v>20</v>
      </c>
      <c r="C14" s="220" t="s">
        <v>292</v>
      </c>
      <c r="D14" s="221">
        <v>0</v>
      </c>
      <c r="E14" s="220" t="s">
        <v>370</v>
      </c>
      <c r="F14" s="221">
        <v>20</v>
      </c>
      <c r="G14" s="4"/>
      <c r="H14" s="4"/>
      <c r="I14" s="4"/>
      <c r="J14" s="4"/>
    </row>
    <row r="15" spans="1:6" ht="58.5">
      <c r="A15" s="3" t="s">
        <v>196</v>
      </c>
      <c r="B15" s="10">
        <v>30</v>
      </c>
      <c r="C15" s="220" t="s">
        <v>294</v>
      </c>
      <c r="D15" s="221">
        <v>30</v>
      </c>
      <c r="E15" s="220" t="s">
        <v>292</v>
      </c>
      <c r="F15" s="221">
        <v>0</v>
      </c>
    </row>
    <row r="16" spans="1:6" s="166" customFormat="1" ht="18">
      <c r="A16" s="165" t="s">
        <v>25</v>
      </c>
      <c r="B16" s="171">
        <f>SUM(B5:B15)</f>
        <v>300</v>
      </c>
      <c r="C16" s="162"/>
      <c r="D16" s="163">
        <f>SUM(D5:D15)</f>
        <v>116.48357648351649</v>
      </c>
      <c r="E16" s="162"/>
      <c r="F16" s="163">
        <f>SUM(F5:F15)</f>
        <v>225</v>
      </c>
    </row>
    <row r="18" spans="1:6" s="33" customFormat="1" ht="14.25">
      <c r="A18" s="1"/>
      <c r="B18" s="13"/>
      <c r="C18" s="7"/>
      <c r="D18" s="7"/>
      <c r="E18" s="7"/>
      <c r="F18" s="7"/>
    </row>
    <row r="19" spans="2:6" s="33" customFormat="1" ht="14.25">
      <c r="B19" s="35"/>
      <c r="C19" s="7"/>
      <c r="D19" s="7"/>
      <c r="E19" s="7"/>
      <c r="F19" s="7"/>
    </row>
    <row r="20" spans="2:6" s="33" customFormat="1" ht="14.25">
      <c r="B20" s="35"/>
      <c r="C20" s="7"/>
      <c r="D20" s="7"/>
      <c r="E20" s="7"/>
      <c r="F20" s="7"/>
    </row>
    <row r="21" spans="2:6" s="33" customFormat="1" ht="14.25">
      <c r="B21" s="35"/>
      <c r="C21" s="7"/>
      <c r="D21" s="7"/>
      <c r="E21" s="7"/>
      <c r="F21" s="7"/>
    </row>
    <row r="22" spans="2:6" s="33" customFormat="1" ht="14.25">
      <c r="B22" s="35"/>
      <c r="C22" s="7"/>
      <c r="D22" s="7"/>
      <c r="E22" s="7"/>
      <c r="F22" s="7"/>
    </row>
    <row r="23" spans="2:6" s="33" customFormat="1" ht="14.25">
      <c r="B23" s="35"/>
      <c r="C23" s="7"/>
      <c r="D23" s="7"/>
      <c r="E23" s="7"/>
      <c r="F23" s="7"/>
    </row>
    <row r="24" spans="2:6" s="33" customFormat="1" ht="14.25">
      <c r="B24" s="35"/>
      <c r="C24" s="7"/>
      <c r="D24" s="7"/>
      <c r="E24" s="7"/>
      <c r="F24" s="7"/>
    </row>
    <row r="25" spans="2:6" s="33" customFormat="1" ht="14.25">
      <c r="B25" s="35"/>
      <c r="C25" s="7"/>
      <c r="D25" s="7"/>
      <c r="E25" s="7"/>
      <c r="F25" s="7"/>
    </row>
    <row r="26" spans="2:6" s="33" customFormat="1" ht="14.25">
      <c r="B26" s="35"/>
      <c r="C26" s="7"/>
      <c r="D26" s="7"/>
      <c r="E26" s="7"/>
      <c r="F26" s="7"/>
    </row>
    <row r="27" spans="2:6" s="33" customFormat="1" ht="14.25">
      <c r="B27" s="35"/>
      <c r="C27" s="7"/>
      <c r="D27" s="7"/>
      <c r="E27" s="7"/>
      <c r="F27" s="7"/>
    </row>
    <row r="28" spans="2:6" s="33" customFormat="1" ht="14.25">
      <c r="B28" s="35"/>
      <c r="C28" s="7"/>
      <c r="D28" s="7"/>
      <c r="E28" s="7"/>
      <c r="F28" s="7"/>
    </row>
    <row r="29" spans="2:6" s="33" customFormat="1" ht="14.25">
      <c r="B29" s="35"/>
      <c r="C29" s="7"/>
      <c r="D29" s="7"/>
      <c r="E29" s="7"/>
      <c r="F29" s="7"/>
    </row>
    <row r="30" spans="2:6" s="33" customFormat="1" ht="14.25">
      <c r="B30" s="35"/>
      <c r="C30" s="7"/>
      <c r="D30" s="7"/>
      <c r="E30" s="7"/>
      <c r="F30" s="7"/>
    </row>
    <row r="31" spans="1:2" ht="14.25">
      <c r="A31" s="33"/>
      <c r="B31" s="35"/>
    </row>
    <row r="121" spans="3:6" ht="14.25">
      <c r="C121" s="29"/>
      <c r="D121" s="29"/>
      <c r="E121" s="29"/>
      <c r="F121" s="29"/>
    </row>
  </sheetData>
  <sheetProtection/>
  <mergeCells count="3">
    <mergeCell ref="A1:F1"/>
    <mergeCell ref="A2:F2"/>
    <mergeCell ref="C3:F3"/>
  </mergeCells>
  <printOptions horizontalCentered="1" verticalCentered="1"/>
  <pageMargins left="0.7086614173228347" right="0.7086614173228347" top="0.7480314960629921" bottom="0.7480314960629921" header="0.31496062992125984" footer="0.31496062992125984"/>
  <pageSetup orientation="portrait" scale="75" r:id="rId1"/>
</worksheet>
</file>

<file path=xl/worksheets/sheet9.xml><?xml version="1.0" encoding="utf-8"?>
<worksheet xmlns="http://schemas.openxmlformats.org/spreadsheetml/2006/main" xmlns:r="http://schemas.openxmlformats.org/officeDocument/2006/relationships">
  <dimension ref="A1:F134"/>
  <sheetViews>
    <sheetView zoomScalePageLayoutView="0" workbookViewId="0" topLeftCell="A2">
      <selection activeCell="A2" sqref="A2:F2"/>
    </sheetView>
  </sheetViews>
  <sheetFormatPr defaultColWidth="11.421875" defaultRowHeight="15"/>
  <cols>
    <col min="1" max="1" width="102.140625" style="6" customWidth="1"/>
    <col min="2" max="2" width="27.8515625" style="6" customWidth="1"/>
    <col min="3" max="3" width="44.8515625" style="7" customWidth="1"/>
    <col min="4" max="4" width="15.57421875" style="7" customWidth="1"/>
    <col min="5" max="5" width="44.8515625" style="7" customWidth="1"/>
    <col min="6" max="6" width="15.57421875" style="7" customWidth="1"/>
    <col min="7" max="16384" width="11.421875" style="6" customWidth="1"/>
  </cols>
  <sheetData>
    <row r="1" spans="1:6" ht="56.25" customHeight="1" hidden="1">
      <c r="A1" s="5" t="s">
        <v>5</v>
      </c>
      <c r="C1" s="6"/>
      <c r="D1" s="6"/>
      <c r="E1" s="6"/>
      <c r="F1" s="6"/>
    </row>
    <row r="2" spans="1:6" s="7" customFormat="1" ht="46.5" customHeight="1">
      <c r="A2" s="301" t="s">
        <v>222</v>
      </c>
      <c r="B2" s="301"/>
      <c r="C2" s="301"/>
      <c r="D2" s="301"/>
      <c r="E2" s="301"/>
      <c r="F2" s="301"/>
    </row>
    <row r="3" spans="1:6" s="7" customFormat="1" ht="19.5" customHeight="1">
      <c r="A3" s="301" t="s">
        <v>6</v>
      </c>
      <c r="B3" s="301"/>
      <c r="C3" s="301"/>
      <c r="D3" s="301"/>
      <c r="E3" s="301"/>
      <c r="F3" s="301"/>
    </row>
    <row r="4" spans="1:6" ht="21.75" customHeight="1">
      <c r="A4" s="66" t="s">
        <v>0</v>
      </c>
      <c r="B4" s="67"/>
      <c r="C4" s="267" t="s">
        <v>229</v>
      </c>
      <c r="D4" s="268"/>
      <c r="E4" s="268"/>
      <c r="F4" s="268"/>
    </row>
    <row r="5" spans="1:6" s="51" customFormat="1" ht="69.75" customHeight="1" thickBot="1">
      <c r="A5" s="68" t="s">
        <v>7</v>
      </c>
      <c r="B5" s="69" t="s">
        <v>117</v>
      </c>
      <c r="C5" s="153" t="s">
        <v>285</v>
      </c>
      <c r="D5" s="153" t="s">
        <v>2</v>
      </c>
      <c r="E5" s="153" t="s">
        <v>286</v>
      </c>
      <c r="F5" s="153" t="s">
        <v>2</v>
      </c>
    </row>
    <row r="6" spans="1:6" s="51" customFormat="1" ht="81" customHeight="1">
      <c r="A6" s="70" t="s">
        <v>213</v>
      </c>
      <c r="B6" s="318">
        <v>40</v>
      </c>
      <c r="C6" s="311" t="s">
        <v>320</v>
      </c>
      <c r="D6" s="311">
        <v>40</v>
      </c>
      <c r="E6" s="311" t="s">
        <v>292</v>
      </c>
      <c r="F6" s="311">
        <v>0</v>
      </c>
    </row>
    <row r="7" spans="1:6" s="51" customFormat="1" ht="42" customHeight="1">
      <c r="A7" s="65" t="s">
        <v>214</v>
      </c>
      <c r="B7" s="319"/>
      <c r="C7" s="312"/>
      <c r="D7" s="312"/>
      <c r="E7" s="312"/>
      <c r="F7" s="312"/>
    </row>
    <row r="8" spans="1:6" s="51" customFormat="1" ht="46.5" customHeight="1">
      <c r="A8" s="65" t="s">
        <v>215</v>
      </c>
      <c r="B8" s="320"/>
      <c r="C8" s="313"/>
      <c r="D8" s="313"/>
      <c r="E8" s="313"/>
      <c r="F8" s="313"/>
    </row>
    <row r="9" spans="1:6" s="51" customFormat="1" ht="54" customHeight="1">
      <c r="A9" s="71" t="s">
        <v>185</v>
      </c>
      <c r="B9" s="72">
        <v>30</v>
      </c>
      <c r="C9" s="222" t="s">
        <v>321</v>
      </c>
      <c r="D9" s="221">
        <v>30</v>
      </c>
      <c r="E9" s="220" t="s">
        <v>292</v>
      </c>
      <c r="F9" s="221">
        <v>0</v>
      </c>
    </row>
    <row r="10" spans="1:6" s="51" customFormat="1" ht="45.75" customHeight="1">
      <c r="A10" s="59" t="s">
        <v>173</v>
      </c>
      <c r="B10" s="73">
        <v>20</v>
      </c>
      <c r="C10" s="222" t="s">
        <v>322</v>
      </c>
      <c r="D10" s="221">
        <v>20</v>
      </c>
      <c r="E10" s="220" t="s">
        <v>371</v>
      </c>
      <c r="F10" s="221">
        <f>20*10/30</f>
        <v>6.666666666666667</v>
      </c>
    </row>
    <row r="11" spans="1:6" s="51" customFormat="1" ht="45.75" customHeight="1">
      <c r="A11" s="59" t="s">
        <v>174</v>
      </c>
      <c r="B11" s="73">
        <v>30</v>
      </c>
      <c r="C11" s="220" t="s">
        <v>323</v>
      </c>
      <c r="D11" s="221">
        <v>30</v>
      </c>
      <c r="E11" s="220" t="s">
        <v>292</v>
      </c>
      <c r="F11" s="221">
        <v>0</v>
      </c>
    </row>
    <row r="12" spans="1:6" s="51" customFormat="1" ht="55.5" customHeight="1">
      <c r="A12" s="59" t="s">
        <v>181</v>
      </c>
      <c r="B12" s="73">
        <v>20</v>
      </c>
      <c r="C12" s="222" t="s">
        <v>324</v>
      </c>
      <c r="D12" s="221">
        <v>20</v>
      </c>
      <c r="E12" s="220" t="s">
        <v>292</v>
      </c>
      <c r="F12" s="221">
        <v>0</v>
      </c>
    </row>
    <row r="13" spans="1:6" s="51" customFormat="1" ht="63.75" customHeight="1">
      <c r="A13" s="71" t="s">
        <v>184</v>
      </c>
      <c r="B13" s="73">
        <v>20</v>
      </c>
      <c r="C13" s="220" t="s">
        <v>325</v>
      </c>
      <c r="D13" s="221">
        <v>20</v>
      </c>
      <c r="E13" s="220" t="s">
        <v>292</v>
      </c>
      <c r="F13" s="221">
        <v>0</v>
      </c>
    </row>
    <row r="14" spans="1:6" s="51" customFormat="1" ht="24.75" customHeight="1">
      <c r="A14" s="59" t="s">
        <v>111</v>
      </c>
      <c r="B14" s="321">
        <v>30</v>
      </c>
      <c r="C14" s="314" t="s">
        <v>294</v>
      </c>
      <c r="D14" s="314">
        <v>30</v>
      </c>
      <c r="E14" s="314" t="s">
        <v>294</v>
      </c>
      <c r="F14" s="314">
        <v>30</v>
      </c>
    </row>
    <row r="15" spans="1:6" s="51" customFormat="1" ht="35.25" customHeight="1">
      <c r="A15" s="65" t="s">
        <v>112</v>
      </c>
      <c r="B15" s="321"/>
      <c r="C15" s="314"/>
      <c r="D15" s="314"/>
      <c r="E15" s="314"/>
      <c r="F15" s="314"/>
    </row>
    <row r="16" spans="1:6" s="51" customFormat="1" ht="34.5" customHeight="1">
      <c r="A16" s="65" t="s">
        <v>113</v>
      </c>
      <c r="B16" s="321"/>
      <c r="C16" s="314"/>
      <c r="D16" s="314"/>
      <c r="E16" s="314"/>
      <c r="F16" s="314"/>
    </row>
    <row r="17" spans="1:6" s="51" customFormat="1" ht="57">
      <c r="A17" s="65" t="s">
        <v>114</v>
      </c>
      <c r="B17" s="321"/>
      <c r="C17" s="314"/>
      <c r="D17" s="314"/>
      <c r="E17" s="314"/>
      <c r="F17" s="314"/>
    </row>
    <row r="18" spans="1:6" s="51" customFormat="1" ht="90.75" customHeight="1">
      <c r="A18" s="65" t="s">
        <v>115</v>
      </c>
      <c r="B18" s="321"/>
      <c r="C18" s="314"/>
      <c r="D18" s="314"/>
      <c r="E18" s="314"/>
      <c r="F18" s="314"/>
    </row>
    <row r="19" spans="1:6" s="51" customFormat="1" ht="42.75">
      <c r="A19" s="65" t="s">
        <v>116</v>
      </c>
      <c r="B19" s="321"/>
      <c r="C19" s="314"/>
      <c r="D19" s="314"/>
      <c r="E19" s="314"/>
      <c r="F19" s="314"/>
    </row>
    <row r="20" spans="1:6" s="51" customFormat="1" ht="18.75" customHeight="1">
      <c r="A20" s="74" t="s">
        <v>182</v>
      </c>
      <c r="B20" s="316">
        <v>20</v>
      </c>
      <c r="C20" s="308" t="s">
        <v>290</v>
      </c>
      <c r="D20" s="308"/>
      <c r="E20" s="308" t="s">
        <v>292</v>
      </c>
      <c r="F20" s="308">
        <v>0</v>
      </c>
    </row>
    <row r="21" spans="1:6" s="51" customFormat="1" ht="45" customHeight="1">
      <c r="A21" s="75" t="s">
        <v>183</v>
      </c>
      <c r="B21" s="316"/>
      <c r="C21" s="308"/>
      <c r="D21" s="308"/>
      <c r="E21" s="308"/>
      <c r="F21" s="308"/>
    </row>
    <row r="22" spans="1:6" s="51" customFormat="1" ht="64.5" customHeight="1">
      <c r="A22" s="65" t="s">
        <v>197</v>
      </c>
      <c r="B22" s="315">
        <v>20</v>
      </c>
      <c r="C22" s="309" t="s">
        <v>294</v>
      </c>
      <c r="D22" s="309">
        <v>20</v>
      </c>
      <c r="E22" s="309" t="s">
        <v>292</v>
      </c>
      <c r="F22" s="309">
        <v>0</v>
      </c>
    </row>
    <row r="23" spans="1:6" s="51" customFormat="1" ht="116.25" customHeight="1">
      <c r="A23" s="77" t="s">
        <v>109</v>
      </c>
      <c r="B23" s="316"/>
      <c r="C23" s="308"/>
      <c r="D23" s="308"/>
      <c r="E23" s="308"/>
      <c r="F23" s="308"/>
    </row>
    <row r="24" spans="1:6" s="51" customFormat="1" ht="49.5" customHeight="1">
      <c r="A24" s="65" t="s">
        <v>167</v>
      </c>
      <c r="B24" s="316"/>
      <c r="C24" s="308"/>
      <c r="D24" s="308"/>
      <c r="E24" s="308"/>
      <c r="F24" s="308"/>
    </row>
    <row r="25" spans="1:6" s="51" customFormat="1" ht="81" customHeight="1">
      <c r="A25" s="77" t="s">
        <v>110</v>
      </c>
      <c r="B25" s="317"/>
      <c r="C25" s="310"/>
      <c r="D25" s="310"/>
      <c r="E25" s="310"/>
      <c r="F25" s="310"/>
    </row>
    <row r="26" spans="1:6" s="62" customFormat="1" ht="159.75" customHeight="1">
      <c r="A26" s="47" t="s">
        <v>227</v>
      </c>
      <c r="B26" s="10">
        <v>20</v>
      </c>
      <c r="C26" s="227" t="s">
        <v>326</v>
      </c>
      <c r="D26" s="229">
        <v>10</v>
      </c>
      <c r="E26" s="230" t="s">
        <v>292</v>
      </c>
      <c r="F26" s="229">
        <v>0</v>
      </c>
    </row>
    <row r="27" spans="1:6" s="62" customFormat="1" ht="54" customHeight="1">
      <c r="A27" s="76" t="s">
        <v>200</v>
      </c>
      <c r="B27" s="10">
        <v>20</v>
      </c>
      <c r="C27" s="230" t="s">
        <v>294</v>
      </c>
      <c r="D27" s="229">
        <v>20</v>
      </c>
      <c r="E27" s="230" t="s">
        <v>292</v>
      </c>
      <c r="F27" s="229">
        <v>0</v>
      </c>
    </row>
    <row r="28" spans="1:6" s="62" customFormat="1" ht="57" customHeight="1">
      <c r="A28" s="47" t="s">
        <v>203</v>
      </c>
      <c r="B28" s="10">
        <v>30</v>
      </c>
      <c r="C28" s="230" t="s">
        <v>294</v>
      </c>
      <c r="D28" s="229">
        <v>30</v>
      </c>
      <c r="E28" s="230" t="s">
        <v>292</v>
      </c>
      <c r="F28" s="229">
        <v>0</v>
      </c>
    </row>
    <row r="29" spans="1:6" s="174" customFormat="1" ht="18">
      <c r="A29" s="172" t="s">
        <v>3</v>
      </c>
      <c r="B29" s="173">
        <f>SUM(B6:B28)</f>
        <v>300</v>
      </c>
      <c r="C29" s="162"/>
      <c r="D29" s="163">
        <f>SUM(D6:D28)</f>
        <v>270</v>
      </c>
      <c r="E29" s="162"/>
      <c r="F29" s="163">
        <f>SUM(F6:F28)</f>
        <v>36.666666666666664</v>
      </c>
    </row>
    <row r="134" spans="3:6" ht="14.25">
      <c r="C134" s="29"/>
      <c r="D134" s="29"/>
      <c r="E134" s="29"/>
      <c r="F134" s="29"/>
    </row>
  </sheetData>
  <sheetProtection/>
  <mergeCells count="23">
    <mergeCell ref="B22:B25"/>
    <mergeCell ref="B6:B8"/>
    <mergeCell ref="E22:E25"/>
    <mergeCell ref="F22:F25"/>
    <mergeCell ref="E6:E8"/>
    <mergeCell ref="E14:E19"/>
    <mergeCell ref="F14:F19"/>
    <mergeCell ref="B20:B21"/>
    <mergeCell ref="B14:B19"/>
    <mergeCell ref="C20:C21"/>
    <mergeCell ref="A2:F2"/>
    <mergeCell ref="A3:F3"/>
    <mergeCell ref="C6:C8"/>
    <mergeCell ref="D6:D8"/>
    <mergeCell ref="C14:C19"/>
    <mergeCell ref="D14:D19"/>
    <mergeCell ref="D20:D21"/>
    <mergeCell ref="C22:C25"/>
    <mergeCell ref="D22:D25"/>
    <mergeCell ref="C4:F4"/>
    <mergeCell ref="E20:E21"/>
    <mergeCell ref="F20:F21"/>
    <mergeCell ref="F6:F8"/>
  </mergeCells>
  <printOptions horizontalCentered="1" verticalCentered="1"/>
  <pageMargins left="0.7086614173228347" right="0.7086614173228347" top="0.7480314960629921" bottom="0.7480314960629921" header="0.31496062992125984" footer="0.31496062992125984"/>
  <pageSetup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CONDICIONES TÉCNICAS COMPLEMENTARIAS Y DEDUCIBLES</dc:title>
  <dc:subject/>
  <dc:creator>AON nestorguerra</dc:creator>
  <cp:keywords/>
  <dc:description/>
  <cp:lastModifiedBy>Nestor Guerra</cp:lastModifiedBy>
  <cp:lastPrinted>2013-09-05T19:08:39Z</cp:lastPrinted>
  <dcterms:created xsi:type="dcterms:W3CDTF">2011-06-07T15:20:54Z</dcterms:created>
  <dcterms:modified xsi:type="dcterms:W3CDTF">2015-04-07T22:10:33Z</dcterms:modified>
  <cp:category/>
  <cp:version/>
  <cp:contentType/>
  <cp:contentStatus/>
</cp:coreProperties>
</file>