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95" windowHeight="11445" firstSheet="1" activeTab="1"/>
  </bookViews>
  <sheets>
    <sheet name="RES. ECONOMICO VR ASEG. AÑO" sheetId="1" r:id="rId1"/>
    <sheet name="SOAT" sheetId="2" r:id="rId2"/>
  </sheets>
  <externalReferences>
    <externalReference r:id="rId5"/>
  </externalReferences>
  <definedNames>
    <definedName name="_xlnm._FilterDatabase" localSheetId="1" hidden="1">'SOAT'!$B$5:$J$19</definedName>
  </definedNames>
  <calcPr fullCalcOnLoad="1"/>
</workbook>
</file>

<file path=xl/sharedStrings.xml><?xml version="1.0" encoding="utf-8"?>
<sst xmlns="http://schemas.openxmlformats.org/spreadsheetml/2006/main" count="210" uniqueCount="134">
  <si>
    <t>VALOR ASEGURADO</t>
  </si>
  <si>
    <t>TASA</t>
  </si>
  <si>
    <t>SEGURO DE INCENDIO</t>
  </si>
  <si>
    <t xml:space="preserve"> </t>
  </si>
  <si>
    <t>DINERO DENTRO Y FUERA DE CAJA FUERTE</t>
  </si>
  <si>
    <t>MAQUINARIA Y EQUIPO</t>
  </si>
  <si>
    <t xml:space="preserve">T O T A L </t>
  </si>
  <si>
    <t>PRIMA ANUAL</t>
  </si>
  <si>
    <t>AL 100%</t>
  </si>
  <si>
    <t>SEGURO DE SUSTRACCION</t>
  </si>
  <si>
    <t>SEGURO DE EQUIPO ELECTRICO Y ELECTRONICO</t>
  </si>
  <si>
    <t>EQUIPOS ELECTRICOS Y ELECTRONICOS</t>
  </si>
  <si>
    <t>SEGURO DE AUTOMOVILES</t>
  </si>
  <si>
    <t>SEGÚN RELACION</t>
  </si>
  <si>
    <t>SEGURO DE MANEJO GLOBAL COMERCIAL</t>
  </si>
  <si>
    <t>VALOR ASEGURADO EVENTO / VIGENCIA</t>
  </si>
  <si>
    <t>SEGURO DE RESPONSABILIDAD CIVIL EXTRACONTRACTUAL</t>
  </si>
  <si>
    <t>MODELO</t>
  </si>
  <si>
    <t>PLACA</t>
  </si>
  <si>
    <t>SEGURO DE ROTURA DE MAQUINARIA</t>
  </si>
  <si>
    <t>UNIVERSIDAD DISTRITAL FRANCISCO JOSE DE CALDAS</t>
  </si>
  <si>
    <t>CONTENIDOS EN GENERAL</t>
  </si>
  <si>
    <t>EDIFICIOS</t>
  </si>
  <si>
    <t>MUEBLES Y ENSERES</t>
  </si>
  <si>
    <t>EQUIPOS MOVILES Y PORTATILES</t>
  </si>
  <si>
    <t>VEHICULOS EN REPOSO</t>
  </si>
  <si>
    <t>T O T A L</t>
  </si>
  <si>
    <t>PRIMA</t>
  </si>
  <si>
    <t>IVA</t>
  </si>
  <si>
    <t>TOTAL</t>
  </si>
  <si>
    <t>RAMO</t>
  </si>
  <si>
    <t>VIGENCIA</t>
  </si>
  <si>
    <t>DIAS</t>
  </si>
  <si>
    <t>PRIMA NETA</t>
  </si>
  <si>
    <t>VALOR TOTAL</t>
  </si>
  <si>
    <t>SEGURO DE TODO RIESGO DAÑO MATERIAL</t>
  </si>
  <si>
    <t>VARIAS</t>
  </si>
  <si>
    <t>ANEXO No. 2</t>
  </si>
  <si>
    <t>ATENTAMENTE</t>
  </si>
  <si>
    <t>SEGUROS DEL ESTADO S.A.</t>
  </si>
  <si>
    <t>NIT No. 860.009,578-6</t>
  </si>
  <si>
    <t>REPRESENTANTE LEGAL: CARLOS ARTURO IRAGORRI RODRIGUEZ</t>
  </si>
  <si>
    <t>C.C. 156,527 DE BOGOTA D.C.</t>
  </si>
  <si>
    <t xml:space="preserve">CARRERA 11 No. 90 - 20 </t>
  </si>
  <si>
    <t>guillermo.sierra@segurosdelestado.com</t>
  </si>
  <si>
    <t>Teléfono: 6019330 Fax:6511240</t>
  </si>
  <si>
    <t>Bogotá D. C.</t>
  </si>
  <si>
    <t>FIRMA - REPRESENTANTE LEGAL</t>
  </si>
  <si>
    <t>_____________________________________________</t>
  </si>
  <si>
    <t>SEGURO OBLIGATORIO DE ACCIDENTES DE TRANSITO</t>
  </si>
  <si>
    <t>SEGÚN LEY</t>
  </si>
  <si>
    <t>SEGURO DE MANEJO ENTIDADES OFICIALES</t>
  </si>
  <si>
    <t>NOTA:  PARA LOS RAMOS DE SEGUROS TRDM, MANEJO GLOBAL ENTIDADES OFICIALES, RESPONSABILIDAD CIVIL EXTRACONTRACTUAL, AUTOMOVILES SE PRESENTA</t>
  </si>
  <si>
    <t>OFERTA PARA</t>
  </si>
  <si>
    <t>DIAS Y PARA EL</t>
  </si>
  <si>
    <t xml:space="preserve">SOAT DE </t>
  </si>
  <si>
    <t>365 DIAS.</t>
  </si>
  <si>
    <t>INVITACION DIRECTA No. 011 de 2.013</t>
  </si>
  <si>
    <t>ADECUACION A NORMAS SISMO RESISTENCIA 20%</t>
  </si>
  <si>
    <t>MUEBLES Y ENSERES INCLUIDAS MEJORAS LOCATIVAS, ELEMENTOS DE ALMACEN Y CONTENIDOS EN GENERAL Y VEHICULOS EN REPOSO</t>
  </si>
  <si>
    <t>MAQUINARIA Y EQUIPO EN GENERAL</t>
  </si>
  <si>
    <t>DINEROS Y TITULOS VALORES DENTRO Y FUERA DE CAJA FUERTE POR EVENTO</t>
  </si>
  <si>
    <t>BIENES DE ARTE Y CULTURA</t>
  </si>
  <si>
    <t>INDICE VARIABLE 5%</t>
  </si>
  <si>
    <t>EQUIPOS MOVILES Y PORTATILES UNIDADES MOVILES</t>
  </si>
  <si>
    <t>MARCA</t>
  </si>
  <si>
    <t>OBI252</t>
  </si>
  <si>
    <t>CILINDRAJE</t>
  </si>
  <si>
    <t>VENCIMIENTO</t>
  </si>
  <si>
    <t>OBE063</t>
  </si>
  <si>
    <t>CAMIONETA</t>
  </si>
  <si>
    <t>OBE132</t>
  </si>
  <si>
    <t>OAI904</t>
  </si>
  <si>
    <t>CAMION</t>
  </si>
  <si>
    <t>OBE985</t>
  </si>
  <si>
    <t>OBD332</t>
  </si>
  <si>
    <t>BEN724</t>
  </si>
  <si>
    <t>TIPO</t>
  </si>
  <si>
    <t>CLASE VEHICULO</t>
  </si>
  <si>
    <t>MOTOR</t>
  </si>
  <si>
    <t>CHASIS</t>
  </si>
  <si>
    <t>OBH241</t>
  </si>
  <si>
    <t>BUS</t>
  </si>
  <si>
    <t>VOLVO</t>
  </si>
  <si>
    <t>AUTOMOVIL</t>
  </si>
  <si>
    <t>OBG459</t>
  </si>
  <si>
    <t>NISSAN</t>
  </si>
  <si>
    <t>D21</t>
  </si>
  <si>
    <t>RENAULT</t>
  </si>
  <si>
    <t>SYMBOL</t>
  </si>
  <si>
    <t>OBH665</t>
  </si>
  <si>
    <t>CHEVROLET</t>
  </si>
  <si>
    <t>WAGON R</t>
  </si>
  <si>
    <t>UCS17GML7100917</t>
  </si>
  <si>
    <t>LUV 2.3</t>
  </si>
  <si>
    <t>TS96303429</t>
  </si>
  <si>
    <t>C 30</t>
  </si>
  <si>
    <t>L805013LT9</t>
  </si>
  <si>
    <t>CL805013</t>
  </si>
  <si>
    <t>LUV TFS</t>
  </si>
  <si>
    <t>22NE25030309</t>
  </si>
  <si>
    <t>9GDTFR30H1B363915</t>
  </si>
  <si>
    <t>SAMURAI</t>
  </si>
  <si>
    <t>G13BA644234</t>
  </si>
  <si>
    <t>C13BA644234</t>
  </si>
  <si>
    <t>MAZDA</t>
  </si>
  <si>
    <t>B 2600I</t>
  </si>
  <si>
    <t>G6167688</t>
  </si>
  <si>
    <t>B260001313</t>
  </si>
  <si>
    <t>B7 R URBANO - 24 pas</t>
  </si>
  <si>
    <t>D7B185130A</t>
  </si>
  <si>
    <t>9GCR6B5247B000157</t>
  </si>
  <si>
    <t>KA24349183A</t>
  </si>
  <si>
    <t>3N6DD1386ZK860397</t>
  </si>
  <si>
    <t>K7JA700R066124</t>
  </si>
  <si>
    <t>9FBLB03013M500143</t>
  </si>
  <si>
    <t>SYMBOL RNA</t>
  </si>
  <si>
    <t>A700R117939</t>
  </si>
  <si>
    <t>9FBLB03052M604411</t>
  </si>
  <si>
    <t>OBH391</t>
  </si>
  <si>
    <t>JEEP</t>
  </si>
  <si>
    <t>GRAN CHEROKE</t>
  </si>
  <si>
    <t>107MX27</t>
  </si>
  <si>
    <t>8Y4G248S511701040</t>
  </si>
  <si>
    <t>OBH392</t>
  </si>
  <si>
    <t>HYUNDAI</t>
  </si>
  <si>
    <t>R500LC-7</t>
  </si>
  <si>
    <t>G4ED5159947</t>
  </si>
  <si>
    <t>8XLDM41BP5Y500633</t>
  </si>
  <si>
    <t>OBI659</t>
  </si>
  <si>
    <t>H100</t>
  </si>
  <si>
    <t>D4BBE553717</t>
  </si>
  <si>
    <t>KMFXKN7BPWU182566</t>
  </si>
  <si>
    <t>ANEXO No 14 RELACIÓN DE VEHÍCULOS SOAT 2017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</si>
</sst>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.0_);_(* \(#,##0.0\);_(* &quot;-&quot;??_);_(@_)"/>
    <numFmt numFmtId="173" formatCode="_(* #,##0_);_(* \(#,##0\);_(* &quot;-&quot;??_);_(@_)"/>
    <numFmt numFmtId="174" formatCode="[$$-240A]\ #,##0"/>
    <numFmt numFmtId="175" formatCode="_-* #,##0\ _$_-;\-* #,##0\ _$_-;_-* &quot;-&quot;??\ _$_-;_-@_-"/>
    <numFmt numFmtId="176" formatCode="_(* #,##0.000_);_(* \(#,##0.000\);_(* &quot;-&quot;??_);_(@_)"/>
    <numFmt numFmtId="177" formatCode="_(* #,##0.0000_);_(* \(#,##0.0000\);_(* &quot;-&quot;??_);_(@_)"/>
    <numFmt numFmtId="178" formatCode="&quot;$&quot;\ 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name val="Calibri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173" fontId="26" fillId="0" borderId="0" xfId="48" applyNumberFormat="1" applyFont="1" applyFill="1" applyAlignment="1">
      <alignment/>
    </xf>
    <xf numFmtId="0" fontId="24" fillId="0" borderId="10" xfId="0" applyFont="1" applyFill="1" applyBorder="1" applyAlignment="1">
      <alignment horizontal="center"/>
    </xf>
    <xf numFmtId="173" fontId="24" fillId="0" borderId="10" xfId="48" applyNumberFormat="1" applyFont="1" applyFill="1" applyBorder="1" applyAlignment="1">
      <alignment/>
    </xf>
    <xf numFmtId="173" fontId="24" fillId="0" borderId="10" xfId="48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3" fontId="26" fillId="0" borderId="10" xfId="48" applyNumberFormat="1" applyFont="1" applyFill="1" applyBorder="1" applyAlignment="1">
      <alignment/>
    </xf>
    <xf numFmtId="173" fontId="25" fillId="0" borderId="0" xfId="0" applyNumberFormat="1" applyFont="1" applyFill="1" applyBorder="1" applyAlignment="1">
      <alignment/>
    </xf>
    <xf numFmtId="173" fontId="25" fillId="0" borderId="10" xfId="48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43" fontId="24" fillId="0" borderId="10" xfId="48" applyNumberFormat="1" applyFont="1" applyFill="1" applyBorder="1" applyAlignment="1">
      <alignment/>
    </xf>
    <xf numFmtId="43" fontId="26" fillId="0" borderId="0" xfId="48" applyNumberFormat="1" applyFont="1" applyFill="1" applyAlignment="1">
      <alignment/>
    </xf>
    <xf numFmtId="173" fontId="25" fillId="0" borderId="0" xfId="0" applyNumberFormat="1" applyFont="1" applyFill="1" applyAlignment="1">
      <alignment/>
    </xf>
    <xf numFmtId="43" fontId="26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wrapText="1"/>
    </xf>
    <xf numFmtId="173" fontId="24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173" fontId="24" fillId="0" borderId="10" xfId="48" applyNumberFormat="1" applyFont="1" applyFill="1" applyBorder="1" applyAlignment="1">
      <alignment horizontal="center" wrapText="1"/>
    </xf>
    <xf numFmtId="173" fontId="24" fillId="0" borderId="0" xfId="48" applyNumberFormat="1" applyFont="1" applyFill="1" applyBorder="1" applyAlignment="1">
      <alignment horizontal="center" wrapText="1"/>
    </xf>
    <xf numFmtId="43" fontId="24" fillId="0" borderId="0" xfId="48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justify" vertical="justify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173" fontId="24" fillId="0" borderId="13" xfId="48" applyNumberFormat="1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173" fontId="24" fillId="0" borderId="14" xfId="48" applyNumberFormat="1" applyFont="1" applyFill="1" applyBorder="1" applyAlignment="1">
      <alignment horizontal="center" wrapText="1"/>
    </xf>
    <xf numFmtId="0" fontId="25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14" fontId="25" fillId="0" borderId="0" xfId="0" applyNumberFormat="1" applyFont="1" applyFill="1" applyAlignment="1">
      <alignment/>
    </xf>
    <xf numFmtId="173" fontId="26" fillId="0" borderId="0" xfId="0" applyNumberFormat="1" applyFont="1" applyFill="1" applyAlignment="1">
      <alignment/>
    </xf>
    <xf numFmtId="173" fontId="24" fillId="0" borderId="18" xfId="48" applyNumberFormat="1" applyFont="1" applyFill="1" applyBorder="1" applyAlignment="1">
      <alignment horizontal="center"/>
    </xf>
    <xf numFmtId="173" fontId="26" fillId="0" borderId="18" xfId="48" applyNumberFormat="1" applyFont="1" applyFill="1" applyBorder="1" applyAlignment="1">
      <alignment/>
    </xf>
    <xf numFmtId="173" fontId="24" fillId="0" borderId="18" xfId="48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173" fontId="25" fillId="0" borderId="0" xfId="48" applyNumberFormat="1" applyFont="1" applyFill="1" applyBorder="1" applyAlignment="1">
      <alignment horizontal="center"/>
    </xf>
    <xf numFmtId="173" fontId="25" fillId="0" borderId="0" xfId="0" applyNumberFormat="1" applyFont="1" applyFill="1" applyBorder="1" applyAlignment="1">
      <alignment horizontal="center"/>
    </xf>
    <xf numFmtId="173" fontId="23" fillId="0" borderId="0" xfId="48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173" fontId="25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justify" vertical="justify" wrapText="1"/>
    </xf>
    <xf numFmtId="171" fontId="25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horizontal="justify" vertical="center" wrapText="1"/>
    </xf>
    <xf numFmtId="173" fontId="24" fillId="0" borderId="10" xfId="48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4" fillId="0" borderId="13" xfId="4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" fillId="0" borderId="0" xfId="45" applyFont="1" applyFill="1" applyAlignment="1" applyProtection="1">
      <alignment/>
      <protection/>
    </xf>
    <xf numFmtId="0" fontId="26" fillId="0" borderId="10" xfId="0" applyFont="1" applyFill="1" applyBorder="1" applyAlignment="1">
      <alignment/>
    </xf>
    <xf numFmtId="173" fontId="26" fillId="0" borderId="10" xfId="48" applyNumberFormat="1" applyFont="1" applyFill="1" applyBorder="1" applyAlignment="1">
      <alignment/>
    </xf>
    <xf numFmtId="0" fontId="26" fillId="0" borderId="10" xfId="0" applyFont="1" applyFill="1" applyBorder="1" applyAlignment="1">
      <alignment horizontal="justify" vertical="justify" wrapText="1"/>
    </xf>
    <xf numFmtId="0" fontId="5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2" fillId="0" borderId="19" xfId="0" applyFont="1" applyBorder="1" applyAlignment="1">
      <alignment horizontal="center"/>
    </xf>
    <xf numFmtId="14" fontId="52" fillId="0" borderId="19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JAIME%20GOMEZ\UNIVERSIDAD%20DISTRITAL\GENERALES%202013-2014\GENERALES%202013\COTIZACION%20SO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AT"/>
    </sheetNames>
    <sheetDataSet>
      <sheetData sheetId="0">
        <row r="22">
          <cell r="K22">
            <v>6771400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illermo.sierra@segurosdelestad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22">
      <selection activeCell="B6" sqref="B6:D56"/>
    </sheetView>
  </sheetViews>
  <sheetFormatPr defaultColWidth="11.421875" defaultRowHeight="15"/>
  <cols>
    <col min="1" max="1" width="4.00390625" style="4" customWidth="1"/>
    <col min="2" max="2" width="51.00390625" style="4" customWidth="1"/>
    <col min="3" max="3" width="27.28125" style="4" customWidth="1"/>
    <col min="4" max="4" width="18.421875" style="4" customWidth="1"/>
    <col min="5" max="5" width="16.7109375" style="4" customWidth="1"/>
    <col min="6" max="6" width="10.00390625" style="4" customWidth="1"/>
    <col min="7" max="7" width="13.57421875" style="4" bestFit="1" customWidth="1"/>
    <col min="8" max="8" width="17.7109375" style="4" bestFit="1" customWidth="1"/>
    <col min="9" max="9" width="20.28125" style="4" customWidth="1"/>
    <col min="10" max="10" width="17.28125" style="4" bestFit="1" customWidth="1"/>
    <col min="11" max="11" width="12.421875" style="4" bestFit="1" customWidth="1"/>
    <col min="12" max="16384" width="11.421875" style="4" customWidth="1"/>
  </cols>
  <sheetData>
    <row r="1" spans="1:12" ht="21">
      <c r="A1" s="78" t="s">
        <v>20</v>
      </c>
      <c r="B1" s="78"/>
      <c r="C1" s="78"/>
      <c r="D1" s="78"/>
      <c r="E1" s="78"/>
      <c r="L1" s="35">
        <v>41424</v>
      </c>
    </row>
    <row r="2" spans="1:12" ht="15.75">
      <c r="A2" s="5"/>
      <c r="B2" s="5"/>
      <c r="C2" s="5"/>
      <c r="D2" s="5"/>
      <c r="E2" s="5"/>
      <c r="L2" s="35">
        <v>41728</v>
      </c>
    </row>
    <row r="3" spans="1:12" ht="15.75">
      <c r="A3" s="5"/>
      <c r="B3" s="5"/>
      <c r="C3" s="5"/>
      <c r="D3" s="5"/>
      <c r="E3" s="5"/>
      <c r="L3" s="4">
        <f>L2-L1</f>
        <v>304</v>
      </c>
    </row>
    <row r="4" spans="1:5" ht="15.75">
      <c r="A4" s="5">
        <v>1</v>
      </c>
      <c r="B4" s="6" t="s">
        <v>2</v>
      </c>
      <c r="C4" s="7"/>
      <c r="D4" s="7"/>
      <c r="E4" s="7" t="s">
        <v>3</v>
      </c>
    </row>
    <row r="5" spans="1:10" ht="15.75">
      <c r="A5" s="5"/>
      <c r="B5" s="8" t="s">
        <v>8</v>
      </c>
      <c r="C5" s="9"/>
      <c r="D5" s="9" t="s">
        <v>1</v>
      </c>
      <c r="E5" s="37" t="s">
        <v>7</v>
      </c>
      <c r="F5" s="40"/>
      <c r="G5" s="40"/>
      <c r="H5" s="10" t="s">
        <v>27</v>
      </c>
      <c r="I5" s="10" t="s">
        <v>28</v>
      </c>
      <c r="J5" s="10" t="s">
        <v>29</v>
      </c>
    </row>
    <row r="6" spans="1:10" ht="15.75">
      <c r="A6" s="5"/>
      <c r="B6" s="57" t="s">
        <v>22</v>
      </c>
      <c r="C6" s="58">
        <v>75250897000</v>
      </c>
      <c r="D6" s="12">
        <v>1.6</v>
      </c>
      <c r="E6" s="38">
        <f aca="true" t="shared" si="0" ref="E6:E17">D6*C6/1000</f>
        <v>120401435.2</v>
      </c>
      <c r="F6" s="41">
        <v>365</v>
      </c>
      <c r="G6" s="42">
        <f>L3</f>
        <v>304</v>
      </c>
      <c r="H6" s="14">
        <f aca="true" t="shared" si="1" ref="H6:H17">E6/F6*G6</f>
        <v>100279551.5090411</v>
      </c>
      <c r="I6" s="14">
        <f aca="true" t="shared" si="2" ref="I6:I17">H6*0.16</f>
        <v>16044728.241446577</v>
      </c>
      <c r="J6" s="14">
        <f aca="true" t="shared" si="3" ref="J6:J17">I6+H6</f>
        <v>116324279.75048769</v>
      </c>
    </row>
    <row r="7" spans="1:10" ht="15.75">
      <c r="A7" s="5"/>
      <c r="B7" s="57" t="s">
        <v>63</v>
      </c>
      <c r="C7" s="58">
        <f>C6*5/100</f>
        <v>3762544850</v>
      </c>
      <c r="D7" s="12"/>
      <c r="E7" s="38"/>
      <c r="F7" s="41"/>
      <c r="G7" s="42"/>
      <c r="H7" s="14"/>
      <c r="I7" s="14"/>
      <c r="J7" s="14"/>
    </row>
    <row r="8" spans="1:10" ht="15.75">
      <c r="A8" s="5"/>
      <c r="B8" s="57" t="s">
        <v>58</v>
      </c>
      <c r="C8" s="58">
        <f>C6*0.2</f>
        <v>15050179400</v>
      </c>
      <c r="D8" s="12"/>
      <c r="E8" s="38"/>
      <c r="F8" s="41"/>
      <c r="G8" s="42"/>
      <c r="H8" s="14"/>
      <c r="I8" s="14"/>
      <c r="J8" s="14"/>
    </row>
    <row r="9" spans="1:10" ht="15.75">
      <c r="A9" s="5"/>
      <c r="B9" s="57" t="s">
        <v>63</v>
      </c>
      <c r="C9" s="58">
        <f>C8*5/100</f>
        <v>752508970</v>
      </c>
      <c r="D9" s="12"/>
      <c r="E9" s="38"/>
      <c r="F9" s="41"/>
      <c r="G9" s="42"/>
      <c r="H9" s="14"/>
      <c r="I9" s="14"/>
      <c r="J9" s="14"/>
    </row>
    <row r="10" spans="1:10" ht="63">
      <c r="A10" s="5"/>
      <c r="B10" s="59" t="s">
        <v>59</v>
      </c>
      <c r="C10" s="58">
        <v>8207832039</v>
      </c>
      <c r="D10" s="12">
        <f>D6</f>
        <v>1.6</v>
      </c>
      <c r="E10" s="38">
        <f t="shared" si="0"/>
        <v>13132531.262400001</v>
      </c>
      <c r="F10" s="41">
        <f>F6</f>
        <v>365</v>
      </c>
      <c r="G10" s="42">
        <f>G6</f>
        <v>304</v>
      </c>
      <c r="H10" s="14">
        <f t="shared" si="1"/>
        <v>10937779.462382467</v>
      </c>
      <c r="I10" s="14">
        <f t="shared" si="2"/>
        <v>1750044.713981195</v>
      </c>
      <c r="J10" s="14">
        <f t="shared" si="3"/>
        <v>12687824.176363662</v>
      </c>
    </row>
    <row r="11" spans="1:10" ht="15.75">
      <c r="A11" s="5"/>
      <c r="B11" s="57" t="s">
        <v>63</v>
      </c>
      <c r="C11" s="58">
        <f>C10*5/100</f>
        <v>410391601.95</v>
      </c>
      <c r="D11" s="12"/>
      <c r="E11" s="38"/>
      <c r="F11" s="41"/>
      <c r="G11" s="42"/>
      <c r="H11" s="14"/>
      <c r="I11" s="14"/>
      <c r="J11" s="14"/>
    </row>
    <row r="12" spans="1:10" ht="15.75">
      <c r="A12" s="5"/>
      <c r="B12" s="57" t="s">
        <v>60</v>
      </c>
      <c r="C12" s="58">
        <v>4784509377</v>
      </c>
      <c r="D12" s="12">
        <f>D6</f>
        <v>1.6</v>
      </c>
      <c r="E12" s="38">
        <f t="shared" si="0"/>
        <v>7655215.003200001</v>
      </c>
      <c r="F12" s="41">
        <f>F10</f>
        <v>365</v>
      </c>
      <c r="G12" s="42">
        <f>G10</f>
        <v>304</v>
      </c>
      <c r="H12" s="14">
        <f t="shared" si="1"/>
        <v>6375850.304035069</v>
      </c>
      <c r="I12" s="14">
        <f t="shared" si="2"/>
        <v>1020136.0486456112</v>
      </c>
      <c r="J12" s="14">
        <f t="shared" si="3"/>
        <v>7395986.35268068</v>
      </c>
    </row>
    <row r="13" spans="1:10" ht="15.75">
      <c r="A13" s="5"/>
      <c r="B13" s="57" t="s">
        <v>63</v>
      </c>
      <c r="C13" s="58">
        <f>C12*5/100</f>
        <v>239225468.85</v>
      </c>
      <c r="D13" s="12"/>
      <c r="E13" s="38"/>
      <c r="F13" s="41"/>
      <c r="G13" s="42"/>
      <c r="H13" s="14"/>
      <c r="I13" s="14"/>
      <c r="J13" s="14"/>
    </row>
    <row r="14" spans="1:10" ht="15.75">
      <c r="A14" s="5"/>
      <c r="B14" s="57" t="s">
        <v>62</v>
      </c>
      <c r="C14" s="58">
        <v>50000000</v>
      </c>
      <c r="D14" s="12">
        <f>D6</f>
        <v>1.6</v>
      </c>
      <c r="E14" s="38">
        <f t="shared" si="0"/>
        <v>80000</v>
      </c>
      <c r="F14" s="41">
        <f>F12</f>
        <v>365</v>
      </c>
      <c r="G14" s="42">
        <f>G12</f>
        <v>304</v>
      </c>
      <c r="H14" s="14">
        <f t="shared" si="1"/>
        <v>66630.13698630137</v>
      </c>
      <c r="I14" s="14">
        <f t="shared" si="2"/>
        <v>10660.82191780822</v>
      </c>
      <c r="J14" s="14">
        <f t="shared" si="3"/>
        <v>77290.95890410959</v>
      </c>
    </row>
    <row r="15" spans="1:10" ht="15.75">
      <c r="A15" s="5"/>
      <c r="B15" s="57" t="s">
        <v>63</v>
      </c>
      <c r="C15" s="58">
        <f>C14*5/100</f>
        <v>2500000</v>
      </c>
      <c r="D15" s="12"/>
      <c r="E15" s="38"/>
      <c r="F15" s="41"/>
      <c r="G15" s="42"/>
      <c r="H15" s="14"/>
      <c r="I15" s="14"/>
      <c r="J15" s="14"/>
    </row>
    <row r="16" spans="1:10" ht="31.5">
      <c r="A16" s="5"/>
      <c r="B16" s="59" t="s">
        <v>61</v>
      </c>
      <c r="C16" s="58">
        <v>100000000</v>
      </c>
      <c r="D16" s="12">
        <f>D6</f>
        <v>1.6</v>
      </c>
      <c r="E16" s="38">
        <f t="shared" si="0"/>
        <v>160000</v>
      </c>
      <c r="F16" s="41">
        <f>F14</f>
        <v>365</v>
      </c>
      <c r="G16" s="42">
        <f>G14</f>
        <v>304</v>
      </c>
      <c r="H16" s="14">
        <f t="shared" si="1"/>
        <v>133260.27397260274</v>
      </c>
      <c r="I16" s="14">
        <f t="shared" si="2"/>
        <v>21321.64383561644</v>
      </c>
      <c r="J16" s="14">
        <f t="shared" si="3"/>
        <v>154581.91780821918</v>
      </c>
    </row>
    <row r="17" spans="1:10" ht="15.75">
      <c r="A17" s="5"/>
      <c r="B17" s="57" t="s">
        <v>25</v>
      </c>
      <c r="C17" s="58">
        <v>20000000</v>
      </c>
      <c r="D17" s="12">
        <f>D6</f>
        <v>1.6</v>
      </c>
      <c r="E17" s="38">
        <f t="shared" si="0"/>
        <v>32000</v>
      </c>
      <c r="F17" s="41">
        <f>F16</f>
        <v>365</v>
      </c>
      <c r="G17" s="42">
        <f>G16</f>
        <v>304</v>
      </c>
      <c r="H17" s="14">
        <f t="shared" si="1"/>
        <v>26652.054794520547</v>
      </c>
      <c r="I17" s="14">
        <f t="shared" si="2"/>
        <v>4264.328767123287</v>
      </c>
      <c r="J17" s="14">
        <f t="shared" si="3"/>
        <v>30916.383561643834</v>
      </c>
    </row>
    <row r="18" spans="1:10" ht="15.75">
      <c r="A18" s="5"/>
      <c r="B18" s="15" t="s">
        <v>6</v>
      </c>
      <c r="C18" s="9">
        <f>SUM(C6:C17)</f>
        <v>108630588706.8</v>
      </c>
      <c r="D18" s="16"/>
      <c r="E18" s="39">
        <f>SUM(E6:E17)</f>
        <v>141461181.4656</v>
      </c>
      <c r="F18" s="41" t="s">
        <v>3</v>
      </c>
      <c r="G18" s="43"/>
      <c r="H18" s="9">
        <f>SUM(H6:H17)</f>
        <v>117819723.74121206</v>
      </c>
      <c r="I18" s="9">
        <f>SUM(I6:I17)</f>
        <v>18851155.798593935</v>
      </c>
      <c r="J18" s="9">
        <f>SUM(J6:J17)</f>
        <v>136670879.53980598</v>
      </c>
    </row>
    <row r="19" spans="1:7" ht="15.75">
      <c r="A19" s="5"/>
      <c r="B19" s="5"/>
      <c r="C19" s="7">
        <f>C18+C34</f>
        <v>170755708335.8</v>
      </c>
      <c r="D19" s="7">
        <v>170755708336</v>
      </c>
      <c r="E19" s="7">
        <f>D19-C19</f>
        <v>0.20001220703125</v>
      </c>
      <c r="F19" s="44"/>
      <c r="G19" s="44"/>
    </row>
    <row r="20" spans="1:7" ht="15.75">
      <c r="A20" s="5">
        <v>1</v>
      </c>
      <c r="B20" s="6" t="s">
        <v>9</v>
      </c>
      <c r="C20" s="7" t="s">
        <v>3</v>
      </c>
      <c r="D20" s="7" t="s">
        <v>3</v>
      </c>
      <c r="E20" s="7"/>
      <c r="F20" s="44"/>
      <c r="G20" s="44"/>
    </row>
    <row r="21" spans="1:7" ht="15.75">
      <c r="A21" s="5"/>
      <c r="B21" s="8" t="s">
        <v>8</v>
      </c>
      <c r="C21" s="9"/>
      <c r="D21" s="9" t="s">
        <v>1</v>
      </c>
      <c r="E21" s="39" t="s">
        <v>7</v>
      </c>
      <c r="F21" s="45" t="s">
        <v>3</v>
      </c>
      <c r="G21" s="44"/>
    </row>
    <row r="22" spans="1:10" ht="15.75">
      <c r="A22" s="5"/>
      <c r="B22" s="57" t="s">
        <v>21</v>
      </c>
      <c r="C22" s="58">
        <v>0</v>
      </c>
      <c r="D22" s="12">
        <v>0.1</v>
      </c>
      <c r="E22" s="38">
        <f>D22*C22/100</f>
        <v>0</v>
      </c>
      <c r="F22" s="41">
        <f>F17</f>
        <v>365</v>
      </c>
      <c r="G22" s="45">
        <f>G17</f>
        <v>304</v>
      </c>
      <c r="H22" s="14">
        <f>E22/F22*G22</f>
        <v>0</v>
      </c>
      <c r="I22" s="14">
        <f>H22*0.16</f>
        <v>0</v>
      </c>
      <c r="J22" s="14">
        <f>I22+H22</f>
        <v>0</v>
      </c>
    </row>
    <row r="23" spans="1:10" ht="15.75">
      <c r="A23" s="5"/>
      <c r="B23" s="57" t="s">
        <v>23</v>
      </c>
      <c r="C23" s="58">
        <v>0</v>
      </c>
      <c r="D23" s="12">
        <f>D22</f>
        <v>0.1</v>
      </c>
      <c r="E23" s="38">
        <f>D23*C23/100</f>
        <v>0</v>
      </c>
      <c r="F23" s="41">
        <f aca="true" t="shared" si="4" ref="F23:G26">F22</f>
        <v>365</v>
      </c>
      <c r="G23" s="45">
        <f t="shared" si="4"/>
        <v>304</v>
      </c>
      <c r="H23" s="14">
        <f>E23/F23*G23</f>
        <v>0</v>
      </c>
      <c r="I23" s="14">
        <f>H23*0.16</f>
        <v>0</v>
      </c>
      <c r="J23" s="14">
        <f>I23+H23</f>
        <v>0</v>
      </c>
    </row>
    <row r="24" spans="1:10" ht="15.75">
      <c r="A24" s="5"/>
      <c r="B24" s="57" t="s">
        <v>5</v>
      </c>
      <c r="C24" s="58">
        <v>0</v>
      </c>
      <c r="D24" s="12">
        <f>D22</f>
        <v>0.1</v>
      </c>
      <c r="E24" s="38">
        <f>D24*C24/100</f>
        <v>0</v>
      </c>
      <c r="F24" s="41">
        <f t="shared" si="4"/>
        <v>365</v>
      </c>
      <c r="G24" s="45">
        <f t="shared" si="4"/>
        <v>304</v>
      </c>
      <c r="H24" s="14">
        <f>E24/F24*G24</f>
        <v>0</v>
      </c>
      <c r="I24" s="14">
        <f>H24*0.16</f>
        <v>0</v>
      </c>
      <c r="J24" s="14">
        <f>I24+H24</f>
        <v>0</v>
      </c>
    </row>
    <row r="25" spans="1:10" ht="15.75">
      <c r="A25" s="5"/>
      <c r="B25" s="57" t="s">
        <v>4</v>
      </c>
      <c r="C25" s="58">
        <v>0</v>
      </c>
      <c r="D25" s="12">
        <f>D23</f>
        <v>0.1</v>
      </c>
      <c r="E25" s="38">
        <f>D25*C25/100</f>
        <v>0</v>
      </c>
      <c r="F25" s="41">
        <f t="shared" si="4"/>
        <v>365</v>
      </c>
      <c r="G25" s="45">
        <f t="shared" si="4"/>
        <v>304</v>
      </c>
      <c r="H25" s="14">
        <f>E25/F25*G25</f>
        <v>0</v>
      </c>
      <c r="I25" s="14">
        <f>H25*0.16</f>
        <v>0</v>
      </c>
      <c r="J25" s="14">
        <f>I25+H25</f>
        <v>0</v>
      </c>
    </row>
    <row r="26" spans="1:10" ht="15.75">
      <c r="A26" s="5"/>
      <c r="B26" s="57" t="s">
        <v>25</v>
      </c>
      <c r="C26" s="58">
        <v>0</v>
      </c>
      <c r="D26" s="12">
        <f>D22</f>
        <v>0.1</v>
      </c>
      <c r="E26" s="38">
        <f>D26*C26/100</f>
        <v>0</v>
      </c>
      <c r="F26" s="41">
        <f t="shared" si="4"/>
        <v>365</v>
      </c>
      <c r="G26" s="45">
        <f t="shared" si="4"/>
        <v>304</v>
      </c>
      <c r="H26" s="14">
        <f>E26/F26*G26</f>
        <v>0</v>
      </c>
      <c r="I26" s="14">
        <f>H26*0.16</f>
        <v>0</v>
      </c>
      <c r="J26" s="14">
        <f>I26+H26</f>
        <v>0</v>
      </c>
    </row>
    <row r="27" spans="1:10" ht="15.75">
      <c r="A27" s="5"/>
      <c r="B27" s="15" t="s">
        <v>6</v>
      </c>
      <c r="C27" s="9">
        <f>SUM(C22:C26)</f>
        <v>0</v>
      </c>
      <c r="D27" s="16"/>
      <c r="E27" s="39">
        <f>SUM(E22:E26)</f>
        <v>0</v>
      </c>
      <c r="F27" s="44"/>
      <c r="G27" s="44"/>
      <c r="H27" s="9">
        <f>SUM(H22:H26)</f>
        <v>0</v>
      </c>
      <c r="I27" s="9">
        <f>SUM(I22:I26)</f>
        <v>0</v>
      </c>
      <c r="J27" s="9">
        <f>SUM(J22:J26)</f>
        <v>0</v>
      </c>
    </row>
    <row r="28" spans="1:7" ht="15.75">
      <c r="A28" s="5"/>
      <c r="B28" s="5"/>
      <c r="C28" s="7" t="s">
        <v>3</v>
      </c>
      <c r="D28" s="17"/>
      <c r="E28" s="7" t="s">
        <v>3</v>
      </c>
      <c r="F28" s="44"/>
      <c r="G28" s="44"/>
    </row>
    <row r="29" spans="1:7" ht="15.75">
      <c r="A29" s="5">
        <v>1</v>
      </c>
      <c r="B29" s="46" t="s">
        <v>10</v>
      </c>
      <c r="C29" s="7"/>
      <c r="D29" s="7"/>
      <c r="E29" s="7"/>
      <c r="F29" s="44"/>
      <c r="G29" s="44"/>
    </row>
    <row r="30" spans="1:7" ht="15.75">
      <c r="A30" s="5"/>
      <c r="B30" s="8" t="s">
        <v>8</v>
      </c>
      <c r="C30" s="9"/>
      <c r="D30" s="9" t="s">
        <v>1</v>
      </c>
      <c r="E30" s="39" t="s">
        <v>7</v>
      </c>
      <c r="F30" s="44"/>
      <c r="G30" s="44"/>
    </row>
    <row r="31" spans="1:10" ht="15.75">
      <c r="A31" s="5"/>
      <c r="B31" s="57" t="s">
        <v>11</v>
      </c>
      <c r="C31" s="58">
        <v>61472049629</v>
      </c>
      <c r="D31" s="12">
        <v>2</v>
      </c>
      <c r="E31" s="38">
        <f>D31*C31/1000</f>
        <v>122944099.258</v>
      </c>
      <c r="F31" s="45">
        <f>F26</f>
        <v>365</v>
      </c>
      <c r="G31" s="45">
        <f>G26</f>
        <v>304</v>
      </c>
      <c r="H31" s="14">
        <f>E31/F31*G31</f>
        <v>102397277.19022465</v>
      </c>
      <c r="I31" s="14">
        <f>H31*0.16</f>
        <v>16383564.350435944</v>
      </c>
      <c r="J31" s="14">
        <f>I31+H31</f>
        <v>118780841.54066059</v>
      </c>
    </row>
    <row r="32" spans="1:10" ht="15.75">
      <c r="A32" s="5"/>
      <c r="B32" s="57" t="s">
        <v>64</v>
      </c>
      <c r="C32" s="58">
        <v>603070000</v>
      </c>
      <c r="D32" s="12"/>
      <c r="E32" s="38"/>
      <c r="F32" s="45"/>
      <c r="G32" s="45"/>
      <c r="H32" s="14"/>
      <c r="I32" s="14"/>
      <c r="J32" s="14"/>
    </row>
    <row r="33" spans="1:10" ht="15.75">
      <c r="A33" s="5"/>
      <c r="B33" s="57" t="s">
        <v>24</v>
      </c>
      <c r="C33" s="58">
        <v>50000000</v>
      </c>
      <c r="D33" s="12">
        <f>D31</f>
        <v>2</v>
      </c>
      <c r="E33" s="38">
        <f>D33*C33/1000</f>
        <v>100000</v>
      </c>
      <c r="F33" s="45">
        <f>F31</f>
        <v>365</v>
      </c>
      <c r="G33" s="45">
        <f>G31</f>
        <v>304</v>
      </c>
      <c r="H33" s="14">
        <f>E33/F33*G33</f>
        <v>83287.67123287672</v>
      </c>
      <c r="I33" s="14">
        <f>H33*0.16</f>
        <v>13326.027397260275</v>
      </c>
      <c r="J33" s="14">
        <f>I33+H33</f>
        <v>96613.69863013699</v>
      </c>
    </row>
    <row r="34" spans="1:10" ht="15.75">
      <c r="A34" s="5"/>
      <c r="B34" s="15" t="s">
        <v>6</v>
      </c>
      <c r="C34" s="9">
        <f>SUM(C31:C33)</f>
        <v>62125119629</v>
      </c>
      <c r="D34" s="16"/>
      <c r="E34" s="39">
        <f>SUM(E31:E33)</f>
        <v>123044099.258</v>
      </c>
      <c r="F34" s="44"/>
      <c r="G34" s="44"/>
      <c r="H34" s="9">
        <f>SUM(H28:H33)</f>
        <v>102480564.86145753</v>
      </c>
      <c r="I34" s="9">
        <f>SUM(I28:I33)</f>
        <v>16396890.377833204</v>
      </c>
      <c r="J34" s="9">
        <f>SUM(J28:J33)</f>
        <v>118877455.23929073</v>
      </c>
    </row>
    <row r="35" spans="1:7" ht="15.75">
      <c r="A35" s="5"/>
      <c r="B35" s="5"/>
      <c r="C35" s="5"/>
      <c r="D35" s="19"/>
      <c r="E35" s="7" t="s">
        <v>3</v>
      </c>
      <c r="F35" s="44"/>
      <c r="G35" s="44"/>
    </row>
    <row r="36" spans="1:7" ht="15.75">
      <c r="A36" s="5">
        <v>4</v>
      </c>
      <c r="B36" s="6" t="s">
        <v>12</v>
      </c>
      <c r="C36" s="7"/>
      <c r="D36" s="7"/>
      <c r="E36" s="7"/>
      <c r="F36" s="44"/>
      <c r="G36" s="44"/>
    </row>
    <row r="37" spans="1:7" ht="15.75">
      <c r="A37" s="5"/>
      <c r="B37" s="8" t="s">
        <v>8</v>
      </c>
      <c r="C37" s="9"/>
      <c r="D37" s="9" t="s">
        <v>1</v>
      </c>
      <c r="E37" s="39" t="s">
        <v>7</v>
      </c>
      <c r="F37" s="44"/>
      <c r="G37" s="44"/>
    </row>
    <row r="38" spans="1:10" ht="15.75">
      <c r="A38" s="5"/>
      <c r="B38" s="57" t="s">
        <v>13</v>
      </c>
      <c r="C38" s="58">
        <v>0</v>
      </c>
      <c r="D38" s="12">
        <v>4</v>
      </c>
      <c r="E38" s="38">
        <f>D38*C38/100</f>
        <v>0</v>
      </c>
      <c r="F38" s="45">
        <f>F31</f>
        <v>365</v>
      </c>
      <c r="G38" s="45">
        <f>G33</f>
        <v>304</v>
      </c>
      <c r="H38" s="14">
        <f>E38/F38*G38</f>
        <v>0</v>
      </c>
      <c r="I38" s="14">
        <f>H38*0.16</f>
        <v>0</v>
      </c>
      <c r="J38" s="14">
        <f>I38+H38</f>
        <v>0</v>
      </c>
    </row>
    <row r="39" spans="1:10" ht="15.75">
      <c r="A39" s="5"/>
      <c r="B39" s="15" t="s">
        <v>6</v>
      </c>
      <c r="C39" s="9">
        <f>SUM(C38:C38)</f>
        <v>0</v>
      </c>
      <c r="D39" s="16"/>
      <c r="E39" s="39">
        <f>SUM(E38:E38)</f>
        <v>0</v>
      </c>
      <c r="F39" s="44"/>
      <c r="G39" s="44"/>
      <c r="H39" s="9">
        <f>SUM(H38)</f>
        <v>0</v>
      </c>
      <c r="I39" s="9">
        <f>SUM(I38)</f>
        <v>0</v>
      </c>
      <c r="J39" s="9">
        <f>SUM(J38)</f>
        <v>0</v>
      </c>
    </row>
    <row r="40" spans="1:8" ht="15.75">
      <c r="A40" s="5"/>
      <c r="B40" s="5"/>
      <c r="C40" s="5"/>
      <c r="D40" s="19"/>
      <c r="E40" s="7" t="s">
        <v>3</v>
      </c>
      <c r="F40" s="44"/>
      <c r="G40" s="44"/>
      <c r="H40" s="18" t="s">
        <v>3</v>
      </c>
    </row>
    <row r="41" spans="1:7" ht="15.75">
      <c r="A41" s="5">
        <v>2</v>
      </c>
      <c r="B41" s="6" t="s">
        <v>14</v>
      </c>
      <c r="C41" s="7"/>
      <c r="D41" s="7"/>
      <c r="E41" s="7"/>
      <c r="F41" s="44"/>
      <c r="G41" s="44"/>
    </row>
    <row r="42" spans="1:7" ht="15.75">
      <c r="A42" s="5"/>
      <c r="B42" s="8" t="s">
        <v>8</v>
      </c>
      <c r="C42" s="9"/>
      <c r="D42" s="9" t="s">
        <v>1</v>
      </c>
      <c r="E42" s="39" t="s">
        <v>7</v>
      </c>
      <c r="F42" s="44"/>
      <c r="G42" s="44"/>
    </row>
    <row r="43" spans="1:10" ht="15.75">
      <c r="A43" s="5"/>
      <c r="B43" s="57" t="s">
        <v>15</v>
      </c>
      <c r="C43" s="58">
        <v>350000000</v>
      </c>
      <c r="D43" s="12">
        <v>3</v>
      </c>
      <c r="E43" s="38">
        <f>D43*C43/100</f>
        <v>10500000</v>
      </c>
      <c r="F43" s="45">
        <f>F38</f>
        <v>365</v>
      </c>
      <c r="G43" s="45">
        <f>G38</f>
        <v>304</v>
      </c>
      <c r="H43" s="14">
        <f>E43/F43*G43</f>
        <v>8745205.479452055</v>
      </c>
      <c r="I43" s="14">
        <f>H43*0.16</f>
        <v>1399232.8767123288</v>
      </c>
      <c r="J43" s="14">
        <f>I43+H43</f>
        <v>10144438.356164385</v>
      </c>
    </row>
    <row r="44" spans="1:10" ht="15.75">
      <c r="A44" s="5"/>
      <c r="B44" s="15" t="s">
        <v>6</v>
      </c>
      <c r="C44" s="9">
        <f>SUM(C43:C43)</f>
        <v>350000000</v>
      </c>
      <c r="D44" s="16"/>
      <c r="E44" s="39">
        <f>SUM(E43:E43)</f>
        <v>10500000</v>
      </c>
      <c r="F44" s="44"/>
      <c r="G44" s="44"/>
      <c r="H44" s="9">
        <f>SUM(H43)</f>
        <v>8745205.479452055</v>
      </c>
      <c r="I44" s="9">
        <f>SUM(I43)</f>
        <v>1399232.8767123288</v>
      </c>
      <c r="J44" s="9">
        <f>SUM(J43)</f>
        <v>10144438.356164385</v>
      </c>
    </row>
    <row r="45" spans="1:7" ht="15.75">
      <c r="A45" s="5"/>
      <c r="B45" s="5"/>
      <c r="C45" s="5"/>
      <c r="D45" s="19"/>
      <c r="E45" s="7" t="s">
        <v>3</v>
      </c>
      <c r="F45" s="44"/>
      <c r="G45" s="44"/>
    </row>
    <row r="46" spans="1:7" ht="31.5">
      <c r="A46" s="5">
        <v>3</v>
      </c>
      <c r="B46" s="20" t="s">
        <v>16</v>
      </c>
      <c r="C46" s="7"/>
      <c r="D46" s="7"/>
      <c r="E46" s="7"/>
      <c r="F46" s="44"/>
      <c r="G46" s="44"/>
    </row>
    <row r="47" spans="1:7" ht="15.75">
      <c r="A47" s="5"/>
      <c r="B47" s="8" t="s">
        <v>8</v>
      </c>
      <c r="C47" s="9"/>
      <c r="D47" s="9" t="s">
        <v>1</v>
      </c>
      <c r="E47" s="39" t="s">
        <v>7</v>
      </c>
      <c r="F47" s="44"/>
      <c r="G47" s="44"/>
    </row>
    <row r="48" spans="1:10" ht="15.75">
      <c r="A48" s="5"/>
      <c r="B48" s="57" t="s">
        <v>15</v>
      </c>
      <c r="C48" s="58">
        <v>600000000</v>
      </c>
      <c r="D48" s="12">
        <v>0.3</v>
      </c>
      <c r="E48" s="38">
        <f>D48*C48/100</f>
        <v>1800000</v>
      </c>
      <c r="F48" s="45">
        <f>F43</f>
        <v>365</v>
      </c>
      <c r="G48" s="45">
        <f>G43</f>
        <v>304</v>
      </c>
      <c r="H48" s="14">
        <f>E48/F48*G48</f>
        <v>1499178.0821917807</v>
      </c>
      <c r="I48" s="14">
        <f>H48*0.16</f>
        <v>239868.49315068492</v>
      </c>
      <c r="J48" s="14">
        <f>I48+H48</f>
        <v>1739046.5753424657</v>
      </c>
    </row>
    <row r="49" spans="1:10" ht="15.75">
      <c r="A49" s="5"/>
      <c r="B49" s="15" t="s">
        <v>6</v>
      </c>
      <c r="C49" s="9">
        <f>SUM(C48:C48)</f>
        <v>600000000</v>
      </c>
      <c r="D49" s="16"/>
      <c r="E49" s="39">
        <f>SUM(E48:E48)</f>
        <v>1800000</v>
      </c>
      <c r="F49" s="44"/>
      <c r="G49" s="44"/>
      <c r="H49" s="9">
        <f>SUM(H48)</f>
        <v>1499178.0821917807</v>
      </c>
      <c r="I49" s="9">
        <f>SUM(I48)</f>
        <v>239868.49315068492</v>
      </c>
      <c r="J49" s="9">
        <f>SUM(J48)</f>
        <v>1739046.5753424657</v>
      </c>
    </row>
    <row r="50" spans="1:7" ht="15.75">
      <c r="A50" s="5"/>
      <c r="B50" s="5"/>
      <c r="C50" s="5"/>
      <c r="D50" s="19" t="s">
        <v>3</v>
      </c>
      <c r="E50" s="7"/>
      <c r="F50" s="44"/>
      <c r="G50" s="44"/>
    </row>
    <row r="51" spans="1:7" ht="15.75">
      <c r="A51" s="5">
        <v>1</v>
      </c>
      <c r="B51" s="20" t="s">
        <v>19</v>
      </c>
      <c r="C51" s="7"/>
      <c r="D51" s="7"/>
      <c r="E51" s="7"/>
      <c r="F51" s="44"/>
      <c r="G51" s="44"/>
    </row>
    <row r="52" spans="1:7" ht="15.75">
      <c r="A52" s="5"/>
      <c r="B52" s="8" t="s">
        <v>8</v>
      </c>
      <c r="C52" s="9"/>
      <c r="D52" s="9" t="s">
        <v>1</v>
      </c>
      <c r="E52" s="39" t="s">
        <v>7</v>
      </c>
      <c r="F52" s="44"/>
      <c r="G52" s="44"/>
    </row>
    <row r="53" spans="1:10" ht="15.75">
      <c r="A53" s="5"/>
      <c r="B53" s="57" t="s">
        <v>5</v>
      </c>
      <c r="C53" s="58">
        <f>C14</f>
        <v>50000000</v>
      </c>
      <c r="D53" s="12">
        <v>1</v>
      </c>
      <c r="E53" s="38">
        <f>D53*C53/1000</f>
        <v>50000</v>
      </c>
      <c r="F53" s="45">
        <f>F48</f>
        <v>365</v>
      </c>
      <c r="G53" s="45">
        <f>G48</f>
        <v>304</v>
      </c>
      <c r="H53" s="14">
        <f>E53/F53*G53</f>
        <v>41643.83561643836</v>
      </c>
      <c r="I53" s="14">
        <f>H53*0.16</f>
        <v>6663.013698630138</v>
      </c>
      <c r="J53" s="14">
        <f>I53+H53</f>
        <v>48306.849315068495</v>
      </c>
    </row>
    <row r="54" spans="1:10" ht="15.75">
      <c r="A54" s="5"/>
      <c r="B54" s="15" t="s">
        <v>6</v>
      </c>
      <c r="C54" s="9">
        <f>SUM(C53:C53)</f>
        <v>50000000</v>
      </c>
      <c r="D54" s="16"/>
      <c r="E54" s="39">
        <f>SUM(E53:E53)</f>
        <v>50000</v>
      </c>
      <c r="F54" s="44"/>
      <c r="G54" s="44"/>
      <c r="H54" s="9">
        <f>SUM(H53)</f>
        <v>41643.83561643836</v>
      </c>
      <c r="I54" s="9">
        <f>SUM(I53)</f>
        <v>6663.013698630138</v>
      </c>
      <c r="J54" s="9">
        <f>SUM(J53)</f>
        <v>48306.849315068495</v>
      </c>
    </row>
    <row r="55" spans="1:10" ht="15.75">
      <c r="A55" s="5"/>
      <c r="B55" s="5"/>
      <c r="C55" s="36">
        <f>C18+C34</f>
        <v>170755708335.8</v>
      </c>
      <c r="D55" s="19">
        <f>E55/C55*1000</f>
        <v>1.5493202734009823</v>
      </c>
      <c r="E55" s="17">
        <f>E18+E27+E34+E54</f>
        <v>264555280.72360003</v>
      </c>
      <c r="F55" s="47" t="s">
        <v>3</v>
      </c>
      <c r="H55" s="18" t="s">
        <v>3</v>
      </c>
      <c r="I55" s="18" t="s">
        <v>3</v>
      </c>
      <c r="J55" s="18" t="s">
        <v>3</v>
      </c>
    </row>
    <row r="56" spans="1:10" ht="15.75">
      <c r="A56" s="5"/>
      <c r="B56" s="5"/>
      <c r="C56" s="5" t="s">
        <v>26</v>
      </c>
      <c r="D56" s="5"/>
      <c r="E56" s="21">
        <f>E54+E49+E44+E39+E34+E27+E18</f>
        <v>276855280.72360003</v>
      </c>
      <c r="H56" s="21">
        <f>H54+H49+H44+H39+H34+H27+H18</f>
        <v>230586315.99992985</v>
      </c>
      <c r="J56" s="21">
        <v>0</v>
      </c>
    </row>
    <row r="57" spans="5:10" ht="15.75">
      <c r="E57" s="21">
        <f>E56*0.16</f>
        <v>44296844.91577601</v>
      </c>
      <c r="H57" s="21">
        <f>H56*0.16</f>
        <v>36893810.559988774</v>
      </c>
      <c r="J57" s="21">
        <f>J56*0.16</f>
        <v>0</v>
      </c>
    </row>
    <row r="58" spans="5:10" ht="15.75">
      <c r="E58" s="21">
        <f>E57+E56</f>
        <v>321152125.63937604</v>
      </c>
      <c r="H58" s="21">
        <f>H57+H56</f>
        <v>267480126.5599186</v>
      </c>
      <c r="J58" s="21">
        <f>J57+J56</f>
        <v>0</v>
      </c>
    </row>
    <row r="60" spans="5:8" ht="15">
      <c r="E60" s="18" t="s">
        <v>3</v>
      </c>
      <c r="H60" s="18" t="s">
        <v>3</v>
      </c>
    </row>
    <row r="61" ht="15">
      <c r="H61" s="4" t="s">
        <v>3</v>
      </c>
    </row>
    <row r="65" spans="2:9" ht="18.75">
      <c r="B65" s="79" t="s">
        <v>20</v>
      </c>
      <c r="C65" s="79"/>
      <c r="D65" s="79"/>
      <c r="E65" s="79"/>
      <c r="F65" s="79"/>
      <c r="G65" s="79"/>
      <c r="H65" s="79"/>
      <c r="I65" s="79"/>
    </row>
    <row r="66" spans="2:9" ht="18.75">
      <c r="B66" s="79" t="s">
        <v>57</v>
      </c>
      <c r="C66" s="79"/>
      <c r="D66" s="79"/>
      <c r="E66" s="79"/>
      <c r="F66" s="79"/>
      <c r="G66" s="79"/>
      <c r="H66" s="79"/>
      <c r="I66" s="79"/>
    </row>
    <row r="67" spans="2:9" ht="18.75">
      <c r="B67" s="79" t="s">
        <v>37</v>
      </c>
      <c r="C67" s="79"/>
      <c r="D67" s="79"/>
      <c r="E67" s="79"/>
      <c r="F67" s="79"/>
      <c r="G67" s="79"/>
      <c r="H67" s="79"/>
      <c r="I67" s="79"/>
    </row>
    <row r="68" spans="2:9" ht="18.75">
      <c r="B68" s="80" t="s">
        <v>3</v>
      </c>
      <c r="C68" s="80"/>
      <c r="D68" s="80"/>
      <c r="E68" s="80"/>
      <c r="F68" s="22">
        <f>E71</f>
        <v>304</v>
      </c>
      <c r="G68" s="22" t="s">
        <v>3</v>
      </c>
      <c r="H68" s="22"/>
      <c r="I68" s="22"/>
    </row>
    <row r="69" ht="15.75" thickBot="1"/>
    <row r="70" spans="1:11" ht="15.75">
      <c r="A70" s="32"/>
      <c r="B70" s="27" t="s">
        <v>30</v>
      </c>
      <c r="C70" s="27" t="s">
        <v>0</v>
      </c>
      <c r="D70" s="27" t="s">
        <v>1</v>
      </c>
      <c r="E70" s="27" t="s">
        <v>31</v>
      </c>
      <c r="F70" s="27"/>
      <c r="G70" s="27" t="s">
        <v>33</v>
      </c>
      <c r="H70" s="27" t="s">
        <v>28</v>
      </c>
      <c r="I70" s="28" t="s">
        <v>34</v>
      </c>
      <c r="J70" s="24"/>
      <c r="K70" s="24"/>
    </row>
    <row r="71" spans="1:11" ht="15.75">
      <c r="A71" s="33">
        <v>1</v>
      </c>
      <c r="B71" s="26" t="s">
        <v>35</v>
      </c>
      <c r="C71" s="23">
        <f>C18+C34+C54</f>
        <v>170805708335.8</v>
      </c>
      <c r="D71" s="2" t="s">
        <v>36</v>
      </c>
      <c r="E71" s="2">
        <f>G53</f>
        <v>304</v>
      </c>
      <c r="F71" s="2" t="s">
        <v>32</v>
      </c>
      <c r="G71" s="23">
        <f>H18+H27+H34+H54</f>
        <v>220341932.43828604</v>
      </c>
      <c r="H71" s="23">
        <f>G71*0.16</f>
        <v>35254709.19012576</v>
      </c>
      <c r="I71" s="29">
        <f>H71+G71</f>
        <v>255596641.6284118</v>
      </c>
      <c r="J71" s="25"/>
      <c r="K71" s="24"/>
    </row>
    <row r="72" spans="1:11" ht="34.5" customHeight="1">
      <c r="A72" s="33">
        <v>2</v>
      </c>
      <c r="B72" s="48" t="s">
        <v>51</v>
      </c>
      <c r="C72" s="49">
        <f>C43</f>
        <v>350000000</v>
      </c>
      <c r="D72" s="50">
        <f>D43</f>
        <v>3</v>
      </c>
      <c r="E72" s="50">
        <f>E73</f>
        <v>304</v>
      </c>
      <c r="F72" s="50" t="s">
        <v>32</v>
      </c>
      <c r="G72" s="49">
        <f>H43</f>
        <v>8745205.479452055</v>
      </c>
      <c r="H72" s="49">
        <f>G72*0.16</f>
        <v>1399232.8767123288</v>
      </c>
      <c r="I72" s="51">
        <f>H72+G72</f>
        <v>10144438.356164385</v>
      </c>
      <c r="J72" s="25"/>
      <c r="K72" s="24"/>
    </row>
    <row r="73" spans="1:11" ht="31.5">
      <c r="A73" s="33">
        <v>3</v>
      </c>
      <c r="B73" s="26" t="str">
        <f>B46</f>
        <v>SEGURO DE RESPONSABILIDAD CIVIL EXTRACONTRACTUAL</v>
      </c>
      <c r="C73" s="49">
        <f>C48</f>
        <v>600000000</v>
      </c>
      <c r="D73" s="50">
        <f>D48</f>
        <v>0.3</v>
      </c>
      <c r="E73" s="50">
        <f>E71</f>
        <v>304</v>
      </c>
      <c r="F73" s="50" t="s">
        <v>32</v>
      </c>
      <c r="G73" s="49">
        <f>H48</f>
        <v>1499178.0821917807</v>
      </c>
      <c r="H73" s="49">
        <f>G73*0.16</f>
        <v>239868.49315068492</v>
      </c>
      <c r="I73" s="51">
        <f>H73+G73</f>
        <v>1739046.5753424657</v>
      </c>
      <c r="J73" s="25"/>
      <c r="K73" s="24"/>
    </row>
    <row r="74" spans="1:11" ht="15.75">
      <c r="A74" s="33">
        <v>4</v>
      </c>
      <c r="B74" s="26" t="s">
        <v>12</v>
      </c>
      <c r="C74" s="23">
        <f>C38</f>
        <v>0</v>
      </c>
      <c r="D74" s="2">
        <f>D38</f>
        <v>4</v>
      </c>
      <c r="E74" s="2">
        <f>E72</f>
        <v>304</v>
      </c>
      <c r="F74" s="2" t="s">
        <v>32</v>
      </c>
      <c r="G74" s="23">
        <f>H38</f>
        <v>0</v>
      </c>
      <c r="H74" s="23">
        <f>G74*0.16</f>
        <v>0</v>
      </c>
      <c r="I74" s="29">
        <f>H74+G74</f>
        <v>0</v>
      </c>
      <c r="J74" s="25"/>
      <c r="K74" s="24"/>
    </row>
    <row r="75" spans="1:11" ht="31.5">
      <c r="A75" s="33">
        <v>5</v>
      </c>
      <c r="B75" s="26" t="s">
        <v>49</v>
      </c>
      <c r="C75" s="49" t="s">
        <v>50</v>
      </c>
      <c r="D75" s="50"/>
      <c r="E75" s="50">
        <v>365</v>
      </c>
      <c r="F75" s="50" t="s">
        <v>32</v>
      </c>
      <c r="G75" s="49">
        <f>'[1]SOAT'!$K$22</f>
        <v>6771400</v>
      </c>
      <c r="H75" s="49">
        <v>0</v>
      </c>
      <c r="I75" s="29">
        <f>H75+G75</f>
        <v>6771400</v>
      </c>
      <c r="J75" s="25"/>
      <c r="K75" s="24"/>
    </row>
    <row r="76" spans="1:11" ht="15.75">
      <c r="A76" s="33"/>
      <c r="B76" s="2"/>
      <c r="C76" s="23"/>
      <c r="D76" s="2"/>
      <c r="E76" s="2"/>
      <c r="F76" s="2"/>
      <c r="G76" s="23"/>
      <c r="H76" s="23"/>
      <c r="I76" s="29"/>
      <c r="J76" s="25"/>
      <c r="K76" s="24"/>
    </row>
    <row r="77" spans="1:11" ht="16.5" thickBot="1">
      <c r="A77" s="34"/>
      <c r="B77" s="30" t="s">
        <v>6</v>
      </c>
      <c r="C77" s="30"/>
      <c r="D77" s="30"/>
      <c r="E77" s="30"/>
      <c r="F77" s="30"/>
      <c r="G77" s="31">
        <f>G75+G74+G73+G72+G71</f>
        <v>237357715.99992988</v>
      </c>
      <c r="H77" s="31">
        <f>H75+H74+H73+H72+H71</f>
        <v>36893810.559988774</v>
      </c>
      <c r="I77" s="31">
        <f>I75+I74+I73+I72+I71</f>
        <v>274251526.55991864</v>
      </c>
      <c r="J77" s="25"/>
      <c r="K77" s="24"/>
    </row>
    <row r="78" spans="2:11" ht="15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5.75">
      <c r="B79" s="3"/>
      <c r="C79" s="11"/>
      <c r="D79" s="11"/>
      <c r="E79" s="11"/>
      <c r="F79" s="11"/>
      <c r="G79" s="24"/>
      <c r="H79" s="11"/>
      <c r="I79" s="24">
        <v>290000000</v>
      </c>
      <c r="J79" s="25"/>
      <c r="K79" s="24"/>
    </row>
    <row r="80" spans="2:11" ht="15.75">
      <c r="B80" s="3"/>
      <c r="C80" s="11"/>
      <c r="D80" s="11"/>
      <c r="E80" s="11"/>
      <c r="F80" s="11"/>
      <c r="G80" s="11"/>
      <c r="H80" s="11"/>
      <c r="I80" s="13">
        <f>I79-I77</f>
        <v>15748473.440081358</v>
      </c>
      <c r="J80" s="11"/>
      <c r="K80" s="11"/>
    </row>
    <row r="81" spans="2:11" ht="15.75">
      <c r="B81" s="81" t="s">
        <v>52</v>
      </c>
      <c r="C81" s="81"/>
      <c r="D81" s="81"/>
      <c r="E81" s="81"/>
      <c r="F81" s="81"/>
      <c r="G81" s="81"/>
      <c r="H81" s="81"/>
      <c r="I81" s="81"/>
      <c r="J81" s="11"/>
      <c r="K81" s="11"/>
    </row>
    <row r="82" spans="2:11" ht="15.75">
      <c r="B82" s="3"/>
      <c r="C82" s="53" t="s">
        <v>53</v>
      </c>
      <c r="D82" s="54">
        <f>F68</f>
        <v>304</v>
      </c>
      <c r="E82" s="52" t="s">
        <v>54</v>
      </c>
      <c r="F82" s="52" t="s">
        <v>55</v>
      </c>
      <c r="G82" s="52" t="s">
        <v>56</v>
      </c>
      <c r="H82" s="11"/>
      <c r="I82" s="13"/>
      <c r="J82" s="11"/>
      <c r="K82" s="11"/>
    </row>
    <row r="83" spans="2:11" ht="15.75">
      <c r="B83" s="3"/>
      <c r="C83" s="53"/>
      <c r="D83" s="54"/>
      <c r="E83" s="52"/>
      <c r="F83" s="1"/>
      <c r="G83" s="11"/>
      <c r="H83" s="11"/>
      <c r="I83" s="13"/>
      <c r="J83" s="11"/>
      <c r="K83" s="11"/>
    </row>
    <row r="84" spans="2:11" ht="15.75">
      <c r="B84" s="3"/>
      <c r="C84" s="53"/>
      <c r="D84" s="54"/>
      <c r="E84" s="52"/>
      <c r="F84" s="1"/>
      <c r="G84" s="11"/>
      <c r="H84" s="11"/>
      <c r="I84" s="13"/>
      <c r="J84" s="11"/>
      <c r="K84" s="11"/>
    </row>
    <row r="86" ht="15.75">
      <c r="B86" s="55" t="s">
        <v>38</v>
      </c>
    </row>
    <row r="87" ht="15.75">
      <c r="B87" s="55" t="s">
        <v>39</v>
      </c>
    </row>
    <row r="88" ht="15.75">
      <c r="B88" s="55" t="s">
        <v>40</v>
      </c>
    </row>
    <row r="89" ht="15.75">
      <c r="B89" s="55" t="s">
        <v>41</v>
      </c>
    </row>
    <row r="90" ht="15.75">
      <c r="B90" s="55" t="s">
        <v>42</v>
      </c>
    </row>
    <row r="91" ht="15.75">
      <c r="B91" s="55" t="s">
        <v>43</v>
      </c>
    </row>
    <row r="92" ht="15.75">
      <c r="B92" s="56" t="s">
        <v>44</v>
      </c>
    </row>
    <row r="93" ht="15.75">
      <c r="B93" s="52" t="s">
        <v>45</v>
      </c>
    </row>
    <row r="94" ht="15.75">
      <c r="B94" s="52" t="s">
        <v>46</v>
      </c>
    </row>
    <row r="95" ht="15.75">
      <c r="B95" s="55" t="s">
        <v>48</v>
      </c>
    </row>
    <row r="96" ht="15.75">
      <c r="B96" s="55" t="s">
        <v>47</v>
      </c>
    </row>
  </sheetData>
  <sheetProtection/>
  <mergeCells count="6">
    <mergeCell ref="A1:E1"/>
    <mergeCell ref="B65:I65"/>
    <mergeCell ref="B66:I66"/>
    <mergeCell ref="B67:I67"/>
    <mergeCell ref="B68:E68"/>
    <mergeCell ref="B81:I81"/>
  </mergeCells>
  <hyperlinks>
    <hyperlink ref="B92" r:id="rId1" display="guillermo.sierra@segurosdelestado.com"/>
  </hyperlinks>
  <printOptions horizontalCentered="1" verticalCentered="1"/>
  <pageMargins left="0.9055118110236221" right="1.1023622047244095" top="1.7322834645669292" bottom="0.7480314960629921" header="0.31496062992125984" footer="0.31496062992125984"/>
  <pageSetup horizontalDpi="300" verticalDpi="300" orientation="landscape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E26" sqref="E26"/>
    </sheetView>
  </sheetViews>
  <sheetFormatPr defaultColWidth="11.421875" defaultRowHeight="15"/>
  <cols>
    <col min="1" max="1" width="7.7109375" style="65" customWidth="1"/>
    <col min="2" max="2" width="7.421875" style="66" bestFit="1" customWidth="1"/>
    <col min="3" max="3" width="16.28125" style="65" bestFit="1" customWidth="1"/>
    <col min="4" max="4" width="10.8515625" style="65" bestFit="1" customWidth="1"/>
    <col min="5" max="5" width="19.57421875" style="65" bestFit="1" customWidth="1"/>
    <col min="6" max="6" width="11.57421875" style="65" bestFit="1" customWidth="1"/>
    <col min="7" max="7" width="8.421875" style="65" bestFit="1" customWidth="1"/>
    <col min="8" max="8" width="25.28125" style="65" customWidth="1"/>
    <col min="9" max="9" width="27.7109375" style="65" customWidth="1"/>
    <col min="10" max="10" width="19.57421875" style="65" customWidth="1"/>
    <col min="11" max="16384" width="11.421875" style="65" customWidth="1"/>
  </cols>
  <sheetData>
    <row r="1" spans="2:10" ht="12.75">
      <c r="B1" s="83" t="s">
        <v>133</v>
      </c>
      <c r="C1" s="83"/>
      <c r="D1" s="83"/>
      <c r="E1" s="83"/>
      <c r="F1" s="83"/>
      <c r="G1" s="83"/>
      <c r="H1" s="83"/>
      <c r="I1" s="83"/>
      <c r="J1" s="83"/>
    </row>
    <row r="2" spans="2:10" ht="12.75">
      <c r="B2" s="85"/>
      <c r="C2" s="85"/>
      <c r="D2" s="85"/>
      <c r="E2" s="85"/>
      <c r="F2" s="85"/>
      <c r="G2" s="85"/>
      <c r="H2" s="85"/>
      <c r="I2" s="85"/>
      <c r="J2" s="85"/>
    </row>
    <row r="3" spans="2:10" ht="15">
      <c r="B3" s="84"/>
      <c r="C3" s="84"/>
      <c r="D3" s="84"/>
      <c r="E3" s="84"/>
      <c r="F3" s="84"/>
      <c r="G3" s="84"/>
      <c r="H3" s="84"/>
      <c r="I3" s="84"/>
      <c r="J3" s="84"/>
    </row>
    <row r="4" spans="2:10" ht="12.75">
      <c r="B4" s="82" t="s">
        <v>20</v>
      </c>
      <c r="C4" s="82"/>
      <c r="D4" s="82"/>
      <c r="E4" s="82"/>
      <c r="F4" s="82"/>
      <c r="G4" s="82"/>
      <c r="H4" s="82"/>
      <c r="I4" s="82"/>
      <c r="J4" s="82"/>
    </row>
    <row r="5" spans="2:10" ht="12.75">
      <c r="B5" s="68" t="s">
        <v>18</v>
      </c>
      <c r="C5" s="60" t="s">
        <v>78</v>
      </c>
      <c r="D5" s="60" t="s">
        <v>65</v>
      </c>
      <c r="E5" s="60" t="s">
        <v>77</v>
      </c>
      <c r="F5" s="60" t="s">
        <v>67</v>
      </c>
      <c r="G5" s="60" t="s">
        <v>17</v>
      </c>
      <c r="H5" s="60" t="s">
        <v>79</v>
      </c>
      <c r="I5" s="60" t="s">
        <v>80</v>
      </c>
      <c r="J5" s="60" t="s">
        <v>68</v>
      </c>
    </row>
    <row r="6" spans="1:10" s="66" customFormat="1" ht="12.75">
      <c r="A6" s="66">
        <v>1</v>
      </c>
      <c r="B6" s="61" t="s">
        <v>69</v>
      </c>
      <c r="C6" s="62" t="s">
        <v>70</v>
      </c>
      <c r="D6" s="62" t="s">
        <v>91</v>
      </c>
      <c r="E6" s="62" t="s">
        <v>92</v>
      </c>
      <c r="F6" s="62">
        <v>2600</v>
      </c>
      <c r="G6" s="62">
        <v>1997</v>
      </c>
      <c r="H6" s="62">
        <v>506256</v>
      </c>
      <c r="I6" s="62" t="s">
        <v>93</v>
      </c>
      <c r="J6" s="63">
        <v>42833</v>
      </c>
    </row>
    <row r="7" spans="1:10" s="66" customFormat="1" ht="12.75">
      <c r="A7" s="66">
        <f>1+A6</f>
        <v>2</v>
      </c>
      <c r="B7" s="61" t="s">
        <v>71</v>
      </c>
      <c r="C7" s="62" t="s">
        <v>70</v>
      </c>
      <c r="D7" s="62" t="s">
        <v>91</v>
      </c>
      <c r="E7" s="62" t="s">
        <v>94</v>
      </c>
      <c r="F7" s="62">
        <v>2300</v>
      </c>
      <c r="G7" s="62">
        <v>1997</v>
      </c>
      <c r="H7" s="62">
        <v>517709</v>
      </c>
      <c r="I7" s="62" t="s">
        <v>95</v>
      </c>
      <c r="J7" s="63">
        <v>42833</v>
      </c>
    </row>
    <row r="8" spans="1:10" s="66" customFormat="1" ht="12.75">
      <c r="A8" s="66">
        <f aca="true" t="shared" si="0" ref="A8:A15">1+A7</f>
        <v>3</v>
      </c>
      <c r="B8" s="61" t="s">
        <v>72</v>
      </c>
      <c r="C8" s="62" t="s">
        <v>73</v>
      </c>
      <c r="D8" s="62" t="s">
        <v>91</v>
      </c>
      <c r="E8" s="62" t="s">
        <v>96</v>
      </c>
      <c r="F8" s="62">
        <v>5700</v>
      </c>
      <c r="G8" s="62">
        <v>1988</v>
      </c>
      <c r="H8" s="62" t="s">
        <v>97</v>
      </c>
      <c r="I8" s="62" t="s">
        <v>98</v>
      </c>
      <c r="J8" s="63">
        <v>42833</v>
      </c>
    </row>
    <row r="9" spans="1:10" s="66" customFormat="1" ht="12.75">
      <c r="A9" s="66">
        <f t="shared" si="0"/>
        <v>4</v>
      </c>
      <c r="B9" s="61" t="s">
        <v>74</v>
      </c>
      <c r="C9" s="62" t="s">
        <v>70</v>
      </c>
      <c r="D9" s="62" t="s">
        <v>91</v>
      </c>
      <c r="E9" s="62" t="s">
        <v>99</v>
      </c>
      <c r="F9" s="62">
        <v>2200</v>
      </c>
      <c r="G9" s="62">
        <v>2001</v>
      </c>
      <c r="H9" s="62" t="s">
        <v>100</v>
      </c>
      <c r="I9" s="62" t="s">
        <v>101</v>
      </c>
      <c r="J9" s="63">
        <v>42833</v>
      </c>
    </row>
    <row r="10" spans="1:10" s="66" customFormat="1" ht="12.75">
      <c r="A10" s="66">
        <f t="shared" si="0"/>
        <v>5</v>
      </c>
      <c r="B10" s="61" t="s">
        <v>75</v>
      </c>
      <c r="C10" s="62" t="s">
        <v>70</v>
      </c>
      <c r="D10" s="62" t="s">
        <v>91</v>
      </c>
      <c r="E10" s="62" t="s">
        <v>102</v>
      </c>
      <c r="F10" s="62">
        <v>1330</v>
      </c>
      <c r="G10" s="62">
        <v>1996</v>
      </c>
      <c r="H10" s="62" t="s">
        <v>103</v>
      </c>
      <c r="I10" s="62" t="s">
        <v>104</v>
      </c>
      <c r="J10" s="63">
        <v>42833</v>
      </c>
    </row>
    <row r="11" spans="1:10" s="66" customFormat="1" ht="12.75">
      <c r="A11" s="66">
        <f t="shared" si="0"/>
        <v>6</v>
      </c>
      <c r="B11" s="61" t="s">
        <v>76</v>
      </c>
      <c r="C11" s="62" t="s">
        <v>70</v>
      </c>
      <c r="D11" s="62" t="s">
        <v>105</v>
      </c>
      <c r="E11" s="62" t="s">
        <v>106</v>
      </c>
      <c r="F11" s="62">
        <v>2600</v>
      </c>
      <c r="G11" s="62">
        <v>1994</v>
      </c>
      <c r="H11" s="62" t="s">
        <v>107</v>
      </c>
      <c r="I11" s="62" t="s">
        <v>108</v>
      </c>
      <c r="J11" s="63">
        <v>42837</v>
      </c>
    </row>
    <row r="12" spans="1:10" s="66" customFormat="1" ht="12.75">
      <c r="A12" s="66">
        <f t="shared" si="0"/>
        <v>7</v>
      </c>
      <c r="B12" s="69" t="s">
        <v>81</v>
      </c>
      <c r="C12" s="64" t="s">
        <v>82</v>
      </c>
      <c r="D12" s="62" t="s">
        <v>83</v>
      </c>
      <c r="E12" s="62" t="s">
        <v>109</v>
      </c>
      <c r="F12" s="62">
        <v>6700</v>
      </c>
      <c r="G12" s="64">
        <v>2007</v>
      </c>
      <c r="H12" s="62" t="s">
        <v>110</v>
      </c>
      <c r="I12" s="62" t="s">
        <v>111</v>
      </c>
      <c r="J12" s="63">
        <v>42988</v>
      </c>
    </row>
    <row r="13" spans="1:10" s="66" customFormat="1" ht="12.75">
      <c r="A13" s="66">
        <f t="shared" si="0"/>
        <v>8</v>
      </c>
      <c r="B13" s="69" t="s">
        <v>85</v>
      </c>
      <c r="C13" s="64" t="s">
        <v>70</v>
      </c>
      <c r="D13" s="64" t="s">
        <v>86</v>
      </c>
      <c r="E13" s="62" t="s">
        <v>87</v>
      </c>
      <c r="F13" s="62">
        <v>2400</v>
      </c>
      <c r="G13" s="62">
        <v>2007</v>
      </c>
      <c r="H13" s="62" t="s">
        <v>112</v>
      </c>
      <c r="I13" s="62" t="s">
        <v>113</v>
      </c>
      <c r="J13" s="63">
        <v>43045</v>
      </c>
    </row>
    <row r="14" spans="1:10" s="66" customFormat="1" ht="12.75">
      <c r="A14" s="66">
        <f t="shared" si="0"/>
        <v>9</v>
      </c>
      <c r="B14" s="69" t="s">
        <v>66</v>
      </c>
      <c r="C14" s="64" t="s">
        <v>84</v>
      </c>
      <c r="D14" s="64" t="s">
        <v>88</v>
      </c>
      <c r="E14" s="64" t="s">
        <v>89</v>
      </c>
      <c r="F14" s="62">
        <v>1400</v>
      </c>
      <c r="G14" s="62">
        <v>2003</v>
      </c>
      <c r="H14" s="62" t="s">
        <v>114</v>
      </c>
      <c r="I14" s="62" t="s">
        <v>115</v>
      </c>
      <c r="J14" s="63">
        <v>43050</v>
      </c>
    </row>
    <row r="15" spans="1:10" s="66" customFormat="1" ht="12.75">
      <c r="A15" s="66">
        <f t="shared" si="0"/>
        <v>10</v>
      </c>
      <c r="B15" s="69" t="s">
        <v>90</v>
      </c>
      <c r="C15" s="64" t="s">
        <v>84</v>
      </c>
      <c r="D15" s="64" t="s">
        <v>88</v>
      </c>
      <c r="E15" s="64" t="s">
        <v>116</v>
      </c>
      <c r="F15" s="62">
        <v>1400</v>
      </c>
      <c r="G15" s="62">
        <v>2002</v>
      </c>
      <c r="H15" s="62" t="s">
        <v>117</v>
      </c>
      <c r="I15" s="62" t="s">
        <v>118</v>
      </c>
      <c r="J15" s="63">
        <v>43046</v>
      </c>
    </row>
    <row r="16" spans="1:10" s="66" customFormat="1" ht="12.75">
      <c r="A16" s="66">
        <v>11</v>
      </c>
      <c r="B16" s="71" t="s">
        <v>119</v>
      </c>
      <c r="C16" s="72" t="s">
        <v>70</v>
      </c>
      <c r="D16" s="73" t="s">
        <v>120</v>
      </c>
      <c r="E16" s="73" t="s">
        <v>121</v>
      </c>
      <c r="F16" s="73">
        <v>4700</v>
      </c>
      <c r="G16" s="73">
        <v>2001</v>
      </c>
      <c r="H16" s="73" t="s">
        <v>122</v>
      </c>
      <c r="I16" s="73" t="s">
        <v>123</v>
      </c>
      <c r="J16" s="74">
        <v>42771</v>
      </c>
    </row>
    <row r="17" spans="1:10" s="66" customFormat="1" ht="12.75">
      <c r="A17" s="66">
        <v>12</v>
      </c>
      <c r="B17" s="69" t="s">
        <v>124</v>
      </c>
      <c r="C17" s="64" t="s">
        <v>84</v>
      </c>
      <c r="D17" s="75" t="s">
        <v>125</v>
      </c>
      <c r="E17" s="75" t="s">
        <v>126</v>
      </c>
      <c r="F17" s="75">
        <v>2000</v>
      </c>
      <c r="G17" s="75">
        <v>2005</v>
      </c>
      <c r="H17" s="75" t="s">
        <v>127</v>
      </c>
      <c r="I17" s="75" t="s">
        <v>128</v>
      </c>
      <c r="J17" s="76">
        <v>42771</v>
      </c>
    </row>
    <row r="18" spans="1:10" ht="12.75">
      <c r="A18" s="66">
        <v>13</v>
      </c>
      <c r="B18" s="69" t="s">
        <v>129</v>
      </c>
      <c r="C18" s="64" t="s">
        <v>70</v>
      </c>
      <c r="D18" s="77" t="s">
        <v>125</v>
      </c>
      <c r="E18" s="77" t="s">
        <v>130</v>
      </c>
      <c r="F18" s="75">
        <v>2600</v>
      </c>
      <c r="G18" s="75">
        <v>1998</v>
      </c>
      <c r="H18" s="75" t="s">
        <v>131</v>
      </c>
      <c r="I18" s="75" t="s">
        <v>132</v>
      </c>
      <c r="J18" s="76">
        <v>42771</v>
      </c>
    </row>
    <row r="19" s="67" customFormat="1" ht="12.75">
      <c r="B19" s="70"/>
    </row>
    <row r="23" ht="12.75" customHeight="1">
      <c r="B23" s="65"/>
    </row>
    <row r="24" ht="13.5" customHeight="1">
      <c r="B24" s="65"/>
    </row>
    <row r="25" ht="12.75">
      <c r="B25" s="65"/>
    </row>
    <row r="26" ht="12.75">
      <c r="B26" s="65"/>
    </row>
    <row r="27" ht="12.75">
      <c r="B27" s="65"/>
    </row>
    <row r="28" ht="12.75">
      <c r="B28" s="65"/>
    </row>
    <row r="29" ht="12.75">
      <c r="B29" s="65"/>
    </row>
  </sheetData>
  <sheetProtection/>
  <autoFilter ref="B5:J19"/>
  <mergeCells count="2">
    <mergeCell ref="B4:J4"/>
    <mergeCell ref="B1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Arturo Quintero</dc:creator>
  <cp:keywords/>
  <dc:description/>
  <cp:lastModifiedBy>Nestor Guerra</cp:lastModifiedBy>
  <cp:lastPrinted>2014-05-30T21:49:39Z</cp:lastPrinted>
  <dcterms:created xsi:type="dcterms:W3CDTF">2011-04-11T14:24:40Z</dcterms:created>
  <dcterms:modified xsi:type="dcterms:W3CDTF">2016-05-10T21:32:10Z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