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0" yWindow="460" windowWidth="24280" windowHeight="11640" activeTab="0"/>
  </bookViews>
  <sheets>
    <sheet name="EVALUACION OFERTA ECONOMICA" sheetId="1" r:id="rId1"/>
    <sheet name="ADJUDICACIÓN" sheetId="2" r:id="rId2"/>
  </sheets>
  <definedNames>
    <definedName name="_xlnm._FilterDatabase" localSheetId="0" hidden="1">'EVALUACION OFERTA ECONOMICA'!$A$9:$EA$28</definedName>
  </definedNames>
  <calcPr fullCalcOnLoad="1"/>
</workbook>
</file>

<file path=xl/sharedStrings.xml><?xml version="1.0" encoding="utf-8"?>
<sst xmlns="http://schemas.openxmlformats.org/spreadsheetml/2006/main" count="212" uniqueCount="67">
  <si>
    <t>EVALUACION TECNICA ITEM A ITEM</t>
  </si>
  <si>
    <t>MAYOR VALOR</t>
  </si>
  <si>
    <t>ADJUDICACION DEFINITIVA</t>
  </si>
  <si>
    <t>CUMPLE</t>
  </si>
  <si>
    <t>NC</t>
  </si>
  <si>
    <t>VALOR DE ADJUDICACION</t>
  </si>
  <si>
    <t>VALOR PROPUESTAS DE LOS OFERENTES</t>
  </si>
  <si>
    <t>EVALUACION JURIDICA, FINANCIERA Y TECNICA</t>
  </si>
  <si>
    <t>RESULTADO EVALUACION PROPUESTAS HABILITADAS TECNICAMENTE</t>
  </si>
  <si>
    <t>ITEM</t>
  </si>
  <si>
    <t>CANTIDAD</t>
  </si>
  <si>
    <t>FACULTAD</t>
  </si>
  <si>
    <t xml:space="preserve">NOMBRE EQUIPO </t>
  </si>
  <si>
    <t>VALOR TOTAL DEL ITEM</t>
  </si>
  <si>
    <t>CON DESTINO AL LABORATORIO DE</t>
  </si>
  <si>
    <t>FAMARENA</t>
  </si>
  <si>
    <t>FAASAB</t>
  </si>
  <si>
    <t>PUNTAJE GARANTIA MAXIMO 55 PUNTOS</t>
  </si>
  <si>
    <t>RADIOS</t>
  </si>
  <si>
    <t>YAMAKI</t>
  </si>
  <si>
    <t xml:space="preserve">EMPRESA </t>
  </si>
  <si>
    <t>ITEMS ADJUDICADOS</t>
  </si>
  <si>
    <t>VALOR</t>
  </si>
  <si>
    <t>TOTAL ADJUDICADO</t>
  </si>
  <si>
    <t>ITEMS DESIERTOS</t>
  </si>
  <si>
    <t>VALOR DESIERTOS</t>
  </si>
  <si>
    <t>AHORROS LUEGO DE ADJUDICACIÓN</t>
  </si>
  <si>
    <t>NO CUMPLE</t>
  </si>
  <si>
    <t>UNION TEMPORAL SICVEL</t>
  </si>
  <si>
    <t>EUSEBIO SUTA FONSECA</t>
  </si>
  <si>
    <t>FCE</t>
  </si>
  <si>
    <t xml:space="preserve">TALLER DE MECÁNICA FINA Y SOPLADO DE VIDRIO </t>
  </si>
  <si>
    <t xml:space="preserve">AMPLIFICADOR </t>
  </si>
  <si>
    <t>Centro de Audiovisuales F.C.E</t>
  </si>
  <si>
    <t>RECEPTOR INHALAMBRICO SHURE SLX4L= -H5</t>
  </si>
  <si>
    <t>RECEPTOR INHALAMBRICO SHURE SLX4L= -L4</t>
  </si>
  <si>
    <t>BASE TRANSMISORA INHALAMBRICA SHURE MX890= -J3</t>
  </si>
  <si>
    <t>Micrófonos boom largo con caña para exteriores, y protecto anti viento</t>
  </si>
  <si>
    <t xml:space="preserve">laboratorio Maestria en comunicación </t>
  </si>
  <si>
    <t>MICROFONO SHOTGUN CONEXIÓN XLR</t>
  </si>
  <si>
    <t>solución integral de refuerzo sonoro y tratamiento acustico 105, 205, 140, C-37, 232, 233, 234</t>
  </si>
  <si>
    <t>Aula J05 sotanos</t>
  </si>
  <si>
    <t>Solucion integral aula J05 sistema de sonido multizona y mejora acustica</t>
  </si>
  <si>
    <t>BODEGA DE INSTRUMENTOS ASAB</t>
  </si>
  <si>
    <t>Tiple requinto</t>
  </si>
  <si>
    <t>Tiple</t>
  </si>
  <si>
    <t>Guitarra puntera o requinto</t>
  </si>
  <si>
    <t>Guitarra</t>
  </si>
  <si>
    <t>SAXOFON SOPRANO</t>
  </si>
  <si>
    <t>SAXOFON BAJO</t>
  </si>
  <si>
    <t>OFICINA DE MEDIIOS AUDIOVISUALES</t>
  </si>
  <si>
    <t>CABINA DE SONIDO AUTO POTENCIADA CON BASES</t>
  </si>
  <si>
    <t>MICROFONO INALAMBRICO  DE MANO</t>
  </si>
  <si>
    <t>MICROFONO DE MANO ALAMBRICO CON BASES Y CABLES</t>
  </si>
  <si>
    <t>PARLANTES DE ESCRITORIO</t>
  </si>
  <si>
    <t>MENOR PRECIO</t>
  </si>
  <si>
    <t>PROPUESTAS HABILITADAS PARA MENOR PRECIO</t>
  </si>
  <si>
    <t>PUNTAJE RESPECTO A MENOR PRECIO</t>
  </si>
  <si>
    <t>PUNTAJE TOTAL</t>
  </si>
  <si>
    <t>6, 16,17, 18</t>
  </si>
  <si>
    <t>2, 3, 4, 8, 9</t>
  </si>
  <si>
    <t>1, 5, 7, 10, 11, 12, 13, 19</t>
  </si>
  <si>
    <t>UNIVERSIDAD DISTRITAL FRANCISCO JOSE DE CALDAS</t>
  </si>
  <si>
    <t>CONVOCATORIA PUBLICA 009 DE 2017</t>
  </si>
  <si>
    <t xml:space="preserve">EVALUACION OFERTA ECONOMICA </t>
  </si>
  <si>
    <t>“CONTRATAR LA ADQUISICIÓN, INSTALACION Y CONFIGURACION DE EQUIPOS DE
LABORATORIO DE LOS GRUPOS SONIDO, MUSICA, E INSTRUMENTOS, CON DESTINO A
LOS LABORATORIOS DE LAS FACULTADES DE ARTES-ASAB, CIENCIAS Y EDUCACION,
MEDIO AMBIENTE, INGENIERIA Y TECNOLOGICA DE LA UNIVERSIDAD DISTRITAL
FRANCISCO JOSE DE CALDAS.”</t>
  </si>
  <si>
    <t>“CONTRATAR LA ADQUISICIÓN, INSTALACION Y CONFIGURACION DE EQUIPOS DE
LABORATORIO DE LOS GRUPOS SONIDO, MUSICA, E INSTRUMENTOS, CON DESTINO A
LOS LABORATORIOS DE LAS FACULTADES DE ARTES-ASAB, CIENCIAS Y EDUCACION,
MEDIO AMBIENTE, INGENIERIA Y TECNOLOGICA DE LA UNIVERSIDAD DISTRITAL
FRANCISCO JOSE DE CALDAS.</t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</si>
</sst>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$&quot;\ #,##0;&quot;$&quot;\ \-#,##0"/>
    <numFmt numFmtId="193" formatCode="&quot;$&quot;\ #,##0;[Red]&quot;$&quot;\ \-#,##0"/>
    <numFmt numFmtId="194" formatCode="&quot;$&quot;\ #,##0.00;&quot;$&quot;\ \-#,##0.00"/>
    <numFmt numFmtId="195" formatCode="&quot;$&quot;\ #,##0.00;[Red]&quot;$&quot;\ \-#,##0.00"/>
    <numFmt numFmtId="196" formatCode="_ &quot;$&quot;\ * #,##0_ ;_ &quot;$&quot;\ * \-#,##0_ ;_ &quot;$&quot;\ * &quot;-&quot;_ ;_ @_ "/>
    <numFmt numFmtId="197" formatCode="_ * #,##0_ ;_ * \-#,##0_ ;_ * &quot;-&quot;_ ;_ @_ "/>
    <numFmt numFmtId="198" formatCode="_ &quot;$&quot;\ * #,##0.00_ ;_ &quot;$&quot;\ * \-#,##0.00_ ;_ &quot;$&quot;\ * &quot;-&quot;??_ ;_ @_ "/>
    <numFmt numFmtId="199" formatCode="_ * #,##0.00_ ;_ * \-#,##0.00_ ;_ * &quot;-&quot;??_ ;_ @_ 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$-240A]\ #,##0"/>
    <numFmt numFmtId="205" formatCode="&quot;$&quot;\ #,##0"/>
    <numFmt numFmtId="206" formatCode="0.0000"/>
    <numFmt numFmtId="207" formatCode="_-* #,##0.00\ _p_t_a_-;\-* #,##0.00\ _p_t_a_-;_-* &quot;-&quot;??\ _p_t_a_-;_-@_-"/>
    <numFmt numFmtId="208" formatCode="[$$-240A]\ #,##0.00"/>
    <numFmt numFmtId="209" formatCode="#,##0.000"/>
    <numFmt numFmtId="210" formatCode="_([$$-240A]\ * #,##0_);_([$$-240A]\ * \(#,##0\);_([$$-240A]\ * &quot;-&quot;??_);_(@_)"/>
    <numFmt numFmtId="211" formatCode="_(&quot;$&quot;\ * #,##0_);_(&quot;$&quot;\ * \(#,##0\);_(&quot;$&quot;\ * &quot;-&quot;??_);_(@_)"/>
    <numFmt numFmtId="212" formatCode="_ &quot;$&quot;\ * #,##0_ ;_ &quot;$&quot;\ * \-#,##0_ ;_ &quot;$&quot;\ * &quot;-&quot;??_ ;_ @_ "/>
    <numFmt numFmtId="213" formatCode="[$$-240A]\ #,##0.0"/>
    <numFmt numFmtId="214" formatCode="#,##0;[Red]#,##0"/>
    <numFmt numFmtId="215" formatCode="#,##0.0000"/>
    <numFmt numFmtId="216" formatCode="[$$-240A]\ #,##0;[Red][$$-240A]\ #,##0"/>
    <numFmt numFmtId="217" formatCode="&quot;$&quot;#,##0"/>
    <numFmt numFmtId="218" formatCode="[$$-240A]#,##0"/>
    <numFmt numFmtId="219" formatCode="_ * #,##0.0_ ;_ * \-#,##0.0_ ;_ * &quot;-&quot;??_ ;_ @_ "/>
    <numFmt numFmtId="220" formatCode="_ * #,##0_ ;_ * \-#,##0_ ;_ * &quot;-&quot;??_ ;_ @_ "/>
    <numFmt numFmtId="221" formatCode="0.0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b/>
      <sz val="7.5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b/>
      <sz val="8.5"/>
      <color indexed="8"/>
      <name val="Arial Narrow"/>
      <family val="2"/>
    </font>
    <font>
      <u val="single"/>
      <sz val="8.5"/>
      <color indexed="12"/>
      <name val="Arial Narrow"/>
      <family val="2"/>
    </font>
    <font>
      <sz val="8.5"/>
      <color indexed="8"/>
      <name val="Arial Narrow"/>
      <family val="2"/>
    </font>
    <font>
      <b/>
      <sz val="9"/>
      <name val="Arial"/>
      <family val="2"/>
    </font>
    <font>
      <sz val="9"/>
      <name val="Tahoma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205" fontId="6" fillId="0" borderId="0" xfId="0" applyNumberFormat="1" applyFont="1" applyFill="1" applyBorder="1" applyAlignment="1">
      <alignment horizontal="center" vertical="center" wrapText="1"/>
    </xf>
    <xf numFmtId="204" fontId="6" fillId="0" borderId="0" xfId="0" applyNumberFormat="1" applyFont="1" applyFill="1" applyBorder="1" applyAlignment="1">
      <alignment horizontal="center" vertical="center" wrapText="1"/>
    </xf>
    <xf numFmtId="20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205" fontId="8" fillId="0" borderId="0" xfId="46" applyNumberFormat="1" applyFont="1" applyFill="1" applyBorder="1" applyAlignment="1" applyProtection="1">
      <alignment horizontal="center" vertical="center" wrapText="1"/>
      <protection/>
    </xf>
    <xf numFmtId="205" fontId="5" fillId="0" borderId="0" xfId="0" applyNumberFormat="1" applyFont="1" applyFill="1" applyBorder="1" applyAlignment="1">
      <alignment horizontal="center" vertical="center" wrapText="1"/>
    </xf>
    <xf numFmtId="204" fontId="5" fillId="0" borderId="10" xfId="57" applyNumberFormat="1" applyFont="1" applyFill="1" applyBorder="1" applyAlignment="1" applyProtection="1">
      <alignment horizontal="center" vertical="center" wrapText="1"/>
      <protection locked="0"/>
    </xf>
    <xf numFmtId="204" fontId="5" fillId="0" borderId="0" xfId="57" applyNumberFormat="1" applyFont="1" applyFill="1" applyBorder="1" applyAlignment="1" applyProtection="1">
      <alignment horizontal="center" vertical="center" wrapText="1"/>
      <protection locked="0"/>
    </xf>
    <xf numFmtId="204" fontId="6" fillId="33" borderId="11" xfId="0" applyNumberFormat="1" applyFont="1" applyFill="1" applyBorder="1" applyAlignment="1">
      <alignment horizontal="center" vertical="center" wrapText="1"/>
    </xf>
    <xf numFmtId="204" fontId="5" fillId="0" borderId="0" xfId="0" applyNumberFormat="1" applyFont="1" applyFill="1" applyBorder="1" applyAlignment="1">
      <alignment horizontal="center" vertical="center" wrapText="1"/>
    </xf>
    <xf numFmtId="204" fontId="5" fillId="0" borderId="0" xfId="52" applyNumberFormat="1" applyFont="1" applyFill="1" applyBorder="1" applyAlignment="1">
      <alignment horizontal="center" vertical="center"/>
    </xf>
    <xf numFmtId="204" fontId="5" fillId="0" borderId="0" xfId="0" applyNumberFormat="1" applyFont="1" applyFill="1" applyBorder="1" applyAlignment="1">
      <alignment horizontal="center" vertical="center"/>
    </xf>
    <xf numFmtId="204" fontId="9" fillId="0" borderId="0" xfId="65" applyNumberFormat="1" applyFont="1" applyFill="1" applyBorder="1" applyAlignment="1">
      <alignment horizontal="center" vertical="center"/>
      <protection/>
    </xf>
    <xf numFmtId="204" fontId="6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 applyProtection="1">
      <alignment vertical="center" wrapText="1"/>
      <protection/>
    </xf>
    <xf numFmtId="3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211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5" fillId="0" borderId="16" xfId="60" applyFont="1" applyFill="1" applyBorder="1" applyAlignment="1">
      <alignment horizontal="center" vertical="center" wrapText="1"/>
      <protection/>
    </xf>
    <xf numFmtId="211" fontId="5" fillId="0" borderId="0" xfId="0" applyNumberFormat="1" applyFont="1" applyFill="1" applyBorder="1" applyAlignment="1" applyProtection="1">
      <alignment vertical="center" wrapText="1"/>
      <protection/>
    </xf>
    <xf numFmtId="204" fontId="6" fillId="34" borderId="17" xfId="0" applyNumberFormat="1" applyFont="1" applyFill="1" applyBorder="1" applyAlignment="1">
      <alignment horizontal="center" vertical="center" wrapText="1"/>
    </xf>
    <xf numFmtId="204" fontId="6" fillId="34" borderId="18" xfId="0" applyNumberFormat="1" applyFont="1" applyFill="1" applyBorder="1" applyAlignment="1">
      <alignment horizontal="center" vertical="center" wrapText="1"/>
    </xf>
    <xf numFmtId="204" fontId="6" fillId="35" borderId="17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 applyProtection="1">
      <alignment horizontal="center" vertical="center"/>
      <protection locked="0"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4" xfId="0" applyFont="1" applyBorder="1" applyAlignment="1">
      <alignment vertical="center"/>
    </xf>
    <xf numFmtId="212" fontId="0" fillId="0" borderId="10" xfId="52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212" fontId="0" fillId="0" borderId="0" xfId="0" applyNumberFormat="1" applyAlignment="1">
      <alignment/>
    </xf>
    <xf numFmtId="0" fontId="0" fillId="0" borderId="20" xfId="0" applyFont="1" applyBorder="1" applyAlignment="1">
      <alignment horizontal="center" vertical="center"/>
    </xf>
    <xf numFmtId="212" fontId="0" fillId="0" borderId="21" xfId="52" applyNumberFormat="1" applyFont="1" applyBorder="1" applyAlignment="1">
      <alignment vertical="center"/>
    </xf>
    <xf numFmtId="0" fontId="15" fillId="0" borderId="15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5" fillId="34" borderId="15" xfId="0" applyFont="1" applyFill="1" applyBorder="1" applyAlignment="1">
      <alignment horizontal="center" vertical="center" wrapText="1"/>
    </xf>
    <xf numFmtId="0" fontId="16" fillId="34" borderId="15" xfId="0" applyFont="1" applyFill="1" applyBorder="1" applyAlignment="1">
      <alignment horizontal="center" vertical="center" wrapText="1"/>
    </xf>
    <xf numFmtId="0" fontId="6" fillId="36" borderId="0" xfId="0" applyFont="1" applyFill="1" applyAlignment="1" applyProtection="1">
      <alignment horizontal="center" vertical="center" wrapText="1"/>
      <protection/>
    </xf>
    <xf numFmtId="0" fontId="5" fillId="0" borderId="15" xfId="51" applyNumberFormat="1" applyFont="1" applyFill="1" applyBorder="1" applyAlignment="1">
      <alignment horizontal="center" vertical="center" wrapText="1"/>
    </xf>
    <xf numFmtId="204" fontId="5" fillId="0" borderId="15" xfId="51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204" fontId="6" fillId="0" borderId="0" xfId="57" applyNumberFormat="1" applyFont="1" applyFill="1" applyBorder="1" applyAlignment="1" applyProtection="1">
      <alignment horizontal="center" vertical="center" wrapText="1"/>
      <protection locked="0"/>
    </xf>
    <xf numFmtId="204" fontId="5" fillId="0" borderId="15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ill="1" applyAlignment="1">
      <alignment/>
    </xf>
    <xf numFmtId="0" fontId="7" fillId="0" borderId="15" xfId="0" applyFont="1" applyFill="1" applyBorder="1" applyAlignment="1">
      <alignment horizontal="center" vertical="center" wrapText="1"/>
    </xf>
    <xf numFmtId="206" fontId="4" fillId="37" borderId="12" xfId="0" applyNumberFormat="1" applyFont="1" applyFill="1" applyBorder="1" applyAlignment="1">
      <alignment horizontal="center" vertical="center" wrapText="1"/>
    </xf>
    <xf numFmtId="206" fontId="4" fillId="37" borderId="14" xfId="0" applyNumberFormat="1" applyFont="1" applyFill="1" applyBorder="1" applyAlignment="1">
      <alignment horizontal="center" vertical="center" wrapText="1"/>
    </xf>
    <xf numFmtId="204" fontId="10" fillId="37" borderId="11" xfId="0" applyNumberFormat="1" applyFont="1" applyFill="1" applyBorder="1" applyAlignment="1" applyProtection="1">
      <alignment horizontal="center" vertical="center" wrapText="1"/>
      <protection/>
    </xf>
    <xf numFmtId="204" fontId="10" fillId="37" borderId="10" xfId="0" applyNumberFormat="1" applyFont="1" applyFill="1" applyBorder="1" applyAlignment="1" applyProtection="1">
      <alignment horizontal="center" vertical="center" wrapText="1"/>
      <protection/>
    </xf>
    <xf numFmtId="204" fontId="6" fillId="33" borderId="12" xfId="0" applyNumberFormat="1" applyFont="1" applyFill="1" applyBorder="1" applyAlignment="1">
      <alignment horizontal="center" vertical="center"/>
    </xf>
    <xf numFmtId="204" fontId="6" fillId="33" borderId="13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Fill="1" applyBorder="1" applyAlignment="1">
      <alignment horizontal="center" vertical="center" wrapText="1"/>
    </xf>
    <xf numFmtId="3" fontId="6" fillId="0" borderId="24" xfId="0" applyNumberFormat="1" applyFont="1" applyFill="1" applyBorder="1" applyAlignment="1">
      <alignment horizontal="center" vertical="center" wrapText="1"/>
    </xf>
    <xf numFmtId="204" fontId="6" fillId="33" borderId="25" xfId="0" applyNumberFormat="1" applyFont="1" applyFill="1" applyBorder="1" applyAlignment="1">
      <alignment horizontal="center" vertical="center" wrapText="1"/>
    </xf>
    <xf numFmtId="204" fontId="6" fillId="33" borderId="2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3" fillId="0" borderId="0" xfId="0" applyFont="1" applyFill="1" applyAlignment="1" applyProtection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Hyperlink" xfId="46"/>
    <cellStyle name="Followed Hyperlink" xfId="47"/>
    <cellStyle name="Incorrecto" xfId="48"/>
    <cellStyle name="Comma" xfId="49"/>
    <cellStyle name="Comma [0]" xfId="50"/>
    <cellStyle name="Millares_FORMATOS" xfId="51"/>
    <cellStyle name="Currency" xfId="52"/>
    <cellStyle name="Currency [0]" xfId="53"/>
    <cellStyle name="Moneda 7" xfId="54"/>
    <cellStyle name="Neutral" xfId="55"/>
    <cellStyle name="Normal 11" xfId="56"/>
    <cellStyle name="Normal 2" xfId="57"/>
    <cellStyle name="Normal 2 2" xfId="58"/>
    <cellStyle name="Normal 2_EVALUACIÓN TECNICA CONV. PUBLICA No. 009 - 2011 EQUIPOS ROBUSTOS AGO5" xfId="59"/>
    <cellStyle name="Normal 2_INFORME CIENCIAS 25 DE AGOSTO" xfId="60"/>
    <cellStyle name="Normal 5" xfId="61"/>
    <cellStyle name="Normal 6" xfId="62"/>
    <cellStyle name="Normal 8" xfId="63"/>
    <cellStyle name="Normal 9" xfId="64"/>
    <cellStyle name="Normal_EVALUACION TECNICA GRANDE 1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R29"/>
  <sheetViews>
    <sheetView tabSelected="1" zoomScalePageLayoutView="0" workbookViewId="0" topLeftCell="A1">
      <selection activeCell="H3" sqref="H3"/>
    </sheetView>
  </sheetViews>
  <sheetFormatPr defaultColWidth="11.57421875" defaultRowHeight="12.75"/>
  <cols>
    <col min="1" max="1" width="5.8515625" style="1" customWidth="1"/>
    <col min="2" max="2" width="10.8515625" style="2" customWidth="1"/>
    <col min="3" max="3" width="25.421875" style="2" customWidth="1"/>
    <col min="4" max="4" width="28.7109375" style="1" customWidth="1"/>
    <col min="5" max="5" width="12.28125" style="1" customWidth="1"/>
    <col min="6" max="6" width="12.7109375" style="1" customWidth="1"/>
    <col min="7" max="7" width="9.00390625" style="3" customWidth="1"/>
    <col min="8" max="10" width="14.00390625" style="3" customWidth="1"/>
    <col min="11" max="11" width="8.140625" style="4" customWidth="1"/>
    <col min="12" max="12" width="11.8515625" style="4" customWidth="1"/>
    <col min="13" max="14" width="11.8515625" style="2" customWidth="1"/>
    <col min="15" max="15" width="3.8515625" style="2" customWidth="1"/>
    <col min="16" max="16" width="17.28125" style="2" customWidth="1"/>
    <col min="17" max="17" width="11.8515625" style="2" customWidth="1"/>
    <col min="18" max="18" width="11.421875" style="2" customWidth="1"/>
    <col min="19" max="19" width="6.140625" style="2" customWidth="1"/>
    <col min="20" max="20" width="13.00390625" style="24" customWidth="1"/>
    <col min="21" max="21" width="13.00390625" style="25" customWidth="1"/>
    <col min="22" max="22" width="13.00390625" style="24" customWidth="1"/>
    <col min="23" max="23" width="11.421875" style="2" customWidth="1"/>
    <col min="24" max="24" width="13.421875" style="2" customWidth="1"/>
    <col min="25" max="25" width="13.421875" style="4" customWidth="1"/>
    <col min="26" max="26" width="13.421875" style="2" customWidth="1"/>
    <col min="27" max="27" width="15.421875" style="2" customWidth="1"/>
    <col min="28" max="28" width="6.8515625" style="2" customWidth="1"/>
    <col min="29" max="29" width="13.421875" style="2" customWidth="1"/>
    <col min="30" max="30" width="13.421875" style="4" customWidth="1"/>
    <col min="31" max="31" width="13.421875" style="2" customWidth="1"/>
    <col min="32" max="41" width="11.421875" style="37" customWidth="1"/>
    <col min="42" max="42" width="14.421875" style="37" customWidth="1"/>
    <col min="43" max="43" width="13.28125" style="37" bestFit="1" customWidth="1"/>
    <col min="44" max="16384" width="11.421875" style="37" customWidth="1"/>
  </cols>
  <sheetData>
    <row r="1" spans="1:5" ht="16.5" customHeight="1">
      <c r="A1" s="77" t="s">
        <v>62</v>
      </c>
      <c r="B1" s="77"/>
      <c r="C1" s="77"/>
      <c r="D1" s="77"/>
      <c r="E1" s="77"/>
    </row>
    <row r="2" spans="1:5" ht="19.5" customHeight="1">
      <c r="A2" s="77" t="s">
        <v>63</v>
      </c>
      <c r="B2" s="77"/>
      <c r="C2" s="77"/>
      <c r="D2" s="77"/>
      <c r="E2" s="77"/>
    </row>
    <row r="3" spans="1:5" ht="111" customHeight="1">
      <c r="A3" s="77" t="s">
        <v>66</v>
      </c>
      <c r="B3" s="77"/>
      <c r="C3" s="77"/>
      <c r="D3" s="77"/>
      <c r="E3" s="77"/>
    </row>
    <row r="4" spans="1:5" ht="16.5" customHeight="1">
      <c r="A4" s="77" t="s">
        <v>64</v>
      </c>
      <c r="B4" s="77"/>
      <c r="C4" s="77"/>
      <c r="D4" s="77"/>
      <c r="E4" s="77"/>
    </row>
    <row r="5" spans="1:5" ht="13.5" customHeight="1">
      <c r="A5" s="77"/>
      <c r="B5" s="77"/>
      <c r="C5" s="77"/>
      <c r="D5" s="77"/>
      <c r="E5" s="77"/>
    </row>
    <row r="6" ht="13.5" customHeight="1"/>
    <row r="7" spans="1:11" ht="15.75" customHeight="1" thickBot="1">
      <c r="A7" s="5"/>
      <c r="B7" s="5"/>
      <c r="C7" s="5"/>
      <c r="D7" s="5"/>
      <c r="E7" s="5"/>
      <c r="F7" s="5"/>
      <c r="G7" s="6"/>
      <c r="H7" s="6"/>
      <c r="I7" s="6"/>
      <c r="J7" s="6"/>
      <c r="K7" s="6"/>
    </row>
    <row r="8" spans="8:43" ht="34.5" customHeight="1" thickBot="1">
      <c r="H8" s="64" t="s">
        <v>6</v>
      </c>
      <c r="I8" s="65"/>
      <c r="J8" s="65"/>
      <c r="K8" s="23"/>
      <c r="L8" s="71" t="s">
        <v>7</v>
      </c>
      <c r="M8" s="72"/>
      <c r="N8" s="72"/>
      <c r="O8" s="7"/>
      <c r="P8" s="66" t="s">
        <v>0</v>
      </c>
      <c r="Q8" s="67"/>
      <c r="R8" s="67"/>
      <c r="S8" s="7"/>
      <c r="T8" s="68" t="s">
        <v>8</v>
      </c>
      <c r="U8" s="69"/>
      <c r="V8" s="70"/>
      <c r="W8" s="7"/>
      <c r="X8" s="59" t="s">
        <v>56</v>
      </c>
      <c r="Y8" s="59"/>
      <c r="Z8" s="59"/>
      <c r="AA8" s="8"/>
      <c r="AB8" s="9"/>
      <c r="AC8" s="59" t="s">
        <v>57</v>
      </c>
      <c r="AD8" s="59"/>
      <c r="AE8" s="59"/>
      <c r="AG8" s="59" t="s">
        <v>17</v>
      </c>
      <c r="AH8" s="59"/>
      <c r="AI8" s="59"/>
      <c r="AK8" s="59" t="s">
        <v>58</v>
      </c>
      <c r="AL8" s="59"/>
      <c r="AM8" s="59"/>
      <c r="AP8" s="60" t="s">
        <v>2</v>
      </c>
      <c r="AQ8" s="62" t="s">
        <v>5</v>
      </c>
    </row>
    <row r="9" spans="1:43" s="5" customFormat="1" ht="51.75" customHeight="1">
      <c r="A9" s="26" t="s">
        <v>9</v>
      </c>
      <c r="B9" s="27" t="s">
        <v>11</v>
      </c>
      <c r="C9" s="27" t="s">
        <v>14</v>
      </c>
      <c r="D9" s="27" t="s">
        <v>12</v>
      </c>
      <c r="E9" s="27" t="s">
        <v>10</v>
      </c>
      <c r="F9" s="27" t="s">
        <v>13</v>
      </c>
      <c r="G9" s="10"/>
      <c r="H9" s="32" t="s">
        <v>29</v>
      </c>
      <c r="I9" s="33" t="s">
        <v>19</v>
      </c>
      <c r="J9" s="33" t="s">
        <v>28</v>
      </c>
      <c r="K9" s="11"/>
      <c r="L9" s="34" t="str">
        <f>+H9</f>
        <v>EUSEBIO SUTA FONSECA</v>
      </c>
      <c r="M9" s="34" t="str">
        <f>+I9</f>
        <v>YAMAKI</v>
      </c>
      <c r="N9" s="34" t="str">
        <f>+J9</f>
        <v>UNION TEMPORAL SICVEL</v>
      </c>
      <c r="O9" s="11"/>
      <c r="P9" s="34" t="str">
        <f>+H9</f>
        <v>EUSEBIO SUTA FONSECA</v>
      </c>
      <c r="Q9" s="34" t="str">
        <f>+I9</f>
        <v>YAMAKI</v>
      </c>
      <c r="R9" s="34" t="str">
        <f>+J9</f>
        <v>UNION TEMPORAL SICVEL</v>
      </c>
      <c r="S9" s="11"/>
      <c r="T9" s="32" t="str">
        <f>+H9</f>
        <v>EUSEBIO SUTA FONSECA</v>
      </c>
      <c r="U9" s="32" t="str">
        <f>+I9</f>
        <v>YAMAKI</v>
      </c>
      <c r="V9" s="32" t="str">
        <f>+J9</f>
        <v>UNION TEMPORAL SICVEL</v>
      </c>
      <c r="W9" s="11"/>
      <c r="X9" s="32" t="str">
        <f>+H9</f>
        <v>EUSEBIO SUTA FONSECA</v>
      </c>
      <c r="Y9" s="32" t="str">
        <f>+I9</f>
        <v>YAMAKI</v>
      </c>
      <c r="Z9" s="32" t="str">
        <f>+J9</f>
        <v>UNION TEMPORAL SICVEL</v>
      </c>
      <c r="AA9" s="18" t="s">
        <v>55</v>
      </c>
      <c r="AB9" s="12"/>
      <c r="AC9" s="32" t="str">
        <f>+H9</f>
        <v>EUSEBIO SUTA FONSECA</v>
      </c>
      <c r="AD9" s="32" t="str">
        <f>+I9</f>
        <v>YAMAKI</v>
      </c>
      <c r="AE9" s="32" t="str">
        <f>+J9</f>
        <v>UNION TEMPORAL SICVEL</v>
      </c>
      <c r="AG9" s="32" t="str">
        <f>+L9</f>
        <v>EUSEBIO SUTA FONSECA</v>
      </c>
      <c r="AH9" s="32" t="str">
        <f>+M9</f>
        <v>YAMAKI</v>
      </c>
      <c r="AI9" s="32" t="str">
        <f>+N9</f>
        <v>UNION TEMPORAL SICVEL</v>
      </c>
      <c r="AK9" s="32" t="str">
        <f>+P9</f>
        <v>EUSEBIO SUTA FONSECA</v>
      </c>
      <c r="AL9" s="32" t="str">
        <f>+Q9</f>
        <v>YAMAKI</v>
      </c>
      <c r="AM9" s="32" t="str">
        <f>+R9</f>
        <v>UNION TEMPORAL SICVEL</v>
      </c>
      <c r="AN9" s="52" t="s">
        <v>1</v>
      </c>
      <c r="AP9" s="61"/>
      <c r="AQ9" s="63"/>
    </row>
    <row r="10" spans="1:44" ht="42" customHeight="1">
      <c r="A10" s="28">
        <v>1</v>
      </c>
      <c r="B10" s="48" t="s">
        <v>30</v>
      </c>
      <c r="C10" s="48" t="s">
        <v>31</v>
      </c>
      <c r="D10" s="48" t="s">
        <v>32</v>
      </c>
      <c r="E10" s="48">
        <v>1</v>
      </c>
      <c r="F10" s="29">
        <v>1025899</v>
      </c>
      <c r="G10" s="19"/>
      <c r="H10" s="29">
        <v>0</v>
      </c>
      <c r="I10" s="29">
        <v>0</v>
      </c>
      <c r="J10" s="29">
        <v>937999.65</v>
      </c>
      <c r="K10" s="14"/>
      <c r="L10" s="29" t="s">
        <v>27</v>
      </c>
      <c r="M10" s="29" t="s">
        <v>3</v>
      </c>
      <c r="N10" s="29" t="s">
        <v>3</v>
      </c>
      <c r="O10" s="15"/>
      <c r="P10" s="35" t="s">
        <v>4</v>
      </c>
      <c r="Q10" s="35" t="s">
        <v>4</v>
      </c>
      <c r="R10" s="35" t="s">
        <v>27</v>
      </c>
      <c r="S10" s="15"/>
      <c r="T10" s="55">
        <f>IF(L10="NO CUMPLE","",IF(P10="NO CUMPLE","",IF(P10="NC","",IF(P10="CUMPLE",H10))))</f>
      </c>
      <c r="U10" s="55">
        <f>IF(M10="NO CUMPLE","",IF(Q10="NO CUMPLE","",IF(Q10="NC","",IF(Q10="CUMPLE",I10))))</f>
      </c>
      <c r="V10" s="55">
        <f>IF(N10="NO CUMPLE","",IF(R10="NO CUMPLE","",IF(R10="NC","",IF(R10="CUMPLE",J10))))</f>
      </c>
      <c r="W10" s="15"/>
      <c r="X10" s="54">
        <f aca="true" t="shared" si="0" ref="X10:X28">IF(T10&gt;$F10,"",T10)</f>
      </c>
      <c r="Y10" s="54">
        <f aca="true" t="shared" si="1" ref="Y10:Y28">IF(U10&gt;$F10,"",U10)</f>
      </c>
      <c r="Z10" s="54">
        <f aca="true" t="shared" si="2" ref="Z10:Z28">IF(V10&gt;$F10,"",V10)</f>
      </c>
      <c r="AA10" s="16">
        <f>MIN(X10:Z10)</f>
        <v>0</v>
      </c>
      <c r="AB10" s="17"/>
      <c r="AC10" s="53">
        <f aca="true" t="shared" si="3" ref="AC10:AE14">IF(X10="","",($AA10*100/X10)*0.45)</f>
      </c>
      <c r="AD10" s="53">
        <f t="shared" si="3"/>
      </c>
      <c r="AE10" s="53">
        <f t="shared" si="3"/>
      </c>
      <c r="AG10" s="53">
        <v>0</v>
      </c>
      <c r="AH10" s="53">
        <v>0</v>
      </c>
      <c r="AI10" s="53">
        <v>0</v>
      </c>
      <c r="AK10" s="53">
        <f>IF(AC10="","",AC10+AG10)</f>
      </c>
      <c r="AL10" s="53">
        <f>IF(AD10="","",AD10+AH10)</f>
      </c>
      <c r="AM10" s="53">
        <f>IF(AE10="","",AE10+AI10)</f>
      </c>
      <c r="AN10" s="53">
        <f>MAX(AK10:AM10)</f>
        <v>0</v>
      </c>
      <c r="AP10" s="53">
        <f>IF($AN10=AK10,AK$9,IF($AN10=AL10,AL$9,IF($AN10=AM10,AM$9,"")))</f>
      </c>
      <c r="AQ10" s="16">
        <f>IF($AP10=$H$9,H10,IF($AP10=$I$9,I10,IF($AP10=$J$9,J10,"")))</f>
      </c>
      <c r="AR10" s="58"/>
    </row>
    <row r="11" spans="1:44" ht="42" customHeight="1">
      <c r="A11" s="28">
        <v>2</v>
      </c>
      <c r="B11" s="48" t="s">
        <v>30</v>
      </c>
      <c r="C11" s="48" t="s">
        <v>33</v>
      </c>
      <c r="D11" s="48" t="s">
        <v>34</v>
      </c>
      <c r="E11" s="48">
        <v>2</v>
      </c>
      <c r="F11" s="29">
        <v>3641400</v>
      </c>
      <c r="G11" s="20"/>
      <c r="H11" s="29">
        <v>0</v>
      </c>
      <c r="I11" s="29">
        <v>3391500</v>
      </c>
      <c r="J11" s="29">
        <v>4069800</v>
      </c>
      <c r="K11" s="14"/>
      <c r="L11" s="29" t="s">
        <v>27</v>
      </c>
      <c r="M11" s="29" t="s">
        <v>3</v>
      </c>
      <c r="N11" s="29" t="s">
        <v>3</v>
      </c>
      <c r="O11" s="15"/>
      <c r="P11" s="35" t="s">
        <v>4</v>
      </c>
      <c r="Q11" s="35" t="s">
        <v>3</v>
      </c>
      <c r="R11" s="35" t="s">
        <v>3</v>
      </c>
      <c r="S11" s="15"/>
      <c r="T11" s="55">
        <f aca="true" t="shared" si="4" ref="T11:T28">IF(L11="NO CUMPLE","",IF(P11="NO CUMPLE","",IF(P11="NC","",IF(P11="CUMPLE",H11))))</f>
      </c>
      <c r="U11" s="55">
        <f aca="true" t="shared" si="5" ref="U11:U28">IF(M11="NO CUMPLE","",IF(Q11="NO CUMPLE","",IF(Q11="NC","",IF(Q11="CUMPLE",I11))))</f>
        <v>3391500</v>
      </c>
      <c r="V11" s="55">
        <f aca="true" t="shared" si="6" ref="V11:V28">IF(N11="NO CUMPLE","",IF(R11="NO CUMPLE","",IF(R11="NC","",IF(R11="CUMPLE",J11))))</f>
        <v>4069800</v>
      </c>
      <c r="W11" s="15"/>
      <c r="X11" s="54">
        <f t="shared" si="0"/>
      </c>
      <c r="Y11" s="54">
        <f t="shared" si="1"/>
        <v>3391500</v>
      </c>
      <c r="Z11" s="54">
        <f t="shared" si="2"/>
      </c>
      <c r="AA11" s="16">
        <f aca="true" t="shared" si="7" ref="AA11:AA28">MIN(X11:Z11)</f>
        <v>3391500</v>
      </c>
      <c r="AB11" s="17"/>
      <c r="AC11" s="53">
        <f t="shared" si="3"/>
      </c>
      <c r="AD11" s="53">
        <f t="shared" si="3"/>
        <v>45</v>
      </c>
      <c r="AE11" s="53">
        <f t="shared" si="3"/>
      </c>
      <c r="AG11" s="53">
        <v>0</v>
      </c>
      <c r="AH11" s="53">
        <v>20</v>
      </c>
      <c r="AI11" s="53">
        <v>0</v>
      </c>
      <c r="AK11" s="53">
        <f aca="true" t="shared" si="8" ref="AK11:AK28">IF(AC11="","",AC11+AG11)</f>
      </c>
      <c r="AL11" s="53">
        <f aca="true" t="shared" si="9" ref="AL11:AL28">IF(AD11="","",AD11+AH11)</f>
        <v>65</v>
      </c>
      <c r="AM11" s="53">
        <f aca="true" t="shared" si="10" ref="AM11:AM28">IF(AE11="","",AE11+AI11)</f>
      </c>
      <c r="AN11" s="53">
        <f aca="true" t="shared" si="11" ref="AN11:AN28">MAX(AK11:AM11)</f>
        <v>65</v>
      </c>
      <c r="AP11" s="53" t="str">
        <f aca="true" t="shared" si="12" ref="AP11:AP28">IF($AN11=AK11,AK$9,IF($AN11=AL11,AL$9,IF($AN11=AM11,AM$9,"")))</f>
        <v>YAMAKI</v>
      </c>
      <c r="AQ11" s="16">
        <f aca="true" t="shared" si="13" ref="AQ11:AQ28">IF($AP11=$H$9,H11,IF($AP11=$I$9,I11,IF($AP11=$J$9,J11,"")))</f>
        <v>3391500</v>
      </c>
      <c r="AR11" s="58">
        <f aca="true" t="shared" si="14" ref="AR11:AR27">+F11-AQ11</f>
        <v>249900</v>
      </c>
    </row>
    <row r="12" spans="1:44" ht="42" customHeight="1">
      <c r="A12" s="28">
        <v>3</v>
      </c>
      <c r="B12" s="48" t="s">
        <v>30</v>
      </c>
      <c r="C12" s="48" t="s">
        <v>33</v>
      </c>
      <c r="D12" s="48" t="s">
        <v>35</v>
      </c>
      <c r="E12" s="48">
        <v>1</v>
      </c>
      <c r="F12" s="29">
        <v>1963500</v>
      </c>
      <c r="G12" s="30"/>
      <c r="H12" s="29">
        <v>0</v>
      </c>
      <c r="I12" s="29">
        <v>1695750</v>
      </c>
      <c r="J12" s="29">
        <v>2034900</v>
      </c>
      <c r="K12" s="14"/>
      <c r="L12" s="29" t="s">
        <v>27</v>
      </c>
      <c r="M12" s="29" t="s">
        <v>3</v>
      </c>
      <c r="N12" s="29" t="s">
        <v>3</v>
      </c>
      <c r="O12" s="15"/>
      <c r="P12" s="35" t="s">
        <v>4</v>
      </c>
      <c r="Q12" s="35" t="s">
        <v>3</v>
      </c>
      <c r="R12" s="35" t="s">
        <v>3</v>
      </c>
      <c r="S12" s="15"/>
      <c r="T12" s="55">
        <f t="shared" si="4"/>
      </c>
      <c r="U12" s="55">
        <f t="shared" si="5"/>
        <v>1695750</v>
      </c>
      <c r="V12" s="55">
        <f t="shared" si="6"/>
        <v>2034900</v>
      </c>
      <c r="W12" s="15"/>
      <c r="X12" s="54">
        <f t="shared" si="0"/>
      </c>
      <c r="Y12" s="54">
        <f t="shared" si="1"/>
        <v>1695750</v>
      </c>
      <c r="Z12" s="54">
        <f t="shared" si="2"/>
      </c>
      <c r="AA12" s="16">
        <f t="shared" si="7"/>
        <v>1695750</v>
      </c>
      <c r="AB12" s="17"/>
      <c r="AC12" s="53">
        <f t="shared" si="3"/>
      </c>
      <c r="AD12" s="53">
        <f t="shared" si="3"/>
        <v>45</v>
      </c>
      <c r="AE12" s="53">
        <f t="shared" si="3"/>
      </c>
      <c r="AG12" s="53">
        <v>0</v>
      </c>
      <c r="AH12" s="53">
        <v>20</v>
      </c>
      <c r="AI12" s="53">
        <v>0</v>
      </c>
      <c r="AK12" s="53">
        <f t="shared" si="8"/>
      </c>
      <c r="AL12" s="53">
        <f t="shared" si="9"/>
        <v>65</v>
      </c>
      <c r="AM12" s="53">
        <f t="shared" si="10"/>
      </c>
      <c r="AN12" s="53">
        <f t="shared" si="11"/>
        <v>65</v>
      </c>
      <c r="AP12" s="53" t="str">
        <f t="shared" si="12"/>
        <v>YAMAKI</v>
      </c>
      <c r="AQ12" s="16">
        <f t="shared" si="13"/>
        <v>1695750</v>
      </c>
      <c r="AR12" s="58">
        <f t="shared" si="14"/>
        <v>267750</v>
      </c>
    </row>
    <row r="13" spans="1:44" ht="42" customHeight="1">
      <c r="A13" s="28">
        <v>4</v>
      </c>
      <c r="B13" s="48" t="s">
        <v>30</v>
      </c>
      <c r="C13" s="48" t="s">
        <v>33</v>
      </c>
      <c r="D13" s="48" t="s">
        <v>36</v>
      </c>
      <c r="E13" s="48">
        <v>1</v>
      </c>
      <c r="F13" s="29">
        <v>2142000</v>
      </c>
      <c r="G13" s="21"/>
      <c r="H13" s="29">
        <v>0</v>
      </c>
      <c r="I13" s="29">
        <v>1608880</v>
      </c>
      <c r="J13" s="29">
        <v>1930656</v>
      </c>
      <c r="K13" s="14"/>
      <c r="L13" s="29" t="s">
        <v>27</v>
      </c>
      <c r="M13" s="29" t="s">
        <v>3</v>
      </c>
      <c r="N13" s="29" t="s">
        <v>3</v>
      </c>
      <c r="O13" s="15"/>
      <c r="P13" s="35" t="s">
        <v>4</v>
      </c>
      <c r="Q13" s="35" t="s">
        <v>3</v>
      </c>
      <c r="R13" s="35" t="s">
        <v>3</v>
      </c>
      <c r="S13" s="15"/>
      <c r="T13" s="55">
        <f t="shared" si="4"/>
      </c>
      <c r="U13" s="55">
        <f t="shared" si="5"/>
        <v>1608880</v>
      </c>
      <c r="V13" s="55">
        <f t="shared" si="6"/>
        <v>1930656</v>
      </c>
      <c r="W13" s="15"/>
      <c r="X13" s="54">
        <f t="shared" si="0"/>
      </c>
      <c r="Y13" s="54">
        <f t="shared" si="1"/>
        <v>1608880</v>
      </c>
      <c r="Z13" s="54">
        <f t="shared" si="2"/>
        <v>1930656</v>
      </c>
      <c r="AA13" s="16">
        <f t="shared" si="7"/>
        <v>1608880</v>
      </c>
      <c r="AB13" s="17"/>
      <c r="AC13" s="53">
        <f t="shared" si="3"/>
      </c>
      <c r="AD13" s="53">
        <f t="shared" si="3"/>
        <v>45</v>
      </c>
      <c r="AE13" s="53">
        <f t="shared" si="3"/>
        <v>37.5</v>
      </c>
      <c r="AG13" s="53">
        <v>0</v>
      </c>
      <c r="AH13" s="53">
        <v>20</v>
      </c>
      <c r="AI13" s="53">
        <v>0</v>
      </c>
      <c r="AK13" s="53">
        <f t="shared" si="8"/>
      </c>
      <c r="AL13" s="53">
        <f t="shared" si="9"/>
        <v>65</v>
      </c>
      <c r="AM13" s="53">
        <f t="shared" si="10"/>
        <v>37.5</v>
      </c>
      <c r="AN13" s="53">
        <f t="shared" si="11"/>
        <v>65</v>
      </c>
      <c r="AP13" s="53" t="str">
        <f t="shared" si="12"/>
        <v>YAMAKI</v>
      </c>
      <c r="AQ13" s="16">
        <f t="shared" si="13"/>
        <v>1608880</v>
      </c>
      <c r="AR13" s="58">
        <f t="shared" si="14"/>
        <v>533120</v>
      </c>
    </row>
    <row r="14" spans="1:44" ht="42" customHeight="1">
      <c r="A14" s="28">
        <v>5</v>
      </c>
      <c r="B14" s="48" t="s">
        <v>30</v>
      </c>
      <c r="C14" s="48" t="s">
        <v>33</v>
      </c>
      <c r="D14" s="48" t="s">
        <v>18</v>
      </c>
      <c r="E14" s="48">
        <v>6</v>
      </c>
      <c r="F14" s="29">
        <v>2499000</v>
      </c>
      <c r="G14" s="21"/>
      <c r="H14" s="29">
        <v>0</v>
      </c>
      <c r="I14" s="29">
        <v>0</v>
      </c>
      <c r="J14" s="29">
        <v>4238939.46</v>
      </c>
      <c r="K14" s="14"/>
      <c r="L14" s="29" t="s">
        <v>27</v>
      </c>
      <c r="M14" s="29" t="s">
        <v>3</v>
      </c>
      <c r="N14" s="29" t="s">
        <v>3</v>
      </c>
      <c r="O14" s="15"/>
      <c r="P14" s="35" t="s">
        <v>4</v>
      </c>
      <c r="Q14" s="35" t="s">
        <v>4</v>
      </c>
      <c r="R14" s="35" t="s">
        <v>3</v>
      </c>
      <c r="S14" s="15"/>
      <c r="T14" s="55">
        <f t="shared" si="4"/>
      </c>
      <c r="U14" s="55">
        <f t="shared" si="5"/>
      </c>
      <c r="V14" s="55">
        <f t="shared" si="6"/>
        <v>4238939.46</v>
      </c>
      <c r="W14" s="15"/>
      <c r="X14" s="54">
        <f t="shared" si="0"/>
      </c>
      <c r="Y14" s="54">
        <f t="shared" si="1"/>
      </c>
      <c r="Z14" s="54">
        <f t="shared" si="2"/>
      </c>
      <c r="AA14" s="16">
        <f t="shared" si="7"/>
        <v>0</v>
      </c>
      <c r="AB14" s="17"/>
      <c r="AC14" s="53">
        <f t="shared" si="3"/>
      </c>
      <c r="AD14" s="53">
        <f t="shared" si="3"/>
      </c>
      <c r="AE14" s="53">
        <f t="shared" si="3"/>
      </c>
      <c r="AG14" s="53">
        <v>0</v>
      </c>
      <c r="AH14" s="53">
        <v>0</v>
      </c>
      <c r="AI14" s="53">
        <v>0</v>
      </c>
      <c r="AK14" s="53">
        <f t="shared" si="8"/>
      </c>
      <c r="AL14" s="53">
        <f t="shared" si="9"/>
      </c>
      <c r="AM14" s="53">
        <f t="shared" si="10"/>
      </c>
      <c r="AN14" s="53">
        <f t="shared" si="11"/>
        <v>0</v>
      </c>
      <c r="AP14" s="53">
        <f t="shared" si="12"/>
      </c>
      <c r="AQ14" s="16">
        <f t="shared" si="13"/>
      </c>
      <c r="AR14" s="58"/>
    </row>
    <row r="15" spans="1:44" ht="42" customHeight="1">
      <c r="A15" s="28">
        <v>6</v>
      </c>
      <c r="B15" s="48" t="s">
        <v>30</v>
      </c>
      <c r="C15" s="48" t="s">
        <v>33</v>
      </c>
      <c r="D15" s="48" t="s">
        <v>37</v>
      </c>
      <c r="E15" s="48">
        <v>2</v>
      </c>
      <c r="F15" s="29">
        <v>11067000</v>
      </c>
      <c r="G15" s="21"/>
      <c r="H15" s="29">
        <v>0</v>
      </c>
      <c r="I15" s="29">
        <v>0</v>
      </c>
      <c r="J15" s="29">
        <v>7993944</v>
      </c>
      <c r="K15" s="14"/>
      <c r="L15" s="29" t="s">
        <v>27</v>
      </c>
      <c r="M15" s="29" t="s">
        <v>3</v>
      </c>
      <c r="N15" s="29" t="s">
        <v>3</v>
      </c>
      <c r="O15" s="15"/>
      <c r="P15" s="35" t="s">
        <v>4</v>
      </c>
      <c r="Q15" s="35" t="s">
        <v>4</v>
      </c>
      <c r="R15" s="35" t="s">
        <v>3</v>
      </c>
      <c r="S15" s="15"/>
      <c r="T15" s="55">
        <f t="shared" si="4"/>
      </c>
      <c r="U15" s="55">
        <f t="shared" si="5"/>
      </c>
      <c r="V15" s="55">
        <f t="shared" si="6"/>
        <v>7993944</v>
      </c>
      <c r="W15" s="15"/>
      <c r="X15" s="54">
        <f t="shared" si="0"/>
      </c>
      <c r="Y15" s="54">
        <f t="shared" si="1"/>
      </c>
      <c r="Z15" s="54">
        <f t="shared" si="2"/>
        <v>7993944</v>
      </c>
      <c r="AA15" s="16">
        <f t="shared" si="7"/>
        <v>7993944</v>
      </c>
      <c r="AB15" s="17"/>
      <c r="AC15" s="53">
        <f aca="true" t="shared" si="15" ref="AC15:AC28">IF(X15="","",($AA15*100/X15)*0.45)</f>
      </c>
      <c r="AD15" s="53">
        <f aca="true" t="shared" si="16" ref="AD15:AD28">IF(Y15="","",($AA15*100/Y15)*0.45)</f>
      </c>
      <c r="AE15" s="53">
        <f aca="true" t="shared" si="17" ref="AE15:AE28">IF(Z15="","",($AA15*100/Z15)*0.45)</f>
        <v>45</v>
      </c>
      <c r="AG15" s="53">
        <v>0</v>
      </c>
      <c r="AH15" s="53">
        <v>0</v>
      </c>
      <c r="AI15" s="53">
        <v>0</v>
      </c>
      <c r="AK15" s="53">
        <f t="shared" si="8"/>
      </c>
      <c r="AL15" s="53">
        <f t="shared" si="9"/>
      </c>
      <c r="AM15" s="53">
        <f t="shared" si="10"/>
        <v>45</v>
      </c>
      <c r="AN15" s="53">
        <f t="shared" si="11"/>
        <v>45</v>
      </c>
      <c r="AP15" s="53" t="str">
        <f t="shared" si="12"/>
        <v>UNION TEMPORAL SICVEL</v>
      </c>
      <c r="AQ15" s="16">
        <f t="shared" si="13"/>
        <v>7993944</v>
      </c>
      <c r="AR15" s="58">
        <f t="shared" si="14"/>
        <v>3073056</v>
      </c>
    </row>
    <row r="16" spans="1:44" ht="42" customHeight="1">
      <c r="A16" s="28">
        <v>7</v>
      </c>
      <c r="B16" s="48" t="s">
        <v>30</v>
      </c>
      <c r="C16" s="48" t="s">
        <v>38</v>
      </c>
      <c r="D16" s="48" t="s">
        <v>39</v>
      </c>
      <c r="E16" s="48">
        <v>2</v>
      </c>
      <c r="F16" s="29">
        <v>833000</v>
      </c>
      <c r="G16" s="21"/>
      <c r="H16" s="29">
        <v>0</v>
      </c>
      <c r="I16" s="29">
        <v>0</v>
      </c>
      <c r="J16" s="29">
        <v>1571544.94</v>
      </c>
      <c r="K16" s="14"/>
      <c r="L16" s="29" t="s">
        <v>27</v>
      </c>
      <c r="M16" s="29" t="s">
        <v>3</v>
      </c>
      <c r="N16" s="29" t="s">
        <v>3</v>
      </c>
      <c r="O16" s="15"/>
      <c r="P16" s="35" t="s">
        <v>4</v>
      </c>
      <c r="Q16" s="35" t="s">
        <v>4</v>
      </c>
      <c r="R16" s="35" t="s">
        <v>3</v>
      </c>
      <c r="S16" s="15"/>
      <c r="T16" s="55">
        <f t="shared" si="4"/>
      </c>
      <c r="U16" s="55">
        <f t="shared" si="5"/>
      </c>
      <c r="V16" s="55">
        <f t="shared" si="6"/>
        <v>1571544.94</v>
      </c>
      <c r="W16" s="15"/>
      <c r="X16" s="54">
        <f t="shared" si="0"/>
      </c>
      <c r="Y16" s="54">
        <f t="shared" si="1"/>
      </c>
      <c r="Z16" s="54">
        <f t="shared" si="2"/>
      </c>
      <c r="AA16" s="16">
        <f t="shared" si="7"/>
        <v>0</v>
      </c>
      <c r="AB16" s="17"/>
      <c r="AC16" s="53">
        <f t="shared" si="15"/>
      </c>
      <c r="AD16" s="53">
        <f t="shared" si="16"/>
      </c>
      <c r="AE16" s="53">
        <f t="shared" si="17"/>
      </c>
      <c r="AG16" s="53">
        <v>0</v>
      </c>
      <c r="AH16" s="53">
        <v>0</v>
      </c>
      <c r="AI16" s="53">
        <v>0</v>
      </c>
      <c r="AK16" s="53">
        <f t="shared" si="8"/>
      </c>
      <c r="AL16" s="53">
        <f t="shared" si="9"/>
      </c>
      <c r="AM16" s="53">
        <f t="shared" si="10"/>
      </c>
      <c r="AN16" s="53">
        <f t="shared" si="11"/>
        <v>0</v>
      </c>
      <c r="AP16" s="53">
        <f t="shared" si="12"/>
      </c>
      <c r="AQ16" s="16">
        <f t="shared" si="13"/>
      </c>
      <c r="AR16" s="58"/>
    </row>
    <row r="17" spans="1:44" ht="42" customHeight="1">
      <c r="A17" s="28">
        <v>8</v>
      </c>
      <c r="B17" s="48" t="s">
        <v>16</v>
      </c>
      <c r="C17" s="48" t="s">
        <v>40</v>
      </c>
      <c r="D17" s="48" t="s">
        <v>40</v>
      </c>
      <c r="E17" s="48">
        <v>1</v>
      </c>
      <c r="F17" s="29">
        <v>287004200</v>
      </c>
      <c r="G17" s="13"/>
      <c r="H17" s="29">
        <v>0</v>
      </c>
      <c r="I17" s="29">
        <v>254660000</v>
      </c>
      <c r="J17" s="29">
        <v>198295745.2</v>
      </c>
      <c r="K17" s="14"/>
      <c r="L17" s="29" t="s">
        <v>27</v>
      </c>
      <c r="M17" s="29" t="s">
        <v>3</v>
      </c>
      <c r="N17" s="29" t="s">
        <v>3</v>
      </c>
      <c r="P17" s="35" t="s">
        <v>4</v>
      </c>
      <c r="Q17" s="35" t="s">
        <v>3</v>
      </c>
      <c r="R17" s="35" t="s">
        <v>27</v>
      </c>
      <c r="S17" s="4"/>
      <c r="T17" s="55">
        <f t="shared" si="4"/>
      </c>
      <c r="U17" s="55">
        <f t="shared" si="5"/>
        <v>254660000</v>
      </c>
      <c r="V17" s="55">
        <f t="shared" si="6"/>
      </c>
      <c r="W17" s="4"/>
      <c r="X17" s="54">
        <f t="shared" si="0"/>
      </c>
      <c r="Y17" s="54">
        <f t="shared" si="1"/>
        <v>254660000</v>
      </c>
      <c r="Z17" s="54">
        <f t="shared" si="2"/>
      </c>
      <c r="AA17" s="16">
        <f t="shared" si="7"/>
        <v>254660000</v>
      </c>
      <c r="AC17" s="53">
        <f t="shared" si="15"/>
      </c>
      <c r="AD17" s="53">
        <f t="shared" si="16"/>
        <v>45</v>
      </c>
      <c r="AE17" s="53">
        <f t="shared" si="17"/>
      </c>
      <c r="AG17" s="53">
        <v>0</v>
      </c>
      <c r="AH17" s="53">
        <v>20</v>
      </c>
      <c r="AI17" s="53">
        <v>0</v>
      </c>
      <c r="AK17" s="53">
        <f t="shared" si="8"/>
      </c>
      <c r="AL17" s="53">
        <f t="shared" si="9"/>
        <v>65</v>
      </c>
      <c r="AM17" s="53">
        <f t="shared" si="10"/>
      </c>
      <c r="AN17" s="53">
        <f t="shared" si="11"/>
        <v>65</v>
      </c>
      <c r="AP17" s="53" t="str">
        <f t="shared" si="12"/>
        <v>YAMAKI</v>
      </c>
      <c r="AQ17" s="16">
        <f t="shared" si="13"/>
        <v>254660000</v>
      </c>
      <c r="AR17" s="58">
        <f t="shared" si="14"/>
        <v>32344200</v>
      </c>
    </row>
    <row r="18" spans="1:44" ht="42" customHeight="1">
      <c r="A18" s="28">
        <v>9</v>
      </c>
      <c r="B18" s="48" t="s">
        <v>16</v>
      </c>
      <c r="C18" s="48" t="s">
        <v>41</v>
      </c>
      <c r="D18" s="48" t="s">
        <v>42</v>
      </c>
      <c r="E18" s="48">
        <v>1</v>
      </c>
      <c r="F18" s="29">
        <v>310535001.77</v>
      </c>
      <c r="G18" s="22"/>
      <c r="H18" s="29">
        <v>0</v>
      </c>
      <c r="I18" s="29">
        <v>287385000</v>
      </c>
      <c r="J18" s="29">
        <v>197706214.44</v>
      </c>
      <c r="K18" s="14"/>
      <c r="L18" s="29" t="s">
        <v>27</v>
      </c>
      <c r="M18" s="29" t="s">
        <v>3</v>
      </c>
      <c r="N18" s="29" t="s">
        <v>3</v>
      </c>
      <c r="P18" s="35" t="s">
        <v>4</v>
      </c>
      <c r="Q18" s="35" t="s">
        <v>3</v>
      </c>
      <c r="R18" s="35" t="s">
        <v>27</v>
      </c>
      <c r="S18" s="4"/>
      <c r="T18" s="55">
        <f t="shared" si="4"/>
      </c>
      <c r="U18" s="55">
        <f t="shared" si="5"/>
        <v>287385000</v>
      </c>
      <c r="V18" s="55">
        <f t="shared" si="6"/>
      </c>
      <c r="W18" s="4"/>
      <c r="X18" s="54">
        <f t="shared" si="0"/>
      </c>
      <c r="Y18" s="54">
        <f t="shared" si="1"/>
        <v>287385000</v>
      </c>
      <c r="Z18" s="54">
        <f t="shared" si="2"/>
      </c>
      <c r="AA18" s="16">
        <f t="shared" si="7"/>
        <v>287385000</v>
      </c>
      <c r="AC18" s="53">
        <f t="shared" si="15"/>
      </c>
      <c r="AD18" s="53">
        <f t="shared" si="16"/>
        <v>45</v>
      </c>
      <c r="AE18" s="53">
        <f t="shared" si="17"/>
      </c>
      <c r="AG18" s="53">
        <v>0</v>
      </c>
      <c r="AH18" s="53">
        <v>20</v>
      </c>
      <c r="AI18" s="53">
        <v>0</v>
      </c>
      <c r="AK18" s="53">
        <f t="shared" si="8"/>
      </c>
      <c r="AL18" s="53">
        <f t="shared" si="9"/>
        <v>65</v>
      </c>
      <c r="AM18" s="53">
        <f t="shared" si="10"/>
      </c>
      <c r="AN18" s="53">
        <f t="shared" si="11"/>
        <v>65</v>
      </c>
      <c r="AP18" s="53" t="str">
        <f t="shared" si="12"/>
        <v>YAMAKI</v>
      </c>
      <c r="AQ18" s="16">
        <f t="shared" si="13"/>
        <v>287385000</v>
      </c>
      <c r="AR18" s="58">
        <f t="shared" si="14"/>
        <v>23150001.76999998</v>
      </c>
    </row>
    <row r="19" spans="1:44" ht="42" customHeight="1">
      <c r="A19" s="28">
        <v>10</v>
      </c>
      <c r="B19" s="48" t="s">
        <v>16</v>
      </c>
      <c r="C19" s="48" t="s">
        <v>43</v>
      </c>
      <c r="D19" s="49" t="s">
        <v>44</v>
      </c>
      <c r="E19" s="48">
        <v>5</v>
      </c>
      <c r="F19" s="29">
        <v>11424000</v>
      </c>
      <c r="G19" s="13"/>
      <c r="H19" s="29">
        <v>9600000</v>
      </c>
      <c r="I19" s="29">
        <v>0</v>
      </c>
      <c r="J19" s="29">
        <v>0</v>
      </c>
      <c r="K19" s="14"/>
      <c r="L19" s="29" t="s">
        <v>27</v>
      </c>
      <c r="M19" s="29" t="s">
        <v>3</v>
      </c>
      <c r="N19" s="29" t="s">
        <v>3</v>
      </c>
      <c r="P19" s="35" t="s">
        <v>3</v>
      </c>
      <c r="Q19" s="35" t="s">
        <v>4</v>
      </c>
      <c r="R19" s="35" t="s">
        <v>4</v>
      </c>
      <c r="S19" s="4"/>
      <c r="T19" s="55">
        <f t="shared" si="4"/>
      </c>
      <c r="U19" s="55">
        <f t="shared" si="5"/>
      </c>
      <c r="V19" s="55">
        <f t="shared" si="6"/>
      </c>
      <c r="W19" s="4"/>
      <c r="X19" s="54">
        <f t="shared" si="0"/>
      </c>
      <c r="Y19" s="54">
        <f t="shared" si="1"/>
      </c>
      <c r="Z19" s="54">
        <f t="shared" si="2"/>
      </c>
      <c r="AA19" s="16">
        <f t="shared" si="7"/>
        <v>0</v>
      </c>
      <c r="AC19" s="53">
        <f t="shared" si="15"/>
      </c>
      <c r="AD19" s="53">
        <f t="shared" si="16"/>
      </c>
      <c r="AE19" s="53">
        <f t="shared" si="17"/>
      </c>
      <c r="AG19" s="53">
        <v>0</v>
      </c>
      <c r="AH19" s="53">
        <v>0</v>
      </c>
      <c r="AI19" s="53">
        <v>0</v>
      </c>
      <c r="AK19" s="53">
        <f t="shared" si="8"/>
      </c>
      <c r="AL19" s="53">
        <f t="shared" si="9"/>
      </c>
      <c r="AM19" s="53">
        <f t="shared" si="10"/>
      </c>
      <c r="AN19" s="53">
        <f t="shared" si="11"/>
        <v>0</v>
      </c>
      <c r="AP19" s="53">
        <f t="shared" si="12"/>
      </c>
      <c r="AQ19" s="16">
        <f t="shared" si="13"/>
      </c>
      <c r="AR19" s="58"/>
    </row>
    <row r="20" spans="1:44" ht="42" customHeight="1">
      <c r="A20" s="28">
        <v>11</v>
      </c>
      <c r="B20" s="48" t="s">
        <v>16</v>
      </c>
      <c r="C20" s="48" t="s">
        <v>43</v>
      </c>
      <c r="D20" s="49" t="s">
        <v>45</v>
      </c>
      <c r="E20" s="48">
        <v>5</v>
      </c>
      <c r="F20" s="29">
        <v>11424000</v>
      </c>
      <c r="G20" s="13"/>
      <c r="H20" s="29">
        <v>9600000</v>
      </c>
      <c r="I20" s="29">
        <v>0</v>
      </c>
      <c r="J20" s="29">
        <v>0</v>
      </c>
      <c r="K20" s="14"/>
      <c r="L20" s="29" t="s">
        <v>27</v>
      </c>
      <c r="M20" s="29" t="s">
        <v>3</v>
      </c>
      <c r="N20" s="29" t="s">
        <v>3</v>
      </c>
      <c r="P20" s="35" t="s">
        <v>3</v>
      </c>
      <c r="Q20" s="35" t="s">
        <v>4</v>
      </c>
      <c r="R20" s="35" t="s">
        <v>4</v>
      </c>
      <c r="S20" s="4"/>
      <c r="T20" s="55">
        <f t="shared" si="4"/>
      </c>
      <c r="U20" s="55">
        <f t="shared" si="5"/>
      </c>
      <c r="V20" s="55">
        <f t="shared" si="6"/>
      </c>
      <c r="W20" s="4"/>
      <c r="X20" s="54">
        <f t="shared" si="0"/>
      </c>
      <c r="Y20" s="54">
        <f t="shared" si="1"/>
      </c>
      <c r="Z20" s="54">
        <f t="shared" si="2"/>
      </c>
      <c r="AA20" s="16">
        <f t="shared" si="7"/>
        <v>0</v>
      </c>
      <c r="AC20" s="53">
        <f t="shared" si="15"/>
      </c>
      <c r="AD20" s="53">
        <f t="shared" si="16"/>
      </c>
      <c r="AE20" s="53">
        <f t="shared" si="17"/>
      </c>
      <c r="AG20" s="53">
        <v>0</v>
      </c>
      <c r="AH20" s="53">
        <v>0</v>
      </c>
      <c r="AI20" s="53">
        <v>0</v>
      </c>
      <c r="AK20" s="53">
        <f t="shared" si="8"/>
      </c>
      <c r="AL20" s="53">
        <f t="shared" si="9"/>
      </c>
      <c r="AM20" s="53">
        <f t="shared" si="10"/>
      </c>
      <c r="AN20" s="53">
        <f t="shared" si="11"/>
        <v>0</v>
      </c>
      <c r="AP20" s="53">
        <f t="shared" si="12"/>
      </c>
      <c r="AQ20" s="16">
        <f t="shared" si="13"/>
      </c>
      <c r="AR20" s="58"/>
    </row>
    <row r="21" spans="1:44" ht="42" customHeight="1">
      <c r="A21" s="28">
        <v>12</v>
      </c>
      <c r="B21" s="48" t="s">
        <v>16</v>
      </c>
      <c r="C21" s="48" t="s">
        <v>43</v>
      </c>
      <c r="D21" s="49" t="s">
        <v>46</v>
      </c>
      <c r="E21" s="48">
        <v>3</v>
      </c>
      <c r="F21" s="29">
        <v>6854400</v>
      </c>
      <c r="G21" s="13"/>
      <c r="H21" s="29">
        <v>5760000</v>
      </c>
      <c r="I21" s="29">
        <v>0</v>
      </c>
      <c r="J21" s="29">
        <v>0</v>
      </c>
      <c r="K21" s="14"/>
      <c r="L21" s="29" t="s">
        <v>27</v>
      </c>
      <c r="M21" s="29" t="s">
        <v>3</v>
      </c>
      <c r="N21" s="29" t="s">
        <v>3</v>
      </c>
      <c r="P21" s="35" t="s">
        <v>3</v>
      </c>
      <c r="Q21" s="35" t="s">
        <v>4</v>
      </c>
      <c r="R21" s="35" t="s">
        <v>4</v>
      </c>
      <c r="S21" s="4"/>
      <c r="T21" s="55">
        <f t="shared" si="4"/>
      </c>
      <c r="U21" s="55">
        <f t="shared" si="5"/>
      </c>
      <c r="V21" s="55">
        <f t="shared" si="6"/>
      </c>
      <c r="W21" s="4"/>
      <c r="X21" s="54">
        <f t="shared" si="0"/>
      </c>
      <c r="Y21" s="54">
        <f t="shared" si="1"/>
      </c>
      <c r="Z21" s="54">
        <f t="shared" si="2"/>
      </c>
      <c r="AA21" s="16">
        <f t="shared" si="7"/>
        <v>0</v>
      </c>
      <c r="AC21" s="53">
        <f t="shared" si="15"/>
      </c>
      <c r="AD21" s="53">
        <f t="shared" si="16"/>
      </c>
      <c r="AE21" s="53">
        <f t="shared" si="17"/>
      </c>
      <c r="AG21" s="53">
        <v>0</v>
      </c>
      <c r="AH21" s="53">
        <v>0</v>
      </c>
      <c r="AI21" s="53">
        <v>0</v>
      </c>
      <c r="AK21" s="53">
        <f t="shared" si="8"/>
      </c>
      <c r="AL21" s="53">
        <f t="shared" si="9"/>
      </c>
      <c r="AM21" s="53">
        <f t="shared" si="10"/>
      </c>
      <c r="AN21" s="53">
        <f t="shared" si="11"/>
        <v>0</v>
      </c>
      <c r="AP21" s="53">
        <f t="shared" si="12"/>
      </c>
      <c r="AQ21" s="16">
        <f t="shared" si="13"/>
      </c>
      <c r="AR21" s="58"/>
    </row>
    <row r="22" spans="1:44" ht="42" customHeight="1">
      <c r="A22" s="28">
        <v>13</v>
      </c>
      <c r="B22" s="48" t="s">
        <v>16</v>
      </c>
      <c r="C22" s="48" t="s">
        <v>43</v>
      </c>
      <c r="D22" s="49" t="s">
        <v>47</v>
      </c>
      <c r="E22" s="48">
        <v>5</v>
      </c>
      <c r="F22" s="29">
        <v>11424000</v>
      </c>
      <c r="G22" s="13"/>
      <c r="H22" s="29">
        <v>9600000</v>
      </c>
      <c r="I22" s="29">
        <v>0</v>
      </c>
      <c r="J22" s="29">
        <v>0</v>
      </c>
      <c r="K22" s="14"/>
      <c r="L22" s="29" t="s">
        <v>27</v>
      </c>
      <c r="M22" s="29" t="s">
        <v>3</v>
      </c>
      <c r="N22" s="29" t="s">
        <v>3</v>
      </c>
      <c r="P22" s="35" t="s">
        <v>3</v>
      </c>
      <c r="Q22" s="35" t="s">
        <v>4</v>
      </c>
      <c r="R22" s="36" t="s">
        <v>4</v>
      </c>
      <c r="S22" s="4"/>
      <c r="T22" s="55">
        <f t="shared" si="4"/>
      </c>
      <c r="U22" s="55">
        <f t="shared" si="5"/>
      </c>
      <c r="V22" s="55">
        <f t="shared" si="6"/>
      </c>
      <c r="W22" s="4"/>
      <c r="X22" s="54">
        <f t="shared" si="0"/>
      </c>
      <c r="Y22" s="54">
        <f t="shared" si="1"/>
      </c>
      <c r="Z22" s="54">
        <f t="shared" si="2"/>
      </c>
      <c r="AA22" s="16">
        <f t="shared" si="7"/>
        <v>0</v>
      </c>
      <c r="AC22" s="53">
        <f t="shared" si="15"/>
      </c>
      <c r="AD22" s="53">
        <f t="shared" si="16"/>
      </c>
      <c r="AE22" s="53">
        <f t="shared" si="17"/>
      </c>
      <c r="AG22" s="53">
        <v>0</v>
      </c>
      <c r="AH22" s="53">
        <v>0</v>
      </c>
      <c r="AI22" s="53">
        <v>0</v>
      </c>
      <c r="AK22" s="53">
        <f t="shared" si="8"/>
      </c>
      <c r="AL22" s="53">
        <f t="shared" si="9"/>
      </c>
      <c r="AM22" s="53">
        <f t="shared" si="10"/>
      </c>
      <c r="AN22" s="53">
        <f t="shared" si="11"/>
        <v>0</v>
      </c>
      <c r="AP22" s="53">
        <f t="shared" si="12"/>
      </c>
      <c r="AQ22" s="16">
        <f t="shared" si="13"/>
      </c>
      <c r="AR22" s="58"/>
    </row>
    <row r="23" spans="1:44" ht="42" customHeight="1">
      <c r="A23" s="28">
        <v>14</v>
      </c>
      <c r="B23" s="50" t="s">
        <v>16</v>
      </c>
      <c r="C23" s="50" t="s">
        <v>43</v>
      </c>
      <c r="D23" s="51" t="s">
        <v>48</v>
      </c>
      <c r="E23" s="50">
        <v>1</v>
      </c>
      <c r="F23" s="29">
        <v>0</v>
      </c>
      <c r="G23" s="13"/>
      <c r="H23" s="29">
        <v>0</v>
      </c>
      <c r="I23" s="29">
        <v>0</v>
      </c>
      <c r="J23" s="29">
        <v>0</v>
      </c>
      <c r="K23" s="14"/>
      <c r="L23" s="29" t="s">
        <v>27</v>
      </c>
      <c r="M23" s="29" t="s">
        <v>3</v>
      </c>
      <c r="N23" s="29" t="s">
        <v>3</v>
      </c>
      <c r="P23" s="35" t="s">
        <v>4</v>
      </c>
      <c r="Q23" s="35" t="s">
        <v>4</v>
      </c>
      <c r="R23" s="35" t="s">
        <v>4</v>
      </c>
      <c r="S23" s="4"/>
      <c r="T23" s="55">
        <f t="shared" si="4"/>
      </c>
      <c r="U23" s="55">
        <f t="shared" si="5"/>
      </c>
      <c r="V23" s="55">
        <f t="shared" si="6"/>
      </c>
      <c r="W23" s="4"/>
      <c r="X23" s="54">
        <f t="shared" si="0"/>
      </c>
      <c r="Y23" s="54">
        <f t="shared" si="1"/>
      </c>
      <c r="Z23" s="54">
        <f t="shared" si="2"/>
      </c>
      <c r="AA23" s="16">
        <f t="shared" si="7"/>
        <v>0</v>
      </c>
      <c r="AC23" s="53">
        <f t="shared" si="15"/>
      </c>
      <c r="AD23" s="53">
        <f t="shared" si="16"/>
      </c>
      <c r="AE23" s="53">
        <f t="shared" si="17"/>
      </c>
      <c r="AG23" s="53">
        <v>0</v>
      </c>
      <c r="AH23" s="53">
        <v>0</v>
      </c>
      <c r="AI23" s="53">
        <v>0</v>
      </c>
      <c r="AK23" s="53">
        <f t="shared" si="8"/>
      </c>
      <c r="AL23" s="53">
        <f t="shared" si="9"/>
      </c>
      <c r="AM23" s="53">
        <f t="shared" si="10"/>
      </c>
      <c r="AN23" s="53">
        <f t="shared" si="11"/>
        <v>0</v>
      </c>
      <c r="AP23" s="53">
        <f t="shared" si="12"/>
      </c>
      <c r="AQ23" s="16">
        <f t="shared" si="13"/>
      </c>
      <c r="AR23" s="58"/>
    </row>
    <row r="24" spans="1:44" ht="42" customHeight="1">
      <c r="A24" s="28">
        <v>15</v>
      </c>
      <c r="B24" s="50" t="s">
        <v>16</v>
      </c>
      <c r="C24" s="50" t="s">
        <v>43</v>
      </c>
      <c r="D24" s="51" t="s">
        <v>49</v>
      </c>
      <c r="E24" s="50">
        <v>1</v>
      </c>
      <c r="F24" s="29">
        <v>0</v>
      </c>
      <c r="G24" s="13"/>
      <c r="H24" s="29">
        <v>0</v>
      </c>
      <c r="I24" s="29">
        <v>0</v>
      </c>
      <c r="J24" s="29">
        <v>0</v>
      </c>
      <c r="K24" s="14"/>
      <c r="L24" s="29" t="s">
        <v>27</v>
      </c>
      <c r="M24" s="29" t="s">
        <v>3</v>
      </c>
      <c r="N24" s="29" t="s">
        <v>3</v>
      </c>
      <c r="P24" s="35" t="s">
        <v>4</v>
      </c>
      <c r="Q24" s="35" t="s">
        <v>4</v>
      </c>
      <c r="R24" s="35" t="s">
        <v>4</v>
      </c>
      <c r="S24" s="4"/>
      <c r="T24" s="55">
        <f t="shared" si="4"/>
      </c>
      <c r="U24" s="55">
        <f t="shared" si="5"/>
      </c>
      <c r="V24" s="55">
        <f t="shared" si="6"/>
      </c>
      <c r="W24" s="4"/>
      <c r="X24" s="54">
        <f t="shared" si="0"/>
      </c>
      <c r="Y24" s="54">
        <f t="shared" si="1"/>
      </c>
      <c r="Z24" s="54">
        <f t="shared" si="2"/>
      </c>
      <c r="AA24" s="16">
        <f t="shared" si="7"/>
        <v>0</v>
      </c>
      <c r="AC24" s="53">
        <f t="shared" si="15"/>
      </c>
      <c r="AD24" s="53">
        <f t="shared" si="16"/>
      </c>
      <c r="AE24" s="53">
        <f t="shared" si="17"/>
      </c>
      <c r="AG24" s="53">
        <v>0</v>
      </c>
      <c r="AH24" s="53">
        <v>0</v>
      </c>
      <c r="AI24" s="53">
        <v>0</v>
      </c>
      <c r="AK24" s="53">
        <f t="shared" si="8"/>
      </c>
      <c r="AL24" s="53">
        <f t="shared" si="9"/>
      </c>
      <c r="AM24" s="53">
        <f t="shared" si="10"/>
      </c>
      <c r="AN24" s="53">
        <f t="shared" si="11"/>
        <v>0</v>
      </c>
      <c r="AP24" s="53">
        <f t="shared" si="12"/>
      </c>
      <c r="AQ24" s="16">
        <f t="shared" si="13"/>
      </c>
      <c r="AR24" s="58"/>
    </row>
    <row r="25" spans="1:44" ht="42" customHeight="1">
      <c r="A25" s="28">
        <v>16</v>
      </c>
      <c r="B25" s="48" t="s">
        <v>15</v>
      </c>
      <c r="C25" s="48" t="s">
        <v>50</v>
      </c>
      <c r="D25" s="48" t="s">
        <v>51</v>
      </c>
      <c r="E25" s="48">
        <v>2</v>
      </c>
      <c r="F25" s="29">
        <v>8591800</v>
      </c>
      <c r="G25" s="13"/>
      <c r="H25" s="29">
        <v>0</v>
      </c>
      <c r="I25" s="29">
        <v>0</v>
      </c>
      <c r="J25" s="29">
        <v>1970640</v>
      </c>
      <c r="K25" s="14"/>
      <c r="L25" s="29" t="s">
        <v>27</v>
      </c>
      <c r="M25" s="29" t="s">
        <v>3</v>
      </c>
      <c r="N25" s="29" t="s">
        <v>3</v>
      </c>
      <c r="P25" s="35" t="s">
        <v>4</v>
      </c>
      <c r="Q25" s="35" t="s">
        <v>4</v>
      </c>
      <c r="R25" s="35" t="s">
        <v>3</v>
      </c>
      <c r="S25" s="4"/>
      <c r="T25" s="55">
        <f t="shared" si="4"/>
      </c>
      <c r="U25" s="55">
        <f t="shared" si="5"/>
      </c>
      <c r="V25" s="55">
        <f t="shared" si="6"/>
        <v>1970640</v>
      </c>
      <c r="W25" s="4"/>
      <c r="X25" s="54">
        <f t="shared" si="0"/>
      </c>
      <c r="Y25" s="54">
        <f t="shared" si="1"/>
      </c>
      <c r="Z25" s="54">
        <f t="shared" si="2"/>
        <v>1970640</v>
      </c>
      <c r="AA25" s="16">
        <f t="shared" si="7"/>
        <v>1970640</v>
      </c>
      <c r="AC25" s="53">
        <f t="shared" si="15"/>
      </c>
      <c r="AD25" s="53">
        <f t="shared" si="16"/>
      </c>
      <c r="AE25" s="53">
        <f t="shared" si="17"/>
        <v>45</v>
      </c>
      <c r="AG25" s="53">
        <v>0</v>
      </c>
      <c r="AH25" s="53">
        <v>20</v>
      </c>
      <c r="AI25" s="53">
        <v>0</v>
      </c>
      <c r="AK25" s="53">
        <f t="shared" si="8"/>
      </c>
      <c r="AL25" s="53">
        <f t="shared" si="9"/>
      </c>
      <c r="AM25" s="53">
        <f t="shared" si="10"/>
        <v>45</v>
      </c>
      <c r="AN25" s="53">
        <f t="shared" si="11"/>
        <v>45</v>
      </c>
      <c r="AP25" s="53" t="str">
        <f t="shared" si="12"/>
        <v>UNION TEMPORAL SICVEL</v>
      </c>
      <c r="AQ25" s="16">
        <f t="shared" si="13"/>
        <v>1970640</v>
      </c>
      <c r="AR25" s="58">
        <f t="shared" si="14"/>
        <v>6621160</v>
      </c>
    </row>
    <row r="26" spans="1:44" ht="42" customHeight="1">
      <c r="A26" s="28">
        <v>17</v>
      </c>
      <c r="B26" s="48" t="s">
        <v>15</v>
      </c>
      <c r="C26" s="48" t="s">
        <v>50</v>
      </c>
      <c r="D26" s="48" t="s">
        <v>52</v>
      </c>
      <c r="E26" s="48">
        <v>1</v>
      </c>
      <c r="F26" s="29">
        <v>2023000</v>
      </c>
      <c r="G26" s="13"/>
      <c r="H26" s="29">
        <v>0</v>
      </c>
      <c r="I26" s="29">
        <v>0</v>
      </c>
      <c r="J26" s="29">
        <v>1637916</v>
      </c>
      <c r="K26" s="14"/>
      <c r="L26" s="29" t="s">
        <v>27</v>
      </c>
      <c r="M26" s="29" t="s">
        <v>3</v>
      </c>
      <c r="N26" s="29" t="s">
        <v>3</v>
      </c>
      <c r="P26" s="35" t="s">
        <v>4</v>
      </c>
      <c r="Q26" s="35" t="s">
        <v>4</v>
      </c>
      <c r="R26" s="35" t="s">
        <v>3</v>
      </c>
      <c r="S26" s="4"/>
      <c r="T26" s="55">
        <f t="shared" si="4"/>
      </c>
      <c r="U26" s="55">
        <f t="shared" si="5"/>
      </c>
      <c r="V26" s="55">
        <f t="shared" si="6"/>
        <v>1637916</v>
      </c>
      <c r="W26" s="4"/>
      <c r="X26" s="54">
        <f t="shared" si="0"/>
      </c>
      <c r="Y26" s="54">
        <f t="shared" si="1"/>
      </c>
      <c r="Z26" s="54">
        <f t="shared" si="2"/>
        <v>1637916</v>
      </c>
      <c r="AA26" s="16">
        <f t="shared" si="7"/>
        <v>1637916</v>
      </c>
      <c r="AC26" s="53">
        <f t="shared" si="15"/>
      </c>
      <c r="AD26" s="53">
        <f t="shared" si="16"/>
      </c>
      <c r="AE26" s="53">
        <f t="shared" si="17"/>
        <v>45</v>
      </c>
      <c r="AG26" s="53">
        <v>0</v>
      </c>
      <c r="AH26" s="53">
        <v>20</v>
      </c>
      <c r="AI26" s="53">
        <v>0</v>
      </c>
      <c r="AK26" s="53">
        <f t="shared" si="8"/>
      </c>
      <c r="AL26" s="53">
        <f t="shared" si="9"/>
      </c>
      <c r="AM26" s="53">
        <f t="shared" si="10"/>
        <v>45</v>
      </c>
      <c r="AN26" s="53">
        <f t="shared" si="11"/>
        <v>45</v>
      </c>
      <c r="AP26" s="53" t="str">
        <f t="shared" si="12"/>
        <v>UNION TEMPORAL SICVEL</v>
      </c>
      <c r="AQ26" s="16">
        <f t="shared" si="13"/>
        <v>1637916</v>
      </c>
      <c r="AR26" s="58">
        <f t="shared" si="14"/>
        <v>385084</v>
      </c>
    </row>
    <row r="27" spans="1:44" ht="42" customHeight="1">
      <c r="A27" s="28">
        <v>18</v>
      </c>
      <c r="B27" s="48" t="s">
        <v>15</v>
      </c>
      <c r="C27" s="48" t="s">
        <v>50</v>
      </c>
      <c r="D27" s="48" t="s">
        <v>53</v>
      </c>
      <c r="E27" s="48">
        <v>2</v>
      </c>
      <c r="F27" s="29">
        <v>1456600.46</v>
      </c>
      <c r="G27" s="13"/>
      <c r="H27" s="29">
        <v>0</v>
      </c>
      <c r="I27" s="29">
        <v>0</v>
      </c>
      <c r="J27" s="29">
        <v>1407151.2</v>
      </c>
      <c r="K27" s="14"/>
      <c r="L27" s="29" t="s">
        <v>27</v>
      </c>
      <c r="M27" s="29" t="s">
        <v>3</v>
      </c>
      <c r="N27" s="29" t="s">
        <v>3</v>
      </c>
      <c r="P27" s="35" t="s">
        <v>4</v>
      </c>
      <c r="Q27" s="35" t="s">
        <v>4</v>
      </c>
      <c r="R27" s="35" t="s">
        <v>3</v>
      </c>
      <c r="S27" s="4"/>
      <c r="T27" s="55">
        <f t="shared" si="4"/>
      </c>
      <c r="U27" s="55">
        <f t="shared" si="5"/>
      </c>
      <c r="V27" s="55">
        <f t="shared" si="6"/>
        <v>1407151.2</v>
      </c>
      <c r="W27" s="4"/>
      <c r="X27" s="54">
        <f t="shared" si="0"/>
      </c>
      <c r="Y27" s="54">
        <f t="shared" si="1"/>
      </c>
      <c r="Z27" s="54">
        <f t="shared" si="2"/>
        <v>1407151.2</v>
      </c>
      <c r="AA27" s="16">
        <f t="shared" si="7"/>
        <v>1407151.2</v>
      </c>
      <c r="AC27" s="53">
        <f t="shared" si="15"/>
      </c>
      <c r="AD27" s="53">
        <f t="shared" si="16"/>
      </c>
      <c r="AE27" s="53">
        <f t="shared" si="17"/>
        <v>45</v>
      </c>
      <c r="AG27" s="53">
        <v>0</v>
      </c>
      <c r="AH27" s="53">
        <v>20</v>
      </c>
      <c r="AI27" s="53">
        <v>0</v>
      </c>
      <c r="AK27" s="53">
        <f t="shared" si="8"/>
      </c>
      <c r="AL27" s="53">
        <f t="shared" si="9"/>
      </c>
      <c r="AM27" s="53">
        <f t="shared" si="10"/>
        <v>45</v>
      </c>
      <c r="AN27" s="53">
        <f t="shared" si="11"/>
        <v>45</v>
      </c>
      <c r="AP27" s="53" t="str">
        <f t="shared" si="12"/>
        <v>UNION TEMPORAL SICVEL</v>
      </c>
      <c r="AQ27" s="16">
        <f t="shared" si="13"/>
        <v>1407151.2</v>
      </c>
      <c r="AR27" s="58">
        <f t="shared" si="14"/>
        <v>49449.26000000001</v>
      </c>
    </row>
    <row r="28" spans="1:44" ht="42" customHeight="1">
      <c r="A28" s="28">
        <v>19</v>
      </c>
      <c r="B28" s="48" t="s">
        <v>15</v>
      </c>
      <c r="C28" s="48" t="s">
        <v>50</v>
      </c>
      <c r="D28" s="48" t="s">
        <v>54</v>
      </c>
      <c r="E28" s="48">
        <v>10</v>
      </c>
      <c r="F28" s="29">
        <v>4500580</v>
      </c>
      <c r="G28" s="13"/>
      <c r="H28" s="29">
        <v>0</v>
      </c>
      <c r="I28" s="29">
        <v>0</v>
      </c>
      <c r="J28" s="29">
        <v>7038850</v>
      </c>
      <c r="K28" s="14"/>
      <c r="L28" s="29" t="s">
        <v>27</v>
      </c>
      <c r="M28" s="29" t="s">
        <v>3</v>
      </c>
      <c r="N28" s="29" t="s">
        <v>3</v>
      </c>
      <c r="P28" s="35" t="s">
        <v>4</v>
      </c>
      <c r="Q28" s="35" t="s">
        <v>4</v>
      </c>
      <c r="R28" s="35" t="s">
        <v>27</v>
      </c>
      <c r="S28" s="4"/>
      <c r="T28" s="55">
        <f t="shared" si="4"/>
      </c>
      <c r="U28" s="55">
        <f t="shared" si="5"/>
      </c>
      <c r="V28" s="55">
        <f t="shared" si="6"/>
      </c>
      <c r="W28" s="4"/>
      <c r="X28" s="54">
        <f t="shared" si="0"/>
      </c>
      <c r="Y28" s="54">
        <f t="shared" si="1"/>
      </c>
      <c r="Z28" s="54">
        <f t="shared" si="2"/>
      </c>
      <c r="AA28" s="16">
        <f t="shared" si="7"/>
        <v>0</v>
      </c>
      <c r="AC28" s="53">
        <f t="shared" si="15"/>
      </c>
      <c r="AD28" s="53">
        <f t="shared" si="16"/>
      </c>
      <c r="AE28" s="53">
        <f t="shared" si="17"/>
      </c>
      <c r="AG28" s="53">
        <v>0</v>
      </c>
      <c r="AH28" s="53">
        <v>0</v>
      </c>
      <c r="AI28" s="53">
        <v>0</v>
      </c>
      <c r="AK28" s="53">
        <f t="shared" si="8"/>
      </c>
      <c r="AL28" s="53">
        <f t="shared" si="9"/>
      </c>
      <c r="AM28" s="53">
        <f t="shared" si="10"/>
      </c>
      <c r="AN28" s="53">
        <f t="shared" si="11"/>
        <v>0</v>
      </c>
      <c r="AP28" s="53">
        <f t="shared" si="12"/>
      </c>
      <c r="AQ28" s="57">
        <f t="shared" si="13"/>
      </c>
      <c r="AR28" s="58"/>
    </row>
    <row r="29" spans="5:43" ht="12.75">
      <c r="E29" s="37"/>
      <c r="F29" s="31">
        <f>SUBTOTAL(9,F10:F28)</f>
        <v>678409381.23</v>
      </c>
      <c r="H29" s="31">
        <f>SUM(H10:H28)</f>
        <v>34560000</v>
      </c>
      <c r="I29" s="31">
        <f>SUM(I10:I28)</f>
        <v>548741130</v>
      </c>
      <c r="J29" s="31">
        <f>SUM(J10:J28)</f>
        <v>430834300.89</v>
      </c>
      <c r="AQ29" s="56">
        <f>SUBTOTAL(9,AQ10:AQ28)</f>
        <v>561750781.2</v>
      </c>
    </row>
  </sheetData>
  <sheetProtection selectLockedCells="1"/>
  <autoFilter ref="A9:EA28"/>
  <mergeCells count="15">
    <mergeCell ref="A1:E1"/>
    <mergeCell ref="A2:E2"/>
    <mergeCell ref="A3:E3"/>
    <mergeCell ref="A4:E4"/>
    <mergeCell ref="A5:E5"/>
    <mergeCell ref="AC8:AE8"/>
    <mergeCell ref="AG8:AI8"/>
    <mergeCell ref="AK8:AM8"/>
    <mergeCell ref="AP8:AP9"/>
    <mergeCell ref="AQ8:AQ9"/>
    <mergeCell ref="H8:J8"/>
    <mergeCell ref="P8:R8"/>
    <mergeCell ref="T8:V8"/>
    <mergeCell ref="L8:N8"/>
    <mergeCell ref="X8:Z8"/>
  </mergeCells>
  <printOptions/>
  <pageMargins left="0.31496062992125984" right="0.2755905511811024" top="0.984251968503937" bottom="0.984251968503937" header="0" footer="0"/>
  <pageSetup horizontalDpi="600" verticalDpi="600" orientation="landscape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3" sqref="A3:C3"/>
    </sheetView>
  </sheetViews>
  <sheetFormatPr defaultColWidth="11.421875" defaultRowHeight="12.75"/>
  <cols>
    <col min="1" max="1" width="37.00390625" style="0" customWidth="1"/>
    <col min="2" max="2" width="30.28125" style="0" customWidth="1"/>
    <col min="3" max="3" width="16.421875" style="0" bestFit="1" customWidth="1"/>
  </cols>
  <sheetData>
    <row r="1" spans="1:3" ht="18">
      <c r="A1" s="77" t="s">
        <v>62</v>
      </c>
      <c r="B1" s="77"/>
      <c r="C1" s="77"/>
    </row>
    <row r="2" spans="1:3" ht="18">
      <c r="A2" s="77" t="s">
        <v>63</v>
      </c>
      <c r="B2" s="77"/>
      <c r="C2" s="77"/>
    </row>
    <row r="3" spans="1:3" ht="91.5" customHeight="1">
      <c r="A3" s="77" t="s">
        <v>65</v>
      </c>
      <c r="B3" s="77"/>
      <c r="C3" s="77"/>
    </row>
    <row r="4" spans="1:3" ht="18">
      <c r="A4" s="77" t="s">
        <v>64</v>
      </c>
      <c r="B4" s="77"/>
      <c r="C4" s="77"/>
    </row>
    <row r="7" ht="13.5" thickBot="1"/>
    <row r="8" spans="1:3" ht="13.5">
      <c r="A8" s="38" t="s">
        <v>20</v>
      </c>
      <c r="B8" s="39" t="s">
        <v>21</v>
      </c>
      <c r="C8" s="40" t="s">
        <v>22</v>
      </c>
    </row>
    <row r="9" spans="1:3" ht="12.75">
      <c r="A9" s="41" t="s">
        <v>28</v>
      </c>
      <c r="B9" s="43" t="s">
        <v>59</v>
      </c>
      <c r="C9" s="42">
        <v>13009651.2</v>
      </c>
    </row>
    <row r="10" spans="1:3" ht="13.5" thickBot="1">
      <c r="A10" s="44" t="s">
        <v>19</v>
      </c>
      <c r="B10" s="46" t="s">
        <v>60</v>
      </c>
      <c r="C10" s="47">
        <v>548741130</v>
      </c>
    </row>
    <row r="12" ht="12.75">
      <c r="C12" s="45"/>
    </row>
    <row r="13" spans="1:3" ht="18">
      <c r="A13" s="73" t="s">
        <v>23</v>
      </c>
      <c r="B13" s="73"/>
      <c r="C13" s="73"/>
    </row>
    <row r="14" spans="1:3" ht="19.5">
      <c r="A14" s="74">
        <v>561750781.2</v>
      </c>
      <c r="B14" s="74"/>
      <c r="C14" s="74"/>
    </row>
    <row r="16" spans="1:3" ht="18">
      <c r="A16" s="73" t="s">
        <v>24</v>
      </c>
      <c r="B16" s="73"/>
      <c r="C16" s="73"/>
    </row>
    <row r="17" spans="1:3" ht="12.75">
      <c r="A17" s="75" t="s">
        <v>61</v>
      </c>
      <c r="B17" s="76"/>
      <c r="C17" s="76"/>
    </row>
    <row r="18" spans="1:3" ht="18">
      <c r="A18" s="73" t="s">
        <v>25</v>
      </c>
      <c r="B18" s="73"/>
      <c r="C18" s="73"/>
    </row>
    <row r="19" spans="1:3" ht="19.5">
      <c r="A19" s="74">
        <v>49984879</v>
      </c>
      <c r="B19" s="74"/>
      <c r="C19" s="74"/>
    </row>
    <row r="21" spans="1:3" ht="18">
      <c r="A21" s="73" t="s">
        <v>26</v>
      </c>
      <c r="B21" s="73"/>
      <c r="C21" s="73"/>
    </row>
    <row r="22" spans="1:3" ht="19.5">
      <c r="A22" s="74">
        <v>66673721</v>
      </c>
      <c r="B22" s="74"/>
      <c r="C22" s="74"/>
    </row>
  </sheetData>
  <sheetProtection/>
  <mergeCells count="12">
    <mergeCell ref="A1:C1"/>
    <mergeCell ref="A2:C2"/>
    <mergeCell ref="A3:C3"/>
    <mergeCell ref="A4:C4"/>
    <mergeCell ref="A21:C21"/>
    <mergeCell ref="A22:C22"/>
    <mergeCell ref="A13:C13"/>
    <mergeCell ref="A14:C14"/>
    <mergeCell ref="A16:C16"/>
    <mergeCell ref="A17:C17"/>
    <mergeCell ref="A18:C18"/>
    <mergeCell ref="A19:C19"/>
  </mergeCells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CoordinacionLab</dc:creator>
  <cp:keywords/>
  <dc:description/>
  <cp:lastModifiedBy>Usuario de Microsoft Office</cp:lastModifiedBy>
  <cp:lastPrinted>2017-10-25T13:39:18Z</cp:lastPrinted>
  <dcterms:created xsi:type="dcterms:W3CDTF">2009-09-07T20:32:02Z</dcterms:created>
  <dcterms:modified xsi:type="dcterms:W3CDTF">2017-10-25T17:35:05Z</dcterms:modified>
  <cp:category/>
  <cp:version/>
  <cp:contentType/>
  <cp:contentStatus/>
</cp:coreProperties>
</file>