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tabRatio="565" firstSheet="1" activeTab="3"/>
  </bookViews>
  <sheets>
    <sheet name="ANEXO No. 3" sheetId="1" r:id="rId1"/>
    <sheet name="ASIGNACION DE PUNTAJE" sheetId="4" r:id="rId2"/>
    <sheet name="HABILITADOS" sheetId="5" r:id="rId3"/>
    <sheet name="ADJUDICACIÓN" sheetId="6" r:id="rId4"/>
  </sheets>
  <definedNames>
    <definedName name="_xlnm._FilterDatabase" localSheetId="0" hidden="1">'ANEXO No. 3'!$A$11:$AP$45</definedName>
    <definedName name="_xlnm._FilterDatabase" localSheetId="1" hidden="1">'ASIGNACION DE PUNTAJE'!$V$9:$Y$11</definedName>
    <definedName name="_xlnm._FilterDatabase" localSheetId="2" hidden="1">HABILITADOS!$A$11:$H$45</definedName>
    <definedName name="_xlnm.Print_Titles" localSheetId="0">'ANEXO No. 3'!$10:$11</definedName>
    <definedName name="_xlnm.Print_Titles" localSheetId="1">'ASIGNACION DE PUNTAJE'!$10:$11</definedName>
    <definedName name="_xlnm.Print_Titles" localSheetId="2">HABILITADOS!$10:$11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6" l="1"/>
  <c r="W42" i="4"/>
  <c r="W41" i="4"/>
  <c r="B19" i="6" s="1"/>
  <c r="G12" i="5" l="1"/>
  <c r="Q13" i="4" l="1"/>
  <c r="R13" i="4"/>
  <c r="Q14" i="4"/>
  <c r="R14" i="4"/>
  <c r="Q15" i="4"/>
  <c r="R15" i="4"/>
  <c r="Q16" i="4"/>
  <c r="R16" i="4"/>
  <c r="Q17" i="4"/>
  <c r="R17" i="4"/>
  <c r="Q18" i="4"/>
  <c r="R18" i="4"/>
  <c r="Q19" i="4"/>
  <c r="R19" i="4"/>
  <c r="Q20" i="4"/>
  <c r="R20" i="4"/>
  <c r="Q21" i="4"/>
  <c r="R21" i="4"/>
  <c r="Q22" i="4"/>
  <c r="R22" i="4"/>
  <c r="Q23" i="4"/>
  <c r="R23" i="4"/>
  <c r="Q24" i="4"/>
  <c r="R24" i="4"/>
  <c r="Q25" i="4"/>
  <c r="R25" i="4"/>
  <c r="Q26" i="4"/>
  <c r="R26" i="4"/>
  <c r="Q27" i="4"/>
  <c r="R27" i="4"/>
  <c r="Q28" i="4"/>
  <c r="R28" i="4"/>
  <c r="Q29" i="4"/>
  <c r="R29" i="4"/>
  <c r="Q30" i="4"/>
  <c r="R30" i="4"/>
  <c r="Q31" i="4"/>
  <c r="R31" i="4"/>
  <c r="Q32" i="4"/>
  <c r="R32" i="4"/>
  <c r="Q33" i="4"/>
  <c r="R33" i="4"/>
  <c r="Q34" i="4"/>
  <c r="R34" i="4"/>
  <c r="Q35" i="4"/>
  <c r="R35" i="4"/>
  <c r="Q36" i="4"/>
  <c r="R36" i="4"/>
  <c r="R12" i="4"/>
  <c r="Q12" i="4"/>
  <c r="G40" i="5"/>
  <c r="H40" i="5"/>
  <c r="H39" i="5"/>
  <c r="G39" i="5"/>
  <c r="G38" i="5"/>
  <c r="H38" i="5"/>
  <c r="G37" i="5"/>
  <c r="H37" i="5"/>
  <c r="G36" i="5"/>
  <c r="O36" i="4" s="1"/>
  <c r="H36" i="5"/>
  <c r="G35" i="5"/>
  <c r="O35" i="4" s="1"/>
  <c r="S35" i="4" s="1"/>
  <c r="H35" i="5"/>
  <c r="P35" i="4" s="1"/>
  <c r="G34" i="5"/>
  <c r="H34" i="5"/>
  <c r="G13" i="5"/>
  <c r="O13" i="4" s="1"/>
  <c r="S13" i="4" s="1"/>
  <c r="H13" i="5"/>
  <c r="P13" i="4" s="1"/>
  <c r="T13" i="4" s="1"/>
  <c r="G14" i="5"/>
  <c r="H14" i="5"/>
  <c r="G15" i="5"/>
  <c r="O15" i="4" s="1"/>
  <c r="S15" i="4" s="1"/>
  <c r="H15" i="5"/>
  <c r="P15" i="4" s="1"/>
  <c r="T15" i="4" s="1"/>
  <c r="G16" i="5"/>
  <c r="O16" i="4" s="1"/>
  <c r="S16" i="4" s="1"/>
  <c r="H16" i="5"/>
  <c r="P16" i="4" s="1"/>
  <c r="T16" i="4" s="1"/>
  <c r="G17" i="5"/>
  <c r="H17" i="5"/>
  <c r="P17" i="4" s="1"/>
  <c r="T17" i="4" s="1"/>
  <c r="G18" i="5"/>
  <c r="O18" i="4" s="1"/>
  <c r="S18" i="4" s="1"/>
  <c r="H18" i="5"/>
  <c r="P18" i="4" s="1"/>
  <c r="T18" i="4" s="1"/>
  <c r="G19" i="5"/>
  <c r="H19" i="5"/>
  <c r="G20" i="5"/>
  <c r="O20" i="4" s="1"/>
  <c r="S20" i="4" s="1"/>
  <c r="H20" i="5"/>
  <c r="G21" i="5"/>
  <c r="O21" i="4" s="1"/>
  <c r="S21" i="4" s="1"/>
  <c r="H21" i="5"/>
  <c r="P21" i="4" s="1"/>
  <c r="T21" i="4" s="1"/>
  <c r="G22" i="5"/>
  <c r="O22" i="4" s="1"/>
  <c r="S22" i="4" s="1"/>
  <c r="H22" i="5"/>
  <c r="P22" i="4" s="1"/>
  <c r="T22" i="4" s="1"/>
  <c r="G23" i="5"/>
  <c r="O23" i="4" s="1"/>
  <c r="S23" i="4" s="1"/>
  <c r="H23" i="5"/>
  <c r="P23" i="4" s="1"/>
  <c r="T23" i="4" s="1"/>
  <c r="G24" i="5"/>
  <c r="O24" i="4" s="1"/>
  <c r="S24" i="4" s="1"/>
  <c r="H24" i="5"/>
  <c r="P24" i="4" s="1"/>
  <c r="T24" i="4" s="1"/>
  <c r="G25" i="5"/>
  <c r="O25" i="4" s="1"/>
  <c r="S25" i="4" s="1"/>
  <c r="H25" i="5"/>
  <c r="P25" i="4" s="1"/>
  <c r="T25" i="4" s="1"/>
  <c r="G26" i="5"/>
  <c r="O26" i="4" s="1"/>
  <c r="S26" i="4" s="1"/>
  <c r="H26" i="5"/>
  <c r="P26" i="4" s="1"/>
  <c r="T26" i="4" s="1"/>
  <c r="G27" i="5"/>
  <c r="O27" i="4" s="1"/>
  <c r="S27" i="4" s="1"/>
  <c r="H27" i="5"/>
  <c r="P27" i="4" s="1"/>
  <c r="T27" i="4" s="1"/>
  <c r="G28" i="5"/>
  <c r="H28" i="5"/>
  <c r="G29" i="5"/>
  <c r="H29" i="5"/>
  <c r="G30" i="5"/>
  <c r="O30" i="4" s="1"/>
  <c r="S30" i="4" s="1"/>
  <c r="H30" i="5"/>
  <c r="G31" i="5"/>
  <c r="H31" i="5"/>
  <c r="G32" i="5"/>
  <c r="H32" i="5"/>
  <c r="G33" i="5"/>
  <c r="H33" i="5"/>
  <c r="H12" i="5"/>
  <c r="A36" i="5"/>
  <c r="P36" i="4" l="1"/>
  <c r="T36" i="4" s="1"/>
  <c r="T35" i="4"/>
  <c r="S36" i="4"/>
  <c r="P33" i="4"/>
  <c r="T33" i="4" s="1"/>
  <c r="P32" i="4"/>
  <c r="T32" i="4" s="1"/>
  <c r="P31" i="4"/>
  <c r="T31" i="4" s="1"/>
  <c r="P30" i="4"/>
  <c r="T30" i="4" s="1"/>
  <c r="P29" i="4"/>
  <c r="T29" i="4" s="1"/>
  <c r="P28" i="4"/>
  <c r="T28" i="4" s="1"/>
  <c r="P20" i="4"/>
  <c r="T20" i="4" s="1"/>
  <c r="P19" i="4"/>
  <c r="T19" i="4" s="1"/>
  <c r="P14" i="4"/>
  <c r="T14" i="4" s="1"/>
  <c r="P34" i="4"/>
  <c r="T34" i="4" s="1"/>
  <c r="O34" i="4"/>
  <c r="S34" i="4" s="1"/>
  <c r="O33" i="4"/>
  <c r="S33" i="4" s="1"/>
  <c r="O32" i="4"/>
  <c r="S32" i="4" s="1"/>
  <c r="O31" i="4"/>
  <c r="S31" i="4" s="1"/>
  <c r="O29" i="4"/>
  <c r="S29" i="4" s="1"/>
  <c r="O28" i="4"/>
  <c r="S28" i="4" s="1"/>
  <c r="O19" i="4"/>
  <c r="S19" i="4" s="1"/>
  <c r="O17" i="4"/>
  <c r="S17" i="4" s="1"/>
  <c r="O14" i="4"/>
  <c r="S14" i="4" s="1"/>
  <c r="P12" i="4"/>
  <c r="T12" i="4" s="1"/>
  <c r="O12" i="4"/>
  <c r="S12" i="4" s="1"/>
  <c r="H41" i="5"/>
  <c r="G41" i="5"/>
  <c r="U28" i="4" l="1"/>
  <c r="V28" i="4" s="1"/>
  <c r="W28" i="4" s="1"/>
  <c r="Y28" i="4" s="1"/>
  <c r="U16" i="4"/>
  <c r="V16" i="4" s="1"/>
  <c r="W16" i="4" s="1"/>
  <c r="U27" i="4"/>
  <c r="V27" i="4" s="1"/>
  <c r="W27" i="4" s="1"/>
  <c r="U22" i="4"/>
  <c r="V22" i="4" s="1"/>
  <c r="W22" i="4" s="1"/>
  <c r="U32" i="4"/>
  <c r="V32" i="4" s="1"/>
  <c r="W32" i="4" s="1"/>
  <c r="Y32" i="4" s="1"/>
  <c r="U30" i="4"/>
  <c r="V30" i="4" s="1"/>
  <c r="W30" i="4" s="1"/>
  <c r="Y30" i="4" s="1"/>
  <c r="U23" i="4"/>
  <c r="V23" i="4" s="1"/>
  <c r="W23" i="4" s="1"/>
  <c r="U26" i="4"/>
  <c r="V26" i="4" s="1"/>
  <c r="W26" i="4" s="1"/>
  <c r="U33" i="4"/>
  <c r="V33" i="4" s="1"/>
  <c r="W33" i="4" s="1"/>
  <c r="Y33" i="4" s="1"/>
  <c r="U21" i="4"/>
  <c r="V21" i="4" s="1"/>
  <c r="W21" i="4" s="1"/>
  <c r="U29" i="4"/>
  <c r="V29" i="4" s="1"/>
  <c r="W29" i="4" s="1"/>
  <c r="Y29" i="4" s="1"/>
  <c r="U17" i="4"/>
  <c r="V17" i="4" s="1"/>
  <c r="W17" i="4" s="1"/>
  <c r="U14" i="4"/>
  <c r="V14" i="4" s="1"/>
  <c r="W14" i="4" s="1"/>
  <c r="Y14" i="4" s="1"/>
  <c r="U12" i="4"/>
  <c r="V12" i="4" s="1"/>
  <c r="W12" i="4" s="1"/>
  <c r="Y12" i="4" s="1"/>
  <c r="U18" i="4"/>
  <c r="V18" i="4" s="1"/>
  <c r="W18" i="4" s="1"/>
  <c r="U36" i="4"/>
  <c r="V36" i="4" s="1"/>
  <c r="W36" i="4" s="1"/>
  <c r="Y36" i="4" s="1"/>
  <c r="U15" i="4"/>
  <c r="V15" i="4" s="1"/>
  <c r="W15" i="4" s="1"/>
  <c r="U24" i="4"/>
  <c r="V24" i="4" s="1"/>
  <c r="W24" i="4" s="1"/>
  <c r="U13" i="4"/>
  <c r="V13" i="4" s="1"/>
  <c r="W13" i="4" s="1"/>
  <c r="U25" i="4"/>
  <c r="V25" i="4" s="1"/>
  <c r="W25" i="4" s="1"/>
  <c r="U34" i="4"/>
  <c r="V34" i="4" s="1"/>
  <c r="W34" i="4" s="1"/>
  <c r="Y34" i="4" s="1"/>
  <c r="U35" i="4"/>
  <c r="V35" i="4" s="1"/>
  <c r="W35" i="4" s="1"/>
  <c r="U19" i="4"/>
  <c r="V19" i="4" s="1"/>
  <c r="W19" i="4" s="1"/>
  <c r="Y19" i="4" s="1"/>
  <c r="U31" i="4"/>
  <c r="V31" i="4" s="1"/>
  <c r="W31" i="4" s="1"/>
  <c r="Y31" i="4" s="1"/>
  <c r="U20" i="4"/>
  <c r="V20" i="4" s="1"/>
  <c r="W20" i="4" s="1"/>
  <c r="Y20" i="4" s="1"/>
  <c r="W39" i="4" l="1"/>
  <c r="D9" i="6" s="1"/>
  <c r="W40" i="4"/>
  <c r="D10" i="6" s="1"/>
  <c r="AQ42" i="1"/>
  <c r="AQ44" i="1" s="1"/>
  <c r="P41" i="1"/>
  <c r="B14" i="6" l="1"/>
  <c r="AQ45" i="1"/>
  <c r="I41" i="1"/>
  <c r="J41" i="1"/>
  <c r="K41" i="1"/>
  <c r="L41" i="1"/>
  <c r="M41" i="1"/>
  <c r="N41" i="1"/>
  <c r="O41" i="1"/>
  <c r="Q41" i="1"/>
  <c r="R41" i="1"/>
  <c r="S41" i="1"/>
  <c r="T41" i="1"/>
  <c r="U41" i="1"/>
  <c r="V41" i="1"/>
  <c r="W41" i="1"/>
  <c r="H41" i="1"/>
  <c r="A36" i="1" l="1"/>
</calcChain>
</file>

<file path=xl/comments1.xml><?xml version="1.0" encoding="utf-8"?>
<comments xmlns="http://schemas.openxmlformats.org/spreadsheetml/2006/main">
  <authors>
    <author>df</author>
  </authors>
  <commentList>
    <comment ref="K17" authorId="0">
      <text>
        <r>
          <rPr>
            <b/>
            <sz val="9"/>
            <color indexed="81"/>
            <rFont val="Tahoma"/>
            <family val="2"/>
          </rPr>
          <t>El precio ofertado supera el precio base del estudio de mercado</t>
        </r>
      </text>
    </comment>
    <comment ref="K28" authorId="0">
      <text>
        <r>
          <rPr>
            <sz val="9"/>
            <color indexed="81"/>
            <rFont val="Tahoma"/>
            <family val="2"/>
          </rPr>
          <t xml:space="preserve">El precio ofertado supera el precio base del estudio de mercado
</t>
        </r>
      </text>
    </comment>
  </commentList>
</comments>
</file>

<file path=xl/sharedStrings.xml><?xml version="1.0" encoding="utf-8"?>
<sst xmlns="http://schemas.openxmlformats.org/spreadsheetml/2006/main" count="563" uniqueCount="179">
  <si>
    <t>ITEM</t>
  </si>
  <si>
    <t>FACULTAD</t>
  </si>
  <si>
    <t xml:space="preserve">LABORATORIO </t>
  </si>
  <si>
    <t xml:space="preserve">UBICACIÓN </t>
  </si>
  <si>
    <t xml:space="preserve">ELEMENTO </t>
  </si>
  <si>
    <t>ESPECIFICACIONES TECNICAS</t>
  </si>
  <si>
    <t>UNIDAD</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</si>
  <si>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</si>
  <si>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</si>
  <si>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</si>
  <si>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</si>
  <si>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</si>
  <si>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MICROTOMO MANUAL O SEMIAUTOMATICO</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</si>
  <si>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</si>
  <si>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</si>
  <si>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</si>
  <si>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</si>
  <si>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</si>
  <si>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</si>
  <si>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</si>
  <si>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</si>
  <si>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</si>
  <si>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</si>
  <si>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</si>
  <si>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SONICADOR</t>
  </si>
  <si>
    <t>LAB TOPOGRAFIA</t>
  </si>
  <si>
    <t>TRIPODE EN ALUMINIO</t>
  </si>
  <si>
    <t>DECAMETRO</t>
  </si>
  <si>
    <t>Decámetro de 30 m en fibra</t>
  </si>
  <si>
    <t>FLEXOMETRO</t>
  </si>
  <si>
    <t>Flexómetro de 3m metálico</t>
  </si>
  <si>
    <t>PLOMADA TOPOGRÁFICA CON ESTUCHE</t>
  </si>
  <si>
    <t>Plomada topográfica de 16 oz + estuche en cuero</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</si>
  <si>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</si>
  <si>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</si>
  <si>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</si>
  <si>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</si>
  <si>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</si>
  <si>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</si>
  <si>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</si>
  <si>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</si>
  <si>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LABORATORIO DE HIDRAULICA</t>
  </si>
  <si>
    <t>TOPOGRAFIA</t>
  </si>
  <si>
    <t>BOSA PORVENIR</t>
  </si>
  <si>
    <t>ESTACION TOTAL CON TRIPODE</t>
  </si>
  <si>
    <t>TEODOLITO</t>
  </si>
  <si>
    <t>ECOLOGIA Y ZOONOSIS</t>
  </si>
  <si>
    <t>KIT PARA MEDICIONES DE CAMPO</t>
  </si>
  <si>
    <t>FI (SED)</t>
  </si>
  <si>
    <t>Laboratorios de Ingeniería Catastral y Geodesia</t>
  </si>
  <si>
    <t>ADUANILLA 
DE PAIBA - OBSERVATORIO
ASTRONOMICO</t>
  </si>
  <si>
    <t>Receptor GPS Navegador conexión a SIG</t>
  </si>
  <si>
    <t>Colector de mano para captura de datos GNSS.</t>
  </si>
  <si>
    <t>Facultad de Ingenieria</t>
  </si>
  <si>
    <t>LABORATORIO ENFOCADO A LA INDUSTRIA 4.0</t>
  </si>
  <si>
    <t>ingenieria</t>
  </si>
  <si>
    <t>CIDC</t>
  </si>
  <si>
    <t>UNIVERSIDAD DISTRITAL FRANCISCO JOSE DE CALDAS</t>
  </si>
  <si>
    <t>CUADRO ANEXO No. 3 PROPUESTA ECONOMICA</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</si>
  <si>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</si>
  <si>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CAPACITACION (MARCA CON UNA X EN LA CASILLA CORRECTA DE ACUERDO A  LA OFERTA PRESENTADA)</t>
  </si>
  <si>
    <t>GARANTIA OFERTADA  EN AÑOS 
3, 4, + DE 5</t>
  </si>
  <si>
    <t>EN FABRICA</t>
  </si>
  <si>
    <t>EN SITIO DE UBICACIÓN EQUIPOS</t>
  </si>
  <si>
    <r>
      <rPr>
        <b/>
        <sz val="10"/>
        <color indexed="8"/>
        <rFont val="Arial"/>
        <family val="2"/>
      </rPr>
      <t>REPRESENTANTE LEGAL:</t>
    </r>
    <r>
      <rPr>
        <sz val="11"/>
        <color theme="1"/>
        <rFont val="Calibri"/>
        <family val="2"/>
        <scheme val="minor"/>
      </rPr>
      <t>________________________________________________________________________</t>
    </r>
  </si>
  <si>
    <r>
      <rPr>
        <b/>
        <sz val="10"/>
        <color indexed="8"/>
        <rFont val="Arial"/>
        <family val="2"/>
      </rPr>
      <t>FIRMA:</t>
    </r>
    <r>
      <rPr>
        <sz val="11"/>
        <color theme="1"/>
        <rFont val="Calibri"/>
        <family val="2"/>
        <scheme val="minor"/>
      </rPr>
      <t>_________________________________________________________________________________________</t>
    </r>
  </si>
  <si>
    <r>
      <rPr>
        <b/>
        <sz val="10"/>
        <color indexed="8"/>
        <rFont val="Arial"/>
        <family val="2"/>
      </rPr>
      <t>NOMBRE DE LA EMPRESA:</t>
    </r>
    <r>
      <rPr>
        <sz val="11"/>
        <color theme="1"/>
        <rFont val="Calibri"/>
        <family val="2"/>
        <scheme val="minor"/>
      </rPr>
      <t>______________________________________________________________________</t>
    </r>
  </si>
  <si>
    <t>VALOR TOTAL DE LA PROPUESTA</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</si>
  <si>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</si>
  <si>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CONVOCATORIA PÚBLICA No. 008 DE 2018</t>
  </si>
  <si>
    <t>Trípode en aluminio para teodolito, nivel y estaciones. Cierre de palancas doble seguro. Funda impermeable en lona.</t>
  </si>
  <si>
    <t>Manual o semi automático. Rango de espesor de corte: 0,5 - 60μm o mejor, tamaño máximo de la muestra: 50 × 50 mm, Tensión y potencia: 110 V 50 / 60 Hz, permite el corte semi-motorizado o manual.</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</si>
  <si>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</si>
  <si>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Receptor Navegador GPS + Glonass, conectividad Bluetooth y USB, brújula electrónica de 3 ejes con compensación de inclinación, altímetro, barómetro, cámara 8MP con geoetiquetas, pantalla color 2,6" o superior, memoria 4GB interna o superior, Protección IPX7 o superior, baterías recargables NiMH con cargador, lector tarjetas SD, linterna.</t>
  </si>
  <si>
    <t>EQUIPOS DE LABORATORIO DE INVESTIGACIÓN APLICADA - Equipo fotómetro multiparamétrico portatil</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</si>
  <si>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con tecla rápida para tiradas cortas, Selección de la velocidad en rpm y fuerza g, con incrementos de 10 en 10 de aceleración y deceleración, posibilidad de desaceleración sin freno o con desaceleración de 1 a 10, siendo 1 la más lenta y 10 la más rápida, alimentación eléctrica de 640 w a 2000 w,  Incluir los siguientes accesorios: 1 Rotor oscilante de 4 plazas (Capacidad máxima 4 X 750 ml), 4 Bucket para rotor oscilante, 4 tapas para bucket, 4 Adaptadores porta tubos de 4-7ml (84 Tubos)  o Adaptadores Tubos de muestra de sangre de 5/7 ml o 4.5/6 , 4 Adaptadores porta tubos de 15ml (68 o 56 Tubos falcón o redondos), 4 Adaptadores porta tubos de 50ml (28 Tubos Falcón), 4 adaptadores porta tubos para volúmenes entre 150 y 200 mL (4 tubos), 4 Adaptadores porta tubos de 250ml (4 Tubos), 1 Rotor ángulo fijo, 30 tubos x 1.5/2.0ml, 4 Frasco de 750 ml, 4 frascos de 250 ml, 4 frascos entre 150 y 200 mL y 4 frascos de 250 ml </t>
  </si>
  <si>
    <t xml:space="preserve">Dispositivo homogenizador ultrasónico para homogeneización, dispersión, emulsión, desintegración, disrupción celular, desgasificación. Para uso manual y de pie con soporte; Ajuste de frecuencia automático, amplitud ajustable del 10 al 100% o del 20 a 100 % y pulzo ajustable de 10 a 100% .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200- 550 vatios, frecuencia mínima de 20kHz, sistema de sintonización automática de frecuencia
Sonotrodos en titanio o materiales superiores en calidad al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</si>
  <si>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RECEPTOR CARTOGRAFICO</t>
  </si>
  <si>
    <t>Procesador mínimo de 1 GHz, RAM 1024 MB mínimo, memoria interna ROM 1GB mínimo, ranura y tarjeta SD/SDHC o Micro SD de 10 GB clase 10 U1 soportada por el equipo, software de captura SIG propio de la marca, receptor GPS mínimo 60 canales, bluetooth y Wifi, conexión USB, resistencia al agua minimo IPx6 o mejor. Precisión métrica horizontal de 1m a 3m. Constelaciones: mínimo GNSS, GLONASS y GALILEO. Sistema Operativo Windows o Android. Software de recolección de datos no tipo (demo ó trial) con licenciamiento no menor a 5 años o vitalicio, con funcionalidad de trabajo propio de la marca, que permita cargue de formatos vector y raster, 2 kit de baterías recargables con cargador de baterías y estuche en lona impermeable.</t>
  </si>
  <si>
    <t>DISTANCIOMETRO</t>
  </si>
  <si>
    <t>Distanciometro laser de mínimo 200 metros o mejor, precisión +/- 1 mm, protección al agua IP65 o superior. Sensor de inclinación 360°. Conexión bluetooth o mejor a equipos Smartphone y/o tableta, cables de descarga de datos y software de instalacion, puntero zoom de 4x. Baterias recargables con capacidad de 1000 ciclos de carga + cargador. Estuche en lona impermeable. Manual</t>
  </si>
  <si>
    <t>JALÓN</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</si>
  <si>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templado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y trapezoidal. Q) Un (1) vertedero de cresta ancha. R) Un (1) vertedero con perfil Ogee y salto de esquí en la descarga. S) Una (1) Canaleta parshall o canaleta de  medición de caudal a flujo crítico.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</si>
  <si>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MICROMOLINETE HIDRAULICO DE EJE HORIZONTAL</t>
  </si>
  <si>
    <t>Lectura directa de 30 aumentos, precisión angular 2" - 5", resolución en pantalla 1", alcance con un prisma 4.000m, alcance sin prisma mínimo 450m., Protección IP65 o IP66, Sistema de comunicación Bluetooht de largo alcance minimo 200m o mejor. Plomada laser ó optica, software interno con módulo topográfico (Altimetrico, Planimetrico), Sistema operativo Windows. Debe contar con soporte para memorias extraibles como USB o SD, (incluir memoria de 4GB clase 10).  Debe incluir caja para transporte rigido y moral en lona impermeable, dos baterías de minimo 5200mAh, cargador, cable para transferencia de datos, trípode, dos bastones de 5 metros con estuche, 2 prismas con portaprisma  estuche en lona.  Certificado de calibración vigente no mayor a 1 mes a la fecha de  entrega, emitido por entidad certificada en estos procesos. Manual de operacion,  kit basico que incluye (1 mazo de 2lb, 1 cinta metrica metalica de 3m, plomada 16oz).</t>
  </si>
  <si>
    <t>Teodolitos con aumento óptico mínimo de 30X y distancia mínima de enfoque de 1.4 metros o mejor.  Precisión 5", Protección de agua y polvo Ip65 o Ip66, pantalla digital LCD o similar con luz de fondo. Memoria interna de almacenamiento mínimo 250 puntos dobles, Certificado de calibración vigente no mayor a 1 mes a la fecha de entrega, emitido por entidad certificada en estos procesos. 2 Baterías recargables. Cargador para baterías. Cables de descarga de datos y software de instalación.  Debe contener estuche rígido de transporte y forro en lona. Con trípode metálico con forro y kit básico que incluye (1 mazo 2lb, 1 cinta métrica de 20m, plomada 16oz)</t>
  </si>
  <si>
    <t xml:space="preserve">Dispositivo de medición para experimentos y demostraciones en campo. Con pantalla digital. Captura de pantalla puede ser guardada en tarjeta micro SD o en memoria USB. Equipo que permita mediante la conección de diversas sondas la medición en agua de Ph, Conductividad, Turbiedad, detección de sustancias tóxicas y parametros climáticos como luminancia, presión atmosférica y temperatura ambiente.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</si>
  <si>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 xml:space="preserve">Una Estación de sellado con patrones intercambiables con: cilindros elevadores para ubicación del sello. Minimo 2 sensores magnéticos para el posicionamiento u otro sistema de automatizado aplicable a industrias 4.0. Requisitos del PLC: 8 salidas digitales minimo, 10 entradas digitales mimimo.
Un Segmento de cinta transportadora doble de 24V: Módulo mecatrónico básico, accionado por medio de un motor reductor de 24 V y velocidad variable, equipado con sensores de posición final y esclavo PROFIBUS DP integrado con: Longitud minima de = 600 mm, ancho minimo = 160 mm, carril minimo = 120 mm. Motor reductor, 24 V CC. Módulo PWM por medio de potenciómetro o entrada analógica de 0 V a 10 V. minimo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minimo, 3 salidas digitales minimo.Módulo de esclavo PROFIBUS DP
Una Placa portadora de piezas de trabajo: Portador para alojamiento y transporte de piezas de trabajo sobre cintas transportadoras. Sensor de posición. Sistema de identificación de 4 bits
Una Unidad de evaluación RFID: Unidad de evaluación con minimo dos puertos Ethernet para la comunicación o comunicacion inhalambrica. Conexión de  cuatro o mas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 Función: Escritura y lectura de etiquetas RFID. Frecuencia de trabajo: 13,56 MHz. Tipo de protección: IP67. Tipo de conexión: Enchufe M12. 2 soportes móviles de datos EEPROM: Capacidad de memoria de 128 bytes. Tensión de servicio: 24 V
Un Juego de Conectores de seguridad rojo: Conectores de seguridad y casquillos de seguridad. Datos nominales: 1000V/32A CAT II. Color rojo
Un Juego de Conectores de seguridad azul: Conectores de seguridad y casquillos de seguridad.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o mas) como interfaz estándar. 1 interfaz PROFIBUS. Servidor de web integrado. 16 entradas digitales. 16 pulsadores enclavables para simulación de las entradas digitales. 16 salidas digitales DC 24V. 16 entradas digitales DC 24V. 8 entradas analógicas -10... +10V o 0... 20mA. 4 salida analógica -10V...+10V o 0... 20mA. 1 salida analógicas -10... +10V ajustable via potentiometro. 1 salida analógicas 0... 20mA ajustable via potentiometro. Conector bus de 9-pol y 25-pol para conexión. SIMATIC STEP 7 Professional V13 SP1* o versión más reciente. 
Un Sistema modular de entrenamiento para equipos PLC: Pantalla completamente gráfica de 16 millones de colores. Pantalla táctil de 7". Resolución: 800 x 480 píxeles.  Interfaces MPI, PROFIBUS DP, PROFINET I/O, USB. Alimentación de corriente: 24 V CC 
Manual de uso del alboratorio.
Un Compresor silencioso: Potencia del motor: 0,34kW. Capacidad de absorción: 50ltr. /mín.  Presión: 8bar. Capacidad del recipiente: 15ltr
Un Juego de mangueras y accesorios para los sistemas mecatrónicos.
Banco móvil 1200mm minimo, con bastidor de experimentación de 2 niveles. Minimo 3 carriles de perfil de aluminio. Regleta de tomacorrientes desconectable, con 5 tomas.
Un Cubierta de protección para banco el banco movíl
Un Secador de membrana para el compresor  de  acoplamiento rápido, filtro  con separador de agua: . Drenaje semiautomático. Filtraje de 50 micras de alta calidad 
Un Simulador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compuerta con cerrojo para ocultar fallos seleccionados
Un Cable de conexión serie 9/9 polos: Conexión: 9 pines / 9 casquillos. Asignación de contactos: 1:1
Un Cable de interfaz de 25 polos, clavijero Sub-D. Conexión: conector de 25 pines / casquillo de 25 pines. Asignación de contactos: 1:1
</t>
  </si>
  <si>
    <t>EQUIPOS DE LABORATORIO DE INVESTIGACIÓN APLICADA - Sistema de medición (no destructivo) de espectroscopia vibracional, que se basa en la obtención del espectro (con regla de selección par) del tipo Raman</t>
  </si>
  <si>
    <t>Sistema de medición (no destructivo) de espectroscopia vibracional, que se basa en la obtención del espectro (con regla de selección par) del tipo Raman: Microscopio óptico grado investigación con dos posiciones motorizado controlado por PC, condensador de Abbe y Mínimo ampliación de imagen con objetivos 5x, 10x y 100x. Base Raman incluye: Espectrómetro de imágenes integrado con 4 rejillas, Montado en torreta motorizada para resolución completa, rango y cobertura (rejillas: 600gr, 1200gr, 1800, 2400gr), detector CCD, TE enfriado por aire, 1024x256 píxeles. Filtros, 6 al menos, para ajuste de potencia del laser., Agujero pinhole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laser en el rango de 600nm a 650 nm / 30 mW. Kit para posicionamiento de muestras. Incluye plataforma motorizada XY de al menos las siguientes características (X=75 mm, Y= 50 mm) y dispositivo Z motorizado controlados por el software. Especificaciones XY: repetibilidad ≤ 1μm; Precisión ± 1μm; Resolución (tamaño mínimo del paso) = 50 nm. Peso máximo de la muestra: 500 g. Especificaciones Z: resolución dada por un Tamaño mínimo del paso =0.01 µm. Incluye joystick de posicionamiento, controlador externo, paquete de software y capacidad AutoFocus de Raman.</t>
  </si>
  <si>
    <t>Equipo de jarras (floculador) portátil (4 v asos de 1 Litro, rango 10 a 300 RPM , potencia 1/3 HP, lámpara 20 W).: 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</si>
  <si>
    <t>EQUIPOS DE LABORATORIO DE INVESTIGACIÓN APLICADA - Equipo de jarras</t>
  </si>
  <si>
    <t>EQUIPOS DE LABORATORIO DE INVESTIGACIÓN APLICADA - Equipo multiparámetro portátil</t>
  </si>
  <si>
    <t xml:space="preserve">Equipo multiparámetro portátil (medición de pH, conductiv idad, OD, Solidos disueltos, temperatura del agua): 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</si>
  <si>
    <t>Equipo fotómetro multiparamétrico portatil (para análisis de aguas: DQO Medidor COD multiparametro 115 V; Calentador tubo de prueba para COD (115 VAC); Reactivo DQO rang bajo 0-150 ppm (25 test); Reactivo DQO rang medio 0 1500 ppm (25 test); solución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</si>
  <si>
    <t>GEOSYSTEM INGENIERIA S.A.S</t>
  </si>
  <si>
    <t>CESAR TABARES L Y CIA LTDA</t>
  </si>
  <si>
    <t>KASAI S.A.S ORGANIZACIÓN COMERCIAL</t>
  </si>
  <si>
    <t>ELECTROEQUIPOS COLOMBIA S.A.S</t>
  </si>
  <si>
    <t>TECNOLOGÍAS GENÉTICAS LTDA</t>
  </si>
  <si>
    <t>ANALYTICA</t>
  </si>
  <si>
    <t>MUNDIAL DE EQUIPOS S.A.S</t>
  </si>
  <si>
    <t>S&amp;S INGENIERIA S.A.S</t>
  </si>
  <si>
    <t>NUEVOS RECURSOS S.A.S</t>
  </si>
  <si>
    <t>GAMATECNICA INGENIERIA LTDA</t>
  </si>
  <si>
    <t>ANALITICA Y MEDIO AMBIENTE S.A.S</t>
  </si>
  <si>
    <t>KASSEL GROUP S.A.S</t>
  </si>
  <si>
    <t>ICL DIDACTICA LTDA</t>
  </si>
  <si>
    <t>INSTRUMENTOS Y MEDICIONES INDUSTRIALES S.A.S.</t>
  </si>
  <si>
    <t>HACH COLOMBIA S.A.S</t>
  </si>
  <si>
    <t>SUMEQUIPOS S.A.S</t>
  </si>
  <si>
    <t>CUMPLE</t>
  </si>
  <si>
    <t>OFERTA ECONOMICA</t>
  </si>
  <si>
    <t>GARANTIA</t>
  </si>
  <si>
    <t>EVALUACION ITEM A ITEM</t>
  </si>
  <si>
    <t>EVALUACIÓN REQUISITOS HABILITANTES</t>
  </si>
  <si>
    <t>OFERTA ECONOMICA HABILITADOS</t>
  </si>
  <si>
    <t>PUNTAJE OFERTA ECONÓMICA</t>
  </si>
  <si>
    <t>PUNTAJE GARANTIA</t>
  </si>
  <si>
    <t>PUNTAJE TOTAL</t>
  </si>
  <si>
    <t>OFERENTE CON MAYOR PUNTAJE</t>
  </si>
  <si>
    <t>PUNTAJE MAXIMO</t>
  </si>
  <si>
    <t>VALOR ADJUDICADO</t>
  </si>
  <si>
    <t>FAMARENA</t>
  </si>
  <si>
    <t>OFICINA AUDIOVISUALES</t>
  </si>
  <si>
    <t>VIVERO</t>
  </si>
  <si>
    <t>PARLANTES</t>
  </si>
  <si>
    <t>FCE</t>
  </si>
  <si>
    <t xml:space="preserve">
Maestría en educación en Tecnología con metodología virtual </t>
  </si>
  <si>
    <t>sede calle 64</t>
  </si>
  <si>
    <t>MICROFONO BOOM</t>
  </si>
  <si>
    <t>AUDIFONOS DE CALIDAD PROFESIONAL</t>
  </si>
  <si>
    <t>MEZCLADOR</t>
  </si>
  <si>
    <t>MICROFONO INALAMBRICO DE SOLAPA</t>
  </si>
  <si>
    <t>Microfono de codensador con cable xlr</t>
  </si>
  <si>
    <t xml:space="preserve">
Filtro anti-pop para el microfono  On-Stage Stands ASFSS6GB Dual-Screen</t>
  </si>
  <si>
    <t>Comunicación y Periodismo</t>
  </si>
  <si>
    <t>Porvenir</t>
  </si>
  <si>
    <t>MICROFONO TIPO BOOM</t>
  </si>
  <si>
    <t>FAASAB</t>
  </si>
  <si>
    <t>Artes Musicales</t>
  </si>
  <si>
    <t>BODEGA DE INSTRUMENTOS ASAB/ALAC</t>
  </si>
  <si>
    <t>BAJO ELECTRICO</t>
  </si>
  <si>
    <t xml:space="preserve">AMPLIFICADOR DE GUITARRA </t>
  </si>
  <si>
    <t>AMPLIFICADOR BAJO</t>
  </si>
  <si>
    <t>BODEGA DE INSTRUMENTOS ASAB</t>
  </si>
  <si>
    <t>REQUINTOS</t>
  </si>
  <si>
    <t>TIPLES</t>
  </si>
  <si>
    <t>GUITARRAS</t>
  </si>
  <si>
    <t>ACADEMIA LUIS A. CALVO</t>
  </si>
  <si>
    <t>Micrófono para Escenario</t>
  </si>
  <si>
    <t>Bateria Recargable para Micrófono Inalambrico</t>
  </si>
  <si>
    <t>Bateria Recargable para Sistema In Ear Inalambricos</t>
  </si>
  <si>
    <t>Micrófono Inalambrico para Vientos</t>
  </si>
  <si>
    <t>Micrófono para Estudio de Grabación</t>
  </si>
  <si>
    <t>Preamplificador Canal de Grabación</t>
  </si>
  <si>
    <t>Micrófonos de Condensador para Estudio</t>
  </si>
  <si>
    <t>UT SICVEL DISTRITAL MUSICAL 2018</t>
  </si>
  <si>
    <t>NO CUMPLE</t>
  </si>
  <si>
    <t xml:space="preserve">NO CUMPLE </t>
  </si>
  <si>
    <t xml:space="preserve">EMPRESA </t>
  </si>
  <si>
    <t>ITEMS ADJUDICADOS</t>
  </si>
  <si>
    <t>VALOR</t>
  </si>
  <si>
    <t>TOTAL ADJUDICADO</t>
  </si>
  <si>
    <t>ITEMS DESIERTOS</t>
  </si>
  <si>
    <t>VALOR DESIERTOS</t>
  </si>
  <si>
    <t>AHORROS LUEGO DE ADJUDICACIÓN</t>
  </si>
  <si>
    <t>EVALUACIÓN OFERTAS ECONÓMICAS CONVOCATORIA PÚBLICA 015 DE 2018</t>
  </si>
  <si>
    <t>OBJETO: "CONTRATAR LA ADQUISICIÓN, INSTALACION Y CONFIGURACION DE EQUIPOS DE LABORATORIO DEL GRUPO MUSICA Y SONIDO CON DESTINO A LOS LABORATORIOS DE LAS FACULTADES DE LA UNIVERSIDAD DISTRITAL FRANCISCO JOSÉ DE CALDAS, DE ACUERDO CON LAS CONDICIONES Y ESPECIFICACIONES PREVISTAS"</t>
  </si>
  <si>
    <t>ANALYTICA S.A.S.</t>
  </si>
  <si>
    <t>3, 8, 18, 20, 21, 22 y 23</t>
  </si>
  <si>
    <t>TOTAL ADJUDICACIÓN ANALYTICA</t>
  </si>
  <si>
    <t>TOTAL ADJUDICACIÓN UT SICVEL</t>
  </si>
  <si>
    <t>1, 9, 17, 19 y 25</t>
  </si>
  <si>
    <t>2, 4, 5, 6, 7, 10, 11, 12, 13, 14, 15, 16 y 24</t>
  </si>
  <si>
    <t>PRECIOS BASE</t>
  </si>
  <si>
    <t>VALOR AHORRO</t>
  </si>
  <si>
    <t>AHORRO</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</si>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</sst>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_-&quot;$&quot;* #,##0_-;\-&quot;$&quot;* #,##0_-;_-&quot;$&quot;* &quot;-&quot;_-;_-@_-"/>
    <numFmt numFmtId="165" formatCode="_(&quot;$&quot;\ * #,##0_);_(&quot;$&quot;\ * \(#,##0\);_(&quot;$&quot;\ * &quot;-&quot;??_);_(@_)"/>
    <numFmt numFmtId="167" formatCode="_ &quot;$&quot;\ * #,##0_ ;_ &quot;$&quot;\ * \-#,##0_ ;_ &quot;$&quot;\ * &quot;-&quot;??_ ;_ @_ "/>
  </numFmts>
  <fonts count="33"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b/>
      <sz val="10"/>
      <color indexed="8"/>
      <name val="Arial"/>
      <family val="2"/>
    </font>
    <font>
      <b/>
      <sz val="10"/>
      <color rgb="FF000000"/>
      <name val="Arial"/>
      <family val="2"/>
    </font>
    <font>
      <sz val="8"/>
      <name val="Arial"/>
      <family val="2"/>
    </font>
    <font>
      <sz val="9"/>
      <name val="Tahoma"/>
      <family val="2"/>
    </font>
    <font>
      <sz val="8"/>
      <name val="Calibri"/>
      <family val="2"/>
      <scheme val="minor"/>
    </font>
    <font>
      <sz val="9"/>
      <name val="Arial"/>
      <family val="2"/>
    </font>
    <font>
      <sz val="7.5"/>
      <color theme="1"/>
      <name val="Tahoma"/>
      <family val="2"/>
    </font>
    <font>
      <sz val="7"/>
      <name val="Arial"/>
      <family val="2"/>
    </font>
    <font>
      <b/>
      <sz val="9"/>
      <name val="Tahoma"/>
      <family val="2"/>
    </font>
    <font>
      <b/>
      <sz val="7"/>
      <name val="Tahoma"/>
      <family val="2"/>
    </font>
    <font>
      <sz val="8"/>
      <color rgb="FFFF0000"/>
      <name val="Tahoma"/>
      <family val="2"/>
    </font>
    <font>
      <b/>
      <sz val="6"/>
      <name val="Tahoma"/>
      <family val="2"/>
    </font>
    <font>
      <sz val="9"/>
      <color indexed="81"/>
      <name val="Tahoma"/>
      <family val="2"/>
    </font>
    <font>
      <b/>
      <sz val="9"/>
      <color indexed="81"/>
      <name val="Tahoma"/>
      <family val="2"/>
    </font>
    <font>
      <b/>
      <sz val="12"/>
      <name val="Arial Narrow"/>
      <family val="2"/>
    </font>
    <font>
      <sz val="10"/>
      <name val="Arial"/>
      <family val="2"/>
    </font>
    <font>
      <b/>
      <sz val="11"/>
      <name val="Arial"/>
      <family val="2"/>
    </font>
    <font>
      <sz val="11"/>
      <name val="Arial"/>
      <family val="2"/>
    </font>
    <font>
      <b/>
      <sz val="14"/>
      <name val="Arial"/>
      <family val="2"/>
    </font>
    <font>
      <b/>
      <sz val="16"/>
      <name val="Arial"/>
      <family val="2"/>
    </font>
  </fonts>
  <fills count="1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EAB4C1"/>
        <bgColor indexed="64"/>
      </patternFill>
    </fill>
    <fill>
      <patternFill patternType="solid">
        <fgColor rgb="FFB8E6C0"/>
        <bgColor indexed="64"/>
      </patternFill>
    </fill>
    <fill>
      <patternFill patternType="solid">
        <fgColor theme="7" tint="0.39997558519241921"/>
        <bgColor indexed="64"/>
      </patternFill>
    </fill>
    <fill>
      <patternFill patternType="solid">
        <fgColor rgb="FF0BD9C0"/>
        <bgColor indexed="64"/>
      </patternFill>
    </fill>
    <fill>
      <patternFill patternType="solid">
        <fgColor rgb="FFDD073A"/>
        <bgColor indexed="64"/>
      </patternFill>
    </fill>
    <fill>
      <patternFill patternType="solid">
        <fgColor rgb="FFE6988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44" fontId="1" fillId="0" borderId="0" applyFont="0" applyFill="0" applyBorder="0" applyAlignment="0" applyProtection="0"/>
    <xf numFmtId="0" fontId="3" fillId="0" borderId="0" applyNumberFormat="0" applyFill="0" applyBorder="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28" fillId="0" borderId="0"/>
  </cellStyleXfs>
  <cellXfs count="145">
    <xf numFmtId="0" fontId="0" fillId="0" borderId="0" xfId="0"/>
    <xf numFmtId="0" fontId="2" fillId="0" borderId="0" xfId="0" applyFont="1"/>
    <xf numFmtId="0" fontId="2" fillId="0" borderId="0" xfId="0" applyFont="1"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Alignment="1"/>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xf numFmtId="0" fontId="16"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49" fontId="16" fillId="2" borderId="1" xfId="2" applyNumberFormat="1" applyFont="1" applyFill="1" applyBorder="1" applyAlignment="1">
      <alignment horizontal="justify" vertical="top" wrapText="1"/>
    </xf>
    <xf numFmtId="0" fontId="18" fillId="0" borderId="1" xfId="0" applyFont="1" applyBorder="1" applyAlignment="1">
      <alignment vertical="top" wrapText="1"/>
    </xf>
    <xf numFmtId="0" fontId="19" fillId="0" borderId="1" xfId="0" applyFont="1" applyBorder="1" applyAlignment="1">
      <alignment horizontal="center" vertical="center" wrapText="1"/>
    </xf>
    <xf numFmtId="0" fontId="2" fillId="3" borderId="1" xfId="0" applyFont="1" applyFill="1" applyBorder="1" applyAlignment="1">
      <alignment horizontal="justify" vertical="center" wrapText="1"/>
    </xf>
    <xf numFmtId="0" fontId="2" fillId="0" borderId="1" xfId="0" applyFont="1" applyBorder="1" applyAlignment="1">
      <alignment horizontal="justify" vertical="center" wrapText="1"/>
    </xf>
    <xf numFmtId="3" fontId="0" fillId="0" borderId="0" xfId="0" applyNumberFormat="1" applyFont="1" applyAlignment="1"/>
    <xf numFmtId="165" fontId="4"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2" fillId="0" borderId="1" xfId="0" applyFont="1" applyBorder="1"/>
    <xf numFmtId="3" fontId="14" fillId="0" borderId="1" xfId="0" applyNumberFormat="1" applyFont="1" applyBorder="1" applyAlignment="1"/>
    <xf numFmtId="0" fontId="17" fillId="0" borderId="1" xfId="0" applyFont="1" applyFill="1" applyBorder="1" applyAlignment="1">
      <alignment horizontal="center" vertical="center"/>
    </xf>
    <xf numFmtId="0" fontId="4" fillId="0" borderId="1" xfId="0" applyFont="1" applyBorder="1" applyAlignment="1">
      <alignment horizontal="center" vertical="center" wrapText="1"/>
    </xf>
    <xf numFmtId="3" fontId="4" fillId="4" borderId="1" xfId="0" applyNumberFormat="1" applyFont="1" applyFill="1" applyBorder="1" applyAlignment="1">
      <alignment horizontal="right" vertical="center" wrapText="1"/>
    </xf>
    <xf numFmtId="3" fontId="4" fillId="0" borderId="1" xfId="0" applyNumberFormat="1" applyFont="1" applyBorder="1" applyAlignment="1">
      <alignment horizontal="right" vertical="center" wrapText="1"/>
    </xf>
    <xf numFmtId="165"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4" fontId="4" fillId="0" borderId="1" xfId="5" applyFont="1" applyBorder="1" applyAlignment="1">
      <alignment horizontal="center" vertical="center" wrapText="1"/>
    </xf>
    <xf numFmtId="164" fontId="4" fillId="4" borderId="1" xfId="5" applyFont="1" applyFill="1" applyBorder="1" applyAlignment="1">
      <alignment horizontal="center" vertical="center" wrapText="1"/>
    </xf>
    <xf numFmtId="3" fontId="2" fillId="4" borderId="1" xfId="1" applyNumberFormat="1" applyFont="1" applyFill="1" applyBorder="1" applyAlignment="1">
      <alignment horizontal="right" vertical="center" wrapText="1"/>
    </xf>
    <xf numFmtId="3" fontId="2" fillId="0" borderId="1" xfId="1" applyNumberFormat="1" applyFont="1" applyFill="1" applyBorder="1" applyAlignment="1">
      <alignment horizontal="right" vertical="center" wrapText="1"/>
    </xf>
    <xf numFmtId="165" fontId="2" fillId="0" borderId="1" xfId="1" applyNumberFormat="1" applyFont="1" applyFill="1" applyBorder="1" applyAlignment="1">
      <alignment horizontal="center" vertical="center" wrapText="1"/>
    </xf>
    <xf numFmtId="3" fontId="0" fillId="0" borderId="1" xfId="0" applyNumberFormat="1" applyFont="1" applyBorder="1" applyAlignment="1"/>
    <xf numFmtId="0" fontId="12"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xf>
    <xf numFmtId="3" fontId="2" fillId="0" borderId="0" xfId="0" applyNumberFormat="1" applyFont="1"/>
    <xf numFmtId="3" fontId="4"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3" fontId="14" fillId="4" borderId="1" xfId="0" applyNumberFormat="1" applyFont="1" applyFill="1" applyBorder="1" applyAlignment="1"/>
    <xf numFmtId="0" fontId="6" fillId="0" borderId="1" xfId="0" applyFont="1" applyFill="1" applyBorder="1" applyAlignment="1">
      <alignment vertical="center"/>
    </xf>
    <xf numFmtId="165" fontId="2" fillId="4"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7" borderId="1" xfId="0" applyFont="1" applyFill="1" applyBorder="1" applyAlignment="1">
      <alignment horizontal="center" vertical="center" wrapText="1"/>
    </xf>
    <xf numFmtId="3" fontId="4"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right" vertical="center" wrapText="1"/>
    </xf>
    <xf numFmtId="44" fontId="2" fillId="0" borderId="1" xfId="1" applyFont="1" applyBorder="1"/>
    <xf numFmtId="0" fontId="2" fillId="0" borderId="1" xfId="0" applyFont="1" applyFill="1" applyBorder="1" applyAlignment="1">
      <alignment horizontal="center" vertical="center" wrapText="1"/>
    </xf>
    <xf numFmtId="165" fontId="23" fillId="4"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3" fontId="2" fillId="4" borderId="1" xfId="1" applyNumberFormat="1" applyFont="1" applyFill="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0" fontId="23" fillId="4" borderId="1" xfId="0" applyFont="1" applyFill="1" applyBorder="1" applyAlignment="1">
      <alignment horizontal="center" vertical="center" wrapText="1"/>
    </xf>
    <xf numFmtId="3" fontId="23" fillId="4"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5" fillId="5" borderId="1" xfId="0" applyFont="1" applyFill="1" applyBorder="1"/>
    <xf numFmtId="3" fontId="12" fillId="4" borderId="1" xfId="0" applyNumberFormat="1" applyFont="1" applyFill="1" applyBorder="1" applyAlignment="1">
      <alignment horizontal="center" vertical="center" wrapText="1"/>
    </xf>
    <xf numFmtId="3" fontId="15" fillId="4" borderId="1" xfId="0" applyNumberFormat="1" applyFont="1" applyFill="1" applyBorder="1"/>
    <xf numFmtId="3" fontId="14" fillId="0" borderId="1" xfId="0" applyNumberFormat="1" applyFont="1" applyBorder="1" applyAlignment="1">
      <alignment horizontal="center"/>
    </xf>
    <xf numFmtId="0" fontId="12" fillId="0" borderId="1" xfId="0" applyFont="1" applyFill="1" applyBorder="1" applyAlignment="1">
      <alignment horizontal="center"/>
    </xf>
    <xf numFmtId="3" fontId="12" fillId="5" borderId="1" xfId="0" applyNumberFormat="1" applyFont="1" applyFill="1" applyBorder="1" applyAlignment="1">
      <alignment horizontal="center" vertical="center" wrapText="1"/>
    </xf>
    <xf numFmtId="3" fontId="15" fillId="5" borderId="1" xfId="0" applyNumberFormat="1" applyFont="1" applyFill="1" applyBorder="1"/>
    <xf numFmtId="0" fontId="12" fillId="4" borderId="1" xfId="0" applyFont="1" applyFill="1" applyBorder="1" applyAlignment="1">
      <alignment horizontal="center" vertical="center" wrapText="1"/>
    </xf>
    <xf numFmtId="0" fontId="15" fillId="4" borderId="1" xfId="0" applyFont="1" applyFill="1" applyBorder="1"/>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3" fontId="22" fillId="8" borderId="1" xfId="0" applyNumberFormat="1" applyFont="1" applyFill="1" applyBorder="1" applyAlignment="1">
      <alignment horizontal="center" vertical="center" wrapText="1"/>
    </xf>
    <xf numFmtId="3" fontId="20" fillId="8" borderId="1" xfId="0" applyNumberFormat="1" applyFont="1" applyFill="1" applyBorder="1"/>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2" fillId="7" borderId="1" xfId="0" applyFont="1" applyFill="1" applyBorder="1" applyAlignment="1">
      <alignment horizontal="center" vertical="center" wrapText="1"/>
    </xf>
    <xf numFmtId="0" fontId="20" fillId="7" borderId="1" xfId="0" applyFont="1" applyFill="1" applyBorder="1"/>
    <xf numFmtId="3" fontId="22" fillId="7" borderId="1" xfId="0" applyNumberFormat="1" applyFont="1" applyFill="1" applyBorder="1" applyAlignment="1">
      <alignment horizontal="center" vertical="center" wrapText="1"/>
    </xf>
    <xf numFmtId="3" fontId="20" fillId="7" borderId="1" xfId="0" applyNumberFormat="1" applyFont="1" applyFill="1" applyBorder="1"/>
    <xf numFmtId="0" fontId="22" fillId="8" borderId="1" xfId="0" applyFont="1" applyFill="1" applyBorder="1" applyAlignment="1">
      <alignment horizontal="center" vertical="center" wrapText="1"/>
    </xf>
    <xf numFmtId="0" fontId="20" fillId="8" borderId="1" xfId="0" applyFont="1" applyFill="1" applyBorder="1"/>
    <xf numFmtId="0" fontId="22"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3" fontId="22" fillId="4" borderId="1" xfId="0" applyNumberFormat="1" applyFont="1" applyFill="1" applyBorder="1" applyAlignment="1">
      <alignment horizontal="center" vertical="center" wrapText="1"/>
    </xf>
    <xf numFmtId="3" fontId="20" fillId="4" borderId="1" xfId="0" applyNumberFormat="1" applyFont="1" applyFill="1" applyBorder="1"/>
    <xf numFmtId="0" fontId="24"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3" fontId="22" fillId="6" borderId="6" xfId="0" applyNumberFormat="1" applyFont="1" applyFill="1" applyBorder="1" applyAlignment="1">
      <alignment horizontal="center" vertical="center" wrapText="1"/>
    </xf>
    <xf numFmtId="3" fontId="22" fillId="6" borderId="7" xfId="0" applyNumberFormat="1"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10" borderId="1" xfId="0" applyFont="1" applyFill="1" applyBorder="1" applyAlignment="1">
      <alignment horizontal="center" vertical="center"/>
    </xf>
    <xf numFmtId="0" fontId="22" fillId="10" borderId="1" xfId="0" applyFont="1" applyFill="1" applyBorder="1" applyAlignment="1">
      <alignment horizontal="center" vertical="center" wrapText="1"/>
    </xf>
    <xf numFmtId="0" fontId="20" fillId="10" borderId="1" xfId="0" applyFont="1" applyFill="1" applyBorder="1"/>
    <xf numFmtId="3" fontId="22" fillId="10" borderId="1" xfId="0" applyNumberFormat="1" applyFont="1" applyFill="1" applyBorder="1" applyAlignment="1">
      <alignment horizontal="center" vertical="center" wrapText="1"/>
    </xf>
    <xf numFmtId="3" fontId="20" fillId="10" borderId="1" xfId="0" applyNumberFormat="1" applyFont="1" applyFill="1" applyBorder="1"/>
    <xf numFmtId="0" fontId="24" fillId="9" borderId="1" xfId="0" applyFont="1" applyFill="1" applyBorder="1" applyAlignment="1">
      <alignment horizontal="center" vertical="center"/>
    </xf>
    <xf numFmtId="0" fontId="22" fillId="9" borderId="1" xfId="0" applyFont="1" applyFill="1" applyBorder="1" applyAlignment="1">
      <alignment horizontal="center" vertical="center" wrapText="1"/>
    </xf>
    <xf numFmtId="0" fontId="20" fillId="9" borderId="1" xfId="0" applyFont="1" applyFill="1" applyBorder="1"/>
    <xf numFmtId="3" fontId="22" fillId="9" borderId="1" xfId="0" applyNumberFormat="1" applyFont="1" applyFill="1" applyBorder="1" applyAlignment="1">
      <alignment horizontal="center" vertical="center" wrapText="1"/>
    </xf>
    <xf numFmtId="3" fontId="20" fillId="9" borderId="1" xfId="0" applyNumberFormat="1" applyFont="1" applyFill="1" applyBorder="1"/>
    <xf numFmtId="0" fontId="24" fillId="11" borderId="1" xfId="0" applyFont="1" applyFill="1" applyBorder="1" applyAlignment="1">
      <alignment horizontal="center" vertical="center" wrapText="1"/>
    </xf>
    <xf numFmtId="0" fontId="24" fillId="13" borderId="1" xfId="0" applyFont="1" applyFill="1" applyBorder="1" applyAlignment="1">
      <alignment horizontal="center" vertical="center" wrapText="1"/>
    </xf>
    <xf numFmtId="0" fontId="24" fillId="12" borderId="1" xfId="0" applyFont="1" applyFill="1" applyBorder="1" applyAlignment="1">
      <alignment horizontal="center" vertical="center"/>
    </xf>
    <xf numFmtId="0" fontId="22" fillId="12" borderId="1" xfId="0" applyFont="1" applyFill="1" applyBorder="1" applyAlignment="1">
      <alignment horizontal="center" vertical="center" wrapText="1"/>
    </xf>
    <xf numFmtId="0" fontId="20" fillId="12" borderId="1" xfId="0" applyFont="1" applyFill="1" applyBorder="1"/>
    <xf numFmtId="3" fontId="22" fillId="12" borderId="1" xfId="0" applyNumberFormat="1" applyFont="1" applyFill="1" applyBorder="1" applyAlignment="1">
      <alignment horizontal="center" vertical="center" wrapText="1"/>
    </xf>
    <xf numFmtId="3" fontId="20" fillId="12" borderId="1" xfId="0" applyNumberFormat="1" applyFont="1" applyFill="1" applyBorder="1"/>
    <xf numFmtId="0" fontId="20" fillId="4" borderId="1" xfId="0" applyFont="1" applyFill="1" applyBorder="1"/>
    <xf numFmtId="0" fontId="27" fillId="0" borderId="0" xfId="0" applyFont="1" applyFill="1" applyAlignment="1" applyProtection="1">
      <alignment horizontal="center" vertical="center" wrapText="1"/>
    </xf>
    <xf numFmtId="0" fontId="28" fillId="0" borderId="0" xfId="6"/>
    <xf numFmtId="0" fontId="29" fillId="0" borderId="8" xfId="6" applyFont="1" applyBorder="1" applyAlignment="1">
      <alignment horizontal="center"/>
    </xf>
    <xf numFmtId="0" fontId="29" fillId="0" borderId="9" xfId="6" applyFont="1" applyBorder="1" applyAlignment="1">
      <alignment horizontal="center"/>
    </xf>
    <xf numFmtId="0" fontId="29" fillId="0" borderId="10" xfId="6" applyFont="1" applyBorder="1" applyAlignment="1">
      <alignment horizontal="center"/>
    </xf>
    <xf numFmtId="0" fontId="30" fillId="0" borderId="11" xfId="6" applyFont="1" applyBorder="1" applyAlignment="1">
      <alignment horizontal="center" vertical="center"/>
    </xf>
    <xf numFmtId="0" fontId="30" fillId="0" borderId="7" xfId="6" applyFont="1" applyBorder="1" applyAlignment="1">
      <alignment horizontal="center" vertical="center"/>
    </xf>
    <xf numFmtId="167" fontId="30" fillId="0" borderId="12" xfId="1" applyNumberFormat="1" applyFont="1" applyBorder="1" applyAlignment="1">
      <alignment horizontal="center" vertical="center"/>
    </xf>
    <xf numFmtId="167" fontId="28" fillId="0" borderId="0" xfId="6" applyNumberFormat="1"/>
    <xf numFmtId="0" fontId="31" fillId="0" borderId="0" xfId="6" applyFont="1" applyAlignment="1">
      <alignment horizontal="center"/>
    </xf>
    <xf numFmtId="3" fontId="32" fillId="0" borderId="0" xfId="6" applyNumberFormat="1" applyFont="1" applyAlignment="1">
      <alignment horizontal="center" vertical="center"/>
    </xf>
    <xf numFmtId="0" fontId="30" fillId="0" borderId="0" xfId="6" applyFont="1" applyAlignment="1">
      <alignment horizontal="center" vertical="center" wrapText="1"/>
    </xf>
    <xf numFmtId="0" fontId="24" fillId="14" borderId="2" xfId="0" applyFont="1" applyFill="1" applyBorder="1" applyAlignment="1">
      <alignment horizontal="center" vertical="center" wrapText="1"/>
    </xf>
    <xf numFmtId="0" fontId="24" fillId="4" borderId="1" xfId="0" applyFont="1" applyFill="1" applyBorder="1" applyAlignment="1">
      <alignment horizontal="center" vertical="center" wrapText="1"/>
    </xf>
    <xf numFmtId="165" fontId="2" fillId="0" borderId="1" xfId="1" applyNumberFormat="1" applyFont="1" applyBorder="1"/>
    <xf numFmtId="165" fontId="2" fillId="0" borderId="0" xfId="0" applyNumberFormat="1" applyFont="1"/>
    <xf numFmtId="165" fontId="2" fillId="0" borderId="1" xfId="0" applyNumberFormat="1" applyFont="1" applyBorder="1"/>
    <xf numFmtId="165" fontId="2" fillId="0" borderId="1" xfId="0" applyNumberFormat="1" applyFont="1" applyBorder="1" applyAlignment="1">
      <alignment horizontal="center"/>
    </xf>
  </cellXfs>
  <cellStyles count="7">
    <cellStyle name="Moneda" xfId="1" builtinId="4"/>
    <cellStyle name="Moneda [0]" xfId="5" builtinId="7"/>
    <cellStyle name="Moneda 2" xfId="3"/>
    <cellStyle name="Moneda 3" xfId="4"/>
    <cellStyle name="Normal" xfId="0" builtinId="0"/>
    <cellStyle name="Normal 20" xfId="2"/>
    <cellStyle name="Normal 3" xfId="6"/>
  </cellStyles>
  <dxfs count="0"/>
  <tableStyles count="0" defaultTableStyle="TableStyleMedium2" defaultPivotStyle="PivotStyleLight16"/>
  <colors>
    <mruColors>
      <color rgb="FFE69880"/>
      <color rgb="FFDD073A"/>
      <color rgb="FF0BD9C0"/>
      <color rgb="FFB8E6C0"/>
      <color rgb="FFEAB4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topLeftCell="K1" zoomScale="97" zoomScaleNormal="97" workbookViewId="0">
      <selection activeCell="Y1" sqref="Y1"/>
    </sheetView>
  </sheetViews>
  <sheetFormatPr baseColWidth="10" defaultColWidth="11.42578125" defaultRowHeight="10.5" x14ac:dyDescent="0.15"/>
  <cols>
    <col min="1" max="1" width="11.42578125" style="2" bestFit="1" customWidth="1"/>
    <col min="2" max="2" width="13.140625" style="2" hidden="1" customWidth="1"/>
    <col min="3" max="3" width="22.42578125" style="1" hidden="1" customWidth="1"/>
    <col min="4" max="4" width="15" style="1" hidden="1" customWidth="1"/>
    <col min="5" max="5" width="18.7109375" style="1" customWidth="1"/>
    <col min="6" max="6" width="31" style="1" hidden="1" customWidth="1"/>
    <col min="7" max="7" width="11.42578125" style="1" bestFit="1" customWidth="1"/>
    <col min="8" max="8" width="15" style="1" customWidth="1"/>
    <col min="9" max="9" width="14.28515625" style="42" customWidth="1"/>
    <col min="10" max="10" width="16.85546875" style="1" customWidth="1"/>
    <col min="11" max="11" width="19.28515625" style="1" customWidth="1"/>
    <col min="12" max="12" width="18.7109375" style="1" customWidth="1"/>
    <col min="13" max="13" width="18.7109375" style="1" bestFit="1" customWidth="1"/>
    <col min="14" max="14" width="18.7109375" style="9" customWidth="1"/>
    <col min="15" max="15" width="17.28515625" style="9" customWidth="1"/>
    <col min="16" max="16" width="16.42578125" style="9" customWidth="1"/>
    <col min="17" max="17" width="15.5703125" style="9" bestFit="1" customWidth="1"/>
    <col min="18" max="18" width="15.42578125" style="9" bestFit="1" customWidth="1"/>
    <col min="19" max="19" width="12.85546875" style="9" customWidth="1"/>
    <col min="20" max="20" width="11.42578125" style="9" bestFit="1" customWidth="1"/>
    <col min="21" max="21" width="14.85546875" style="9" customWidth="1"/>
    <col min="22" max="22" width="15.42578125" style="9" customWidth="1"/>
    <col min="23" max="39" width="12.85546875" style="9" customWidth="1"/>
    <col min="40" max="40" width="16.7109375" style="1" customWidth="1"/>
    <col min="41" max="41" width="15.7109375" style="1" customWidth="1"/>
    <col min="42" max="42" width="11.42578125" style="1"/>
    <col min="43" max="43" width="13.42578125" style="1" bestFit="1" customWidth="1"/>
    <col min="44" max="16384" width="11.42578125" style="1"/>
  </cols>
  <sheetData>
    <row r="1" spans="1:42" s="4" customFormat="1" ht="11.25" x14ac:dyDescent="0.25">
      <c r="A1" s="37"/>
      <c r="B1" s="20"/>
      <c r="C1" s="20"/>
      <c r="D1" s="20"/>
      <c r="E1" s="38"/>
      <c r="F1" s="39"/>
      <c r="G1" s="40"/>
      <c r="H1" s="20"/>
      <c r="I1" s="41"/>
      <c r="J1" s="20"/>
      <c r="K1" s="20"/>
      <c r="L1" s="20"/>
      <c r="M1" s="20"/>
      <c r="N1" s="20"/>
      <c r="O1" s="20"/>
      <c r="P1" s="20"/>
      <c r="Q1" s="20"/>
      <c r="R1" s="20"/>
      <c r="S1" s="20"/>
      <c r="T1" s="20"/>
      <c r="U1" s="20"/>
      <c r="V1" s="20"/>
      <c r="W1" s="20"/>
      <c r="X1" s="44"/>
      <c r="Y1" s="44"/>
      <c r="Z1" s="44"/>
      <c r="AA1" s="44"/>
      <c r="AB1" s="44"/>
      <c r="AC1" s="44"/>
      <c r="AD1" s="44"/>
      <c r="AE1" s="44"/>
      <c r="AF1" s="44"/>
      <c r="AG1" s="44"/>
      <c r="AH1" s="44"/>
      <c r="AI1" s="44"/>
      <c r="AJ1" s="44"/>
      <c r="AK1" s="44"/>
      <c r="AL1" s="44"/>
      <c r="AM1" s="44"/>
      <c r="AN1" s="20"/>
      <c r="AO1" s="20"/>
      <c r="AP1" s="20"/>
    </row>
    <row r="2" spans="1:42" s="4" customFormat="1" ht="22.5" x14ac:dyDescent="0.25">
      <c r="A2" s="64" t="s">
        <v>57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row>
    <row r="3" spans="1:42" s="4" customFormat="1" ht="15.75" customHeight="1" x14ac:dyDescent="0.25">
      <c r="A3" s="64" t="s">
        <v>69</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row>
    <row r="4" spans="1:42" s="4" customFormat="1" ht="65.25" customHeight="1" x14ac:dyDescent="0.25">
      <c r="A4" s="65" t="s">
        <v>59</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row>
    <row r="5" spans="1:42" s="4" customFormat="1" ht="15" x14ac:dyDescent="0.2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row>
    <row r="6" spans="1:42" s="4" customFormat="1" ht="18" x14ac:dyDescent="0.25">
      <c r="A6" s="66" t="s">
        <v>58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row>
    <row r="7" spans="1:42" s="3" customFormat="1" ht="12" customHeight="1" x14ac:dyDescent="0.2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row>
    <row r="8" spans="1:42" s="4" customFormat="1" ht="27" customHeight="1" x14ac:dyDescent="0.25">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row>
    <row r="9" spans="1:42" s="4" customFormat="1" ht="11.25" x14ac:dyDescent="0.25">
      <c r="A9" s="48"/>
      <c r="B9" s="48"/>
      <c r="C9" s="48"/>
      <c r="D9" s="48"/>
      <c r="E9" s="48"/>
      <c r="F9" s="48"/>
      <c r="G9" s="48"/>
      <c r="H9" s="82" t="s">
        <v>112</v>
      </c>
      <c r="I9" s="83"/>
      <c r="J9" s="83"/>
      <c r="K9" s="83"/>
      <c r="L9" s="83"/>
      <c r="M9" s="83"/>
      <c r="N9" s="83"/>
      <c r="O9" s="83"/>
      <c r="P9" s="83"/>
      <c r="Q9" s="83"/>
      <c r="R9" s="83"/>
      <c r="S9" s="83"/>
      <c r="T9" s="83"/>
      <c r="U9" s="83"/>
      <c r="V9" s="83"/>
      <c r="W9" s="83"/>
      <c r="X9" s="84"/>
      <c r="Y9" s="82" t="s">
        <v>113</v>
      </c>
      <c r="Z9" s="83"/>
      <c r="AA9" s="83"/>
      <c r="AB9" s="83"/>
      <c r="AC9" s="83"/>
      <c r="AD9" s="83"/>
      <c r="AE9" s="83"/>
      <c r="AF9" s="83"/>
      <c r="AG9" s="83"/>
      <c r="AH9" s="83"/>
      <c r="AI9" s="83"/>
      <c r="AJ9" s="83"/>
      <c r="AK9" s="83"/>
      <c r="AL9" s="83"/>
      <c r="AM9" s="84"/>
      <c r="AN9" s="48"/>
      <c r="AO9" s="48"/>
      <c r="AP9" s="48"/>
    </row>
    <row r="10" spans="1:42" s="4" customFormat="1" ht="49.5" customHeight="1" x14ac:dyDescent="0.2">
      <c r="A10" s="77" t="s">
        <v>0</v>
      </c>
      <c r="B10" s="77" t="s">
        <v>1</v>
      </c>
      <c r="C10" s="77" t="s">
        <v>2</v>
      </c>
      <c r="D10" s="77" t="s">
        <v>3</v>
      </c>
      <c r="E10" s="77" t="s">
        <v>4</v>
      </c>
      <c r="F10" s="77" t="s">
        <v>5</v>
      </c>
      <c r="G10" s="77" t="s">
        <v>6</v>
      </c>
      <c r="H10" s="72" t="s">
        <v>95</v>
      </c>
      <c r="I10" s="78" t="s">
        <v>96</v>
      </c>
      <c r="J10" s="72" t="s">
        <v>97</v>
      </c>
      <c r="K10" s="72" t="s">
        <v>98</v>
      </c>
      <c r="L10" s="72" t="s">
        <v>99</v>
      </c>
      <c r="M10" s="72" t="s">
        <v>100</v>
      </c>
      <c r="N10" s="72" t="s">
        <v>101</v>
      </c>
      <c r="O10" s="72" t="s">
        <v>102</v>
      </c>
      <c r="P10" s="72" t="s">
        <v>103</v>
      </c>
      <c r="Q10" s="72" t="s">
        <v>104</v>
      </c>
      <c r="R10" s="72" t="s">
        <v>105</v>
      </c>
      <c r="S10" s="72" t="s">
        <v>106</v>
      </c>
      <c r="T10" s="72" t="s">
        <v>107</v>
      </c>
      <c r="U10" s="72" t="s">
        <v>108</v>
      </c>
      <c r="V10" s="72" t="s">
        <v>109</v>
      </c>
      <c r="W10" s="72" t="s">
        <v>110</v>
      </c>
      <c r="X10" s="72" t="s">
        <v>95</v>
      </c>
      <c r="Y10" s="74" t="s">
        <v>96</v>
      </c>
      <c r="Z10" s="80" t="s">
        <v>97</v>
      </c>
      <c r="AA10" s="80" t="s">
        <v>98</v>
      </c>
      <c r="AB10" s="80" t="s">
        <v>99</v>
      </c>
      <c r="AC10" s="80" t="s">
        <v>100</v>
      </c>
      <c r="AD10" s="80" t="s">
        <v>101</v>
      </c>
      <c r="AE10" s="80" t="s">
        <v>102</v>
      </c>
      <c r="AF10" s="80" t="s">
        <v>103</v>
      </c>
      <c r="AG10" s="80" t="s">
        <v>104</v>
      </c>
      <c r="AH10" s="80" t="s">
        <v>105</v>
      </c>
      <c r="AI10" s="80" t="s">
        <v>106</v>
      </c>
      <c r="AJ10" s="80" t="s">
        <v>107</v>
      </c>
      <c r="AK10" s="80" t="s">
        <v>108</v>
      </c>
      <c r="AL10" s="80" t="s">
        <v>109</v>
      </c>
      <c r="AM10" s="80" t="s">
        <v>110</v>
      </c>
      <c r="AN10" s="67" t="s">
        <v>60</v>
      </c>
      <c r="AO10" s="68"/>
      <c r="AP10" s="67" t="s">
        <v>61</v>
      </c>
    </row>
    <row r="11" spans="1:42" ht="31.5" x14ac:dyDescent="0.15">
      <c r="A11" s="77"/>
      <c r="B11" s="77"/>
      <c r="C11" s="77"/>
      <c r="D11" s="77"/>
      <c r="E11" s="77"/>
      <c r="F11" s="77"/>
      <c r="G11" s="77"/>
      <c r="H11" s="73"/>
      <c r="I11" s="79"/>
      <c r="J11" s="73"/>
      <c r="K11" s="73"/>
      <c r="L11" s="73"/>
      <c r="M11" s="73"/>
      <c r="N11" s="73"/>
      <c r="O11" s="73"/>
      <c r="P11" s="73"/>
      <c r="Q11" s="73"/>
      <c r="R11" s="73"/>
      <c r="S11" s="73"/>
      <c r="T11" s="73"/>
      <c r="U11" s="73"/>
      <c r="V11" s="73"/>
      <c r="W11" s="73"/>
      <c r="X11" s="73"/>
      <c r="Y11" s="75"/>
      <c r="Z11" s="81"/>
      <c r="AA11" s="81"/>
      <c r="AB11" s="81"/>
      <c r="AC11" s="81"/>
      <c r="AD11" s="81"/>
      <c r="AE11" s="81"/>
      <c r="AF11" s="81"/>
      <c r="AG11" s="81"/>
      <c r="AH11" s="81"/>
      <c r="AI11" s="81"/>
      <c r="AJ11" s="81"/>
      <c r="AK11" s="81"/>
      <c r="AL11" s="81"/>
      <c r="AM11" s="81"/>
      <c r="AN11" s="36" t="s">
        <v>62</v>
      </c>
      <c r="AO11" s="36" t="s">
        <v>63</v>
      </c>
      <c r="AP11" s="68"/>
    </row>
    <row r="12" spans="1:42" ht="38.25" customHeight="1" x14ac:dyDescent="0.15">
      <c r="A12" s="7">
        <v>1</v>
      </c>
      <c r="B12" s="7" t="s">
        <v>7</v>
      </c>
      <c r="C12" s="7" t="s">
        <v>8</v>
      </c>
      <c r="D12" s="8" t="s">
        <v>9</v>
      </c>
      <c r="E12" s="15" t="s">
        <v>10</v>
      </c>
      <c r="F12" s="16" t="s">
        <v>11</v>
      </c>
      <c r="G12" s="23">
        <v>2</v>
      </c>
      <c r="H12" s="24"/>
      <c r="I12" s="29"/>
      <c r="J12" s="25">
        <v>1332800</v>
      </c>
      <c r="K12" s="24"/>
      <c r="L12" s="24"/>
      <c r="M12" s="24"/>
      <c r="N12" s="24"/>
      <c r="O12" s="24"/>
      <c r="P12" s="24"/>
      <c r="Q12" s="24"/>
      <c r="R12" s="24"/>
      <c r="S12" s="24"/>
      <c r="T12" s="24"/>
      <c r="U12" s="24"/>
      <c r="V12" s="24"/>
      <c r="W12" s="24"/>
      <c r="X12" s="24"/>
      <c r="Y12" s="46"/>
      <c r="Z12" s="46"/>
      <c r="AA12" s="46"/>
      <c r="AB12" s="46"/>
      <c r="AC12" s="46"/>
      <c r="AD12" s="46"/>
      <c r="AE12" s="46"/>
      <c r="AF12" s="46"/>
      <c r="AG12" s="46"/>
      <c r="AH12" s="46"/>
      <c r="AI12" s="46"/>
      <c r="AJ12" s="46"/>
      <c r="AK12" s="46"/>
      <c r="AL12" s="46"/>
      <c r="AM12" s="46"/>
      <c r="AN12" s="19"/>
      <c r="AO12" s="19"/>
      <c r="AP12" s="19"/>
    </row>
    <row r="13" spans="1:42" ht="37.5" customHeight="1" x14ac:dyDescent="0.15">
      <c r="A13" s="7">
        <v>2</v>
      </c>
      <c r="B13" s="7" t="s">
        <v>7</v>
      </c>
      <c r="C13" s="7" t="s">
        <v>8</v>
      </c>
      <c r="D13" s="8" t="s">
        <v>9</v>
      </c>
      <c r="E13" s="15" t="s">
        <v>12</v>
      </c>
      <c r="F13" s="16" t="s">
        <v>71</v>
      </c>
      <c r="G13" s="23">
        <v>1</v>
      </c>
      <c r="H13" s="24"/>
      <c r="I13" s="29">
        <v>28917000</v>
      </c>
      <c r="J13" s="26">
        <v>0</v>
      </c>
      <c r="K13" s="24"/>
      <c r="L13" s="25">
        <v>22550500</v>
      </c>
      <c r="M13" s="24"/>
      <c r="N13" s="24"/>
      <c r="O13" s="24"/>
      <c r="P13" s="24"/>
      <c r="Q13" s="24"/>
      <c r="R13" s="24"/>
      <c r="S13" s="26">
        <v>24990000</v>
      </c>
      <c r="T13" s="24"/>
      <c r="U13" s="24"/>
      <c r="V13" s="24"/>
      <c r="W13" s="24"/>
      <c r="X13" s="24"/>
      <c r="Y13" s="46"/>
      <c r="Z13" s="46"/>
      <c r="AA13" s="46"/>
      <c r="AB13" s="46"/>
      <c r="AC13" s="46"/>
      <c r="AD13" s="46"/>
      <c r="AE13" s="46"/>
      <c r="AF13" s="46"/>
      <c r="AG13" s="46"/>
      <c r="AH13" s="46"/>
      <c r="AI13" s="46"/>
      <c r="AJ13" s="46"/>
      <c r="AK13" s="46"/>
      <c r="AL13" s="46"/>
      <c r="AM13" s="46"/>
      <c r="AN13" s="21"/>
      <c r="AO13" s="21"/>
      <c r="AP13" s="21"/>
    </row>
    <row r="14" spans="1:42" ht="28.5" customHeight="1" x14ac:dyDescent="0.15">
      <c r="A14" s="7">
        <v>3</v>
      </c>
      <c r="B14" s="7" t="s">
        <v>7</v>
      </c>
      <c r="C14" s="7" t="s">
        <v>8</v>
      </c>
      <c r="D14" s="8" t="s">
        <v>9</v>
      </c>
      <c r="E14" s="15" t="s">
        <v>13</v>
      </c>
      <c r="F14" s="16" t="s">
        <v>14</v>
      </c>
      <c r="G14" s="23">
        <v>4</v>
      </c>
      <c r="H14" s="24"/>
      <c r="I14" s="29"/>
      <c r="J14" s="25">
        <v>4260200</v>
      </c>
      <c r="K14" s="24"/>
      <c r="L14" s="24"/>
      <c r="M14" s="24"/>
      <c r="N14" s="24"/>
      <c r="O14" s="24"/>
      <c r="P14" s="24"/>
      <c r="Q14" s="19">
        <v>4284000</v>
      </c>
      <c r="R14" s="24"/>
      <c r="S14" s="24"/>
      <c r="T14" s="24"/>
      <c r="U14" s="24"/>
      <c r="V14" s="24"/>
      <c r="W14" s="24"/>
      <c r="X14" s="24"/>
      <c r="Y14" s="46"/>
      <c r="Z14" s="46"/>
      <c r="AA14" s="46"/>
      <c r="AB14" s="46"/>
      <c r="AC14" s="46"/>
      <c r="AD14" s="46"/>
      <c r="AE14" s="46"/>
      <c r="AF14" s="46"/>
      <c r="AG14" s="46"/>
      <c r="AH14" s="46"/>
      <c r="AI14" s="46"/>
      <c r="AJ14" s="46"/>
      <c r="AK14" s="46"/>
      <c r="AL14" s="46"/>
      <c r="AM14" s="46"/>
      <c r="AN14" s="21"/>
      <c r="AO14" s="21"/>
      <c r="AP14" s="21"/>
    </row>
    <row r="15" spans="1:42" ht="29.25" customHeight="1" x14ac:dyDescent="0.15">
      <c r="A15" s="7">
        <v>4</v>
      </c>
      <c r="B15" s="7" t="s">
        <v>7</v>
      </c>
      <c r="C15" s="7" t="s">
        <v>8</v>
      </c>
      <c r="D15" s="8" t="s">
        <v>9</v>
      </c>
      <c r="E15" s="15" t="s">
        <v>15</v>
      </c>
      <c r="F15" s="16" t="s">
        <v>16</v>
      </c>
      <c r="G15" s="23">
        <v>3</v>
      </c>
      <c r="H15" s="24"/>
      <c r="I15" s="29"/>
      <c r="J15" s="25">
        <v>464100</v>
      </c>
      <c r="K15" s="24"/>
      <c r="L15" s="24"/>
      <c r="M15" s="24"/>
      <c r="N15" s="24"/>
      <c r="O15" s="24"/>
      <c r="P15" s="24"/>
      <c r="Q15" s="19"/>
      <c r="R15" s="24"/>
      <c r="S15" s="24"/>
      <c r="T15" s="24"/>
      <c r="U15" s="24"/>
      <c r="V15" s="24"/>
      <c r="W15" s="24"/>
      <c r="X15" s="24"/>
      <c r="Y15" s="46"/>
      <c r="Z15" s="46"/>
      <c r="AA15" s="46"/>
      <c r="AB15" s="46"/>
      <c r="AC15" s="46"/>
      <c r="AD15" s="46"/>
      <c r="AE15" s="46"/>
      <c r="AF15" s="46"/>
      <c r="AG15" s="46"/>
      <c r="AH15" s="46"/>
      <c r="AI15" s="46"/>
      <c r="AJ15" s="46"/>
      <c r="AK15" s="46"/>
      <c r="AL15" s="46"/>
      <c r="AM15" s="46"/>
      <c r="AN15" s="21"/>
      <c r="AO15" s="21"/>
      <c r="AP15" s="21"/>
    </row>
    <row r="16" spans="1:42" ht="31.5" x14ac:dyDescent="0.15">
      <c r="A16" s="7">
        <v>5</v>
      </c>
      <c r="B16" s="7" t="s">
        <v>7</v>
      </c>
      <c r="C16" s="7" t="s">
        <v>8</v>
      </c>
      <c r="D16" s="8" t="s">
        <v>9</v>
      </c>
      <c r="E16" s="15" t="s">
        <v>17</v>
      </c>
      <c r="F16" s="16" t="s">
        <v>18</v>
      </c>
      <c r="G16" s="23">
        <v>10</v>
      </c>
      <c r="H16" s="24"/>
      <c r="I16" s="29">
        <v>7854000</v>
      </c>
      <c r="J16" s="26">
        <v>7616000</v>
      </c>
      <c r="K16" s="24"/>
      <c r="L16" s="24"/>
      <c r="M16" s="24"/>
      <c r="N16" s="26">
        <v>7889700</v>
      </c>
      <c r="O16" s="24"/>
      <c r="P16" s="24"/>
      <c r="Q16" s="27">
        <v>5712000</v>
      </c>
      <c r="R16" s="24"/>
      <c r="S16" s="24"/>
      <c r="T16" s="24"/>
      <c r="U16" s="24"/>
      <c r="V16" s="24"/>
      <c r="W16" s="24"/>
      <c r="X16" s="24"/>
      <c r="Y16" s="46"/>
      <c r="Z16" s="46"/>
      <c r="AA16" s="46"/>
      <c r="AB16" s="46"/>
      <c r="AC16" s="46"/>
      <c r="AD16" s="46"/>
      <c r="AE16" s="46"/>
      <c r="AF16" s="46"/>
      <c r="AG16" s="46"/>
      <c r="AH16" s="46"/>
      <c r="AI16" s="46"/>
      <c r="AJ16" s="46"/>
      <c r="AK16" s="46"/>
      <c r="AL16" s="46"/>
      <c r="AM16" s="46"/>
      <c r="AN16" s="21"/>
      <c r="AO16" s="21"/>
      <c r="AP16" s="21"/>
    </row>
    <row r="17" spans="1:42" ht="42" x14ac:dyDescent="0.15">
      <c r="A17" s="7">
        <v>6</v>
      </c>
      <c r="B17" s="7" t="s">
        <v>7</v>
      </c>
      <c r="C17" s="7" t="s">
        <v>19</v>
      </c>
      <c r="D17" s="8" t="s">
        <v>9</v>
      </c>
      <c r="E17" s="15" t="s">
        <v>20</v>
      </c>
      <c r="F17" s="16" t="s">
        <v>21</v>
      </c>
      <c r="G17" s="23">
        <v>3</v>
      </c>
      <c r="H17" s="24"/>
      <c r="I17" s="28">
        <v>2034900</v>
      </c>
      <c r="J17" s="24"/>
      <c r="K17" s="24"/>
      <c r="L17" s="24"/>
      <c r="M17" s="24"/>
      <c r="N17" s="24"/>
      <c r="O17" s="24"/>
      <c r="P17" s="24"/>
      <c r="Q17" s="24"/>
      <c r="R17" s="24"/>
      <c r="S17" s="24"/>
      <c r="T17" s="24"/>
      <c r="U17" s="24"/>
      <c r="V17" s="24"/>
      <c r="W17" s="24"/>
      <c r="X17" s="24"/>
      <c r="Y17" s="46"/>
      <c r="Z17" s="46"/>
      <c r="AA17" s="46"/>
      <c r="AB17" s="46"/>
      <c r="AC17" s="46"/>
      <c r="AD17" s="46"/>
      <c r="AE17" s="46"/>
      <c r="AF17" s="46"/>
      <c r="AG17" s="46"/>
      <c r="AH17" s="46"/>
      <c r="AI17" s="46"/>
      <c r="AJ17" s="46"/>
      <c r="AK17" s="46"/>
      <c r="AL17" s="46"/>
      <c r="AM17" s="46"/>
      <c r="AN17" s="21"/>
      <c r="AO17" s="21"/>
      <c r="AP17" s="21"/>
    </row>
    <row r="18" spans="1:42" ht="137.25" customHeight="1" x14ac:dyDescent="0.15">
      <c r="A18" s="7">
        <v>7</v>
      </c>
      <c r="B18" s="7" t="s">
        <v>7</v>
      </c>
      <c r="C18" s="7" t="s">
        <v>22</v>
      </c>
      <c r="D18" s="8" t="s">
        <v>9</v>
      </c>
      <c r="E18" s="6" t="s">
        <v>23</v>
      </c>
      <c r="F18" s="13" t="s">
        <v>75</v>
      </c>
      <c r="G18" s="23">
        <v>1</v>
      </c>
      <c r="H18" s="24"/>
      <c r="I18" s="29"/>
      <c r="J18" s="24"/>
      <c r="K18" s="24"/>
      <c r="L18" s="24"/>
      <c r="M18" s="24"/>
      <c r="N18" s="25">
        <v>42637700</v>
      </c>
      <c r="O18" s="24"/>
      <c r="P18" s="24"/>
      <c r="Q18" s="24"/>
      <c r="R18" s="26">
        <v>43774150</v>
      </c>
      <c r="S18" s="26">
        <v>42840000</v>
      </c>
      <c r="T18" s="24"/>
      <c r="U18" s="24"/>
      <c r="V18" s="24"/>
      <c r="W18" s="24"/>
      <c r="X18" s="24"/>
      <c r="Y18" s="46"/>
      <c r="Z18" s="46"/>
      <c r="AA18" s="46"/>
      <c r="AB18" s="46"/>
      <c r="AC18" s="46"/>
      <c r="AD18" s="46"/>
      <c r="AE18" s="46"/>
      <c r="AF18" s="46"/>
      <c r="AG18" s="46"/>
      <c r="AH18" s="46"/>
      <c r="AI18" s="46"/>
      <c r="AJ18" s="46"/>
      <c r="AK18" s="46"/>
      <c r="AL18" s="46"/>
      <c r="AM18" s="46"/>
      <c r="AN18" s="21"/>
      <c r="AO18" s="21"/>
      <c r="AP18" s="21"/>
    </row>
    <row r="19" spans="1:42" ht="170.25" customHeight="1" x14ac:dyDescent="0.15">
      <c r="A19" s="7">
        <v>8</v>
      </c>
      <c r="B19" s="7" t="s">
        <v>7</v>
      </c>
      <c r="C19" s="7" t="s">
        <v>22</v>
      </c>
      <c r="D19" s="8" t="s">
        <v>9</v>
      </c>
      <c r="E19" s="6" t="s">
        <v>24</v>
      </c>
      <c r="F19" s="13" t="s">
        <v>76</v>
      </c>
      <c r="G19" s="23">
        <v>1</v>
      </c>
      <c r="H19" s="24"/>
      <c r="I19" s="29"/>
      <c r="J19" s="24"/>
      <c r="K19" s="24"/>
      <c r="L19" s="24"/>
      <c r="M19" s="24"/>
      <c r="N19" s="24"/>
      <c r="O19" s="24"/>
      <c r="P19" s="24"/>
      <c r="Q19" s="24"/>
      <c r="R19" s="25">
        <v>31862250</v>
      </c>
      <c r="S19" s="26">
        <v>31892000</v>
      </c>
      <c r="T19" s="24"/>
      <c r="U19" s="24"/>
      <c r="V19" s="24"/>
      <c r="W19" s="24"/>
      <c r="X19" s="24"/>
      <c r="Y19" s="46"/>
      <c r="Z19" s="46"/>
      <c r="AA19" s="46"/>
      <c r="AB19" s="46"/>
      <c r="AC19" s="46"/>
      <c r="AD19" s="46"/>
      <c r="AE19" s="46"/>
      <c r="AF19" s="46"/>
      <c r="AG19" s="46"/>
      <c r="AH19" s="46"/>
      <c r="AI19" s="46"/>
      <c r="AJ19" s="46"/>
      <c r="AK19" s="46"/>
      <c r="AL19" s="46"/>
      <c r="AM19" s="46"/>
      <c r="AN19" s="21"/>
      <c r="AO19" s="21"/>
      <c r="AP19" s="21"/>
    </row>
    <row r="20" spans="1:42" ht="36" customHeight="1" x14ac:dyDescent="0.15">
      <c r="A20" s="7">
        <v>9</v>
      </c>
      <c r="B20" s="7" t="s">
        <v>7</v>
      </c>
      <c r="C20" s="7" t="s">
        <v>25</v>
      </c>
      <c r="D20" s="8" t="s">
        <v>9</v>
      </c>
      <c r="E20" s="15" t="s">
        <v>26</v>
      </c>
      <c r="F20" s="17" t="s">
        <v>70</v>
      </c>
      <c r="G20" s="23">
        <v>2</v>
      </c>
      <c r="H20" s="26">
        <v>573342</v>
      </c>
      <c r="I20" s="29"/>
      <c r="J20" s="24"/>
      <c r="K20" s="24"/>
      <c r="L20" s="24"/>
      <c r="M20" s="24"/>
      <c r="N20" s="24"/>
      <c r="O20" s="24"/>
      <c r="P20" s="24"/>
      <c r="Q20" s="28">
        <v>523600</v>
      </c>
      <c r="R20" s="24"/>
      <c r="S20" s="24"/>
      <c r="T20" s="24"/>
      <c r="U20" s="24"/>
      <c r="V20" s="24"/>
      <c r="W20" s="24"/>
      <c r="X20" s="24"/>
      <c r="Y20" s="46"/>
      <c r="Z20" s="46"/>
      <c r="AA20" s="46"/>
      <c r="AB20" s="46"/>
      <c r="AC20" s="46"/>
      <c r="AD20" s="46"/>
      <c r="AE20" s="46"/>
      <c r="AF20" s="46"/>
      <c r="AG20" s="46"/>
      <c r="AH20" s="46"/>
      <c r="AI20" s="46"/>
      <c r="AJ20" s="46"/>
      <c r="AK20" s="46"/>
      <c r="AL20" s="46"/>
      <c r="AM20" s="46"/>
      <c r="AN20" s="21"/>
      <c r="AO20" s="21"/>
      <c r="AP20" s="21"/>
    </row>
    <row r="21" spans="1:42" ht="69" customHeight="1" x14ac:dyDescent="0.15">
      <c r="A21" s="7">
        <v>10</v>
      </c>
      <c r="B21" s="7" t="s">
        <v>7</v>
      </c>
      <c r="C21" s="7" t="s">
        <v>25</v>
      </c>
      <c r="D21" s="8" t="s">
        <v>9</v>
      </c>
      <c r="E21" s="15" t="s">
        <v>77</v>
      </c>
      <c r="F21" s="17" t="s">
        <v>78</v>
      </c>
      <c r="G21" s="23">
        <v>3</v>
      </c>
      <c r="H21" s="26">
        <v>21241500</v>
      </c>
      <c r="I21" s="29"/>
      <c r="J21" s="24"/>
      <c r="K21" s="24"/>
      <c r="L21" s="24"/>
      <c r="M21" s="24"/>
      <c r="N21" s="24"/>
      <c r="O21" s="24"/>
      <c r="P21" s="24"/>
      <c r="Q21" s="28">
        <v>19635000</v>
      </c>
      <c r="R21" s="24"/>
      <c r="S21" s="24"/>
      <c r="T21" s="24"/>
      <c r="U21" s="24"/>
      <c r="V21" s="24"/>
      <c r="W21" s="24"/>
      <c r="X21" s="24"/>
      <c r="Y21" s="46"/>
      <c r="Z21" s="46"/>
      <c r="AA21" s="46"/>
      <c r="AB21" s="46"/>
      <c r="AC21" s="46"/>
      <c r="AD21" s="46"/>
      <c r="AE21" s="46"/>
      <c r="AF21" s="46"/>
      <c r="AG21" s="46"/>
      <c r="AH21" s="46"/>
      <c r="AI21" s="46"/>
      <c r="AJ21" s="46"/>
      <c r="AK21" s="46"/>
      <c r="AL21" s="46"/>
      <c r="AM21" s="46"/>
      <c r="AN21" s="21"/>
      <c r="AO21" s="21"/>
      <c r="AP21" s="21"/>
    </row>
    <row r="22" spans="1:42" ht="47.25" customHeight="1" x14ac:dyDescent="0.15">
      <c r="A22" s="7">
        <v>11</v>
      </c>
      <c r="B22" s="7" t="s">
        <v>7</v>
      </c>
      <c r="C22" s="7" t="s">
        <v>25</v>
      </c>
      <c r="D22" s="8" t="s">
        <v>9</v>
      </c>
      <c r="E22" s="15" t="s">
        <v>79</v>
      </c>
      <c r="F22" s="16" t="s">
        <v>80</v>
      </c>
      <c r="G22" s="23">
        <v>10</v>
      </c>
      <c r="H22" s="25">
        <v>22610000</v>
      </c>
      <c r="I22" s="29"/>
      <c r="J22" s="26">
        <v>24395000</v>
      </c>
      <c r="K22" s="24"/>
      <c r="L22" s="24"/>
      <c r="M22" s="24"/>
      <c r="N22" s="24"/>
      <c r="O22" s="24"/>
      <c r="P22" s="24"/>
      <c r="Q22" s="29">
        <v>23800000</v>
      </c>
      <c r="R22" s="24"/>
      <c r="S22" s="24"/>
      <c r="T22" s="24"/>
      <c r="U22" s="24"/>
      <c r="V22" s="24"/>
      <c r="W22" s="24"/>
      <c r="X22" s="24"/>
      <c r="Y22" s="46"/>
      <c r="Z22" s="46"/>
      <c r="AA22" s="46"/>
      <c r="AB22" s="46"/>
      <c r="AC22" s="46"/>
      <c r="AD22" s="46"/>
      <c r="AE22" s="46"/>
      <c r="AF22" s="46"/>
      <c r="AG22" s="46"/>
      <c r="AH22" s="46"/>
      <c r="AI22" s="46"/>
      <c r="AJ22" s="46"/>
      <c r="AK22" s="46"/>
      <c r="AL22" s="46"/>
      <c r="AM22" s="46"/>
      <c r="AN22" s="21"/>
      <c r="AO22" s="21"/>
      <c r="AP22" s="21"/>
    </row>
    <row r="23" spans="1:42" ht="33" customHeight="1" x14ac:dyDescent="0.15">
      <c r="A23" s="7">
        <v>12</v>
      </c>
      <c r="B23" s="7" t="s">
        <v>7</v>
      </c>
      <c r="C23" s="7" t="s">
        <v>25</v>
      </c>
      <c r="D23" s="8" t="s">
        <v>9</v>
      </c>
      <c r="E23" s="15" t="s">
        <v>27</v>
      </c>
      <c r="F23" s="17" t="s">
        <v>28</v>
      </c>
      <c r="G23" s="23">
        <v>23</v>
      </c>
      <c r="H23" s="26">
        <v>2463300</v>
      </c>
      <c r="I23" s="29"/>
      <c r="J23" s="26">
        <v>2326450</v>
      </c>
      <c r="K23" s="24"/>
      <c r="L23" s="24"/>
      <c r="M23" s="24"/>
      <c r="N23" s="24"/>
      <c r="O23" s="24"/>
      <c r="P23" s="24"/>
      <c r="Q23" s="28">
        <v>1642200</v>
      </c>
      <c r="R23" s="24"/>
      <c r="S23" s="24"/>
      <c r="T23" s="24"/>
      <c r="U23" s="24"/>
      <c r="V23" s="24"/>
      <c r="W23" s="24"/>
      <c r="X23" s="24"/>
      <c r="Y23" s="46"/>
      <c r="Z23" s="46"/>
      <c r="AA23" s="46"/>
      <c r="AB23" s="46"/>
      <c r="AC23" s="46"/>
      <c r="AD23" s="46"/>
      <c r="AE23" s="46"/>
      <c r="AF23" s="46"/>
      <c r="AG23" s="46"/>
      <c r="AH23" s="46"/>
      <c r="AI23" s="46"/>
      <c r="AJ23" s="46"/>
      <c r="AK23" s="46"/>
      <c r="AL23" s="46"/>
      <c r="AM23" s="46"/>
      <c r="AN23" s="21"/>
      <c r="AO23" s="21"/>
      <c r="AP23" s="21"/>
    </row>
    <row r="24" spans="1:42" ht="34.5" customHeight="1" x14ac:dyDescent="0.15">
      <c r="A24" s="7">
        <v>13</v>
      </c>
      <c r="B24" s="7" t="s">
        <v>7</v>
      </c>
      <c r="C24" s="7" t="s">
        <v>25</v>
      </c>
      <c r="D24" s="8" t="s">
        <v>9</v>
      </c>
      <c r="E24" s="15" t="s">
        <v>29</v>
      </c>
      <c r="F24" s="17" t="s">
        <v>30</v>
      </c>
      <c r="G24" s="23">
        <v>20</v>
      </c>
      <c r="H24" s="25">
        <v>523600</v>
      </c>
      <c r="I24" s="29"/>
      <c r="J24" s="24"/>
      <c r="K24" s="24"/>
      <c r="L24" s="24"/>
      <c r="M24" s="24"/>
      <c r="N24" s="24"/>
      <c r="O24" s="24"/>
      <c r="P24" s="24"/>
      <c r="Q24" s="29">
        <v>547400</v>
      </c>
      <c r="R24" s="24"/>
      <c r="S24" s="24"/>
      <c r="T24" s="24"/>
      <c r="U24" s="24"/>
      <c r="V24" s="24"/>
      <c r="W24" s="24"/>
      <c r="X24" s="24"/>
      <c r="Y24" s="46"/>
      <c r="Z24" s="46"/>
      <c r="AA24" s="46"/>
      <c r="AB24" s="46"/>
      <c r="AC24" s="46"/>
      <c r="AD24" s="46"/>
      <c r="AE24" s="46"/>
      <c r="AF24" s="46"/>
      <c r="AG24" s="46"/>
      <c r="AH24" s="46"/>
      <c r="AI24" s="46"/>
      <c r="AJ24" s="46"/>
      <c r="AK24" s="46"/>
      <c r="AL24" s="46"/>
      <c r="AM24" s="46"/>
      <c r="AN24" s="21"/>
      <c r="AO24" s="21"/>
      <c r="AP24" s="21"/>
    </row>
    <row r="25" spans="1:42" ht="48.75" customHeight="1" x14ac:dyDescent="0.15">
      <c r="A25" s="7">
        <v>14</v>
      </c>
      <c r="B25" s="7" t="s">
        <v>7</v>
      </c>
      <c r="C25" s="7" t="s">
        <v>25</v>
      </c>
      <c r="D25" s="8" t="s">
        <v>9</v>
      </c>
      <c r="E25" s="15" t="s">
        <v>31</v>
      </c>
      <c r="F25" s="17" t="s">
        <v>32</v>
      </c>
      <c r="G25" s="23">
        <v>15</v>
      </c>
      <c r="H25" s="26">
        <v>1106700</v>
      </c>
      <c r="I25" s="29"/>
      <c r="J25" s="24"/>
      <c r="K25" s="24"/>
      <c r="L25" s="24"/>
      <c r="M25" s="24"/>
      <c r="N25" s="24"/>
      <c r="O25" s="24"/>
      <c r="P25" s="24"/>
      <c r="Q25" s="28">
        <v>1071000</v>
      </c>
      <c r="R25" s="24"/>
      <c r="S25" s="24"/>
      <c r="T25" s="24"/>
      <c r="U25" s="24"/>
      <c r="V25" s="24"/>
      <c r="W25" s="24"/>
      <c r="X25" s="24"/>
      <c r="Y25" s="46"/>
      <c r="Z25" s="46"/>
      <c r="AA25" s="46"/>
      <c r="AB25" s="46"/>
      <c r="AC25" s="46"/>
      <c r="AD25" s="46"/>
      <c r="AE25" s="46"/>
      <c r="AF25" s="46"/>
      <c r="AG25" s="46"/>
      <c r="AH25" s="46"/>
      <c r="AI25" s="46"/>
      <c r="AJ25" s="46"/>
      <c r="AK25" s="46"/>
      <c r="AL25" s="46"/>
      <c r="AM25" s="46"/>
      <c r="AN25" s="21"/>
      <c r="AO25" s="21"/>
      <c r="AP25" s="21"/>
    </row>
    <row r="26" spans="1:42" ht="29.25" customHeight="1" x14ac:dyDescent="0.15">
      <c r="A26" s="7">
        <v>15</v>
      </c>
      <c r="B26" s="7" t="s">
        <v>7</v>
      </c>
      <c r="C26" s="7" t="s">
        <v>25</v>
      </c>
      <c r="D26" s="8" t="s">
        <v>9</v>
      </c>
      <c r="E26" s="15" t="s">
        <v>81</v>
      </c>
      <c r="F26" s="17" t="s">
        <v>33</v>
      </c>
      <c r="G26" s="23">
        <v>21</v>
      </c>
      <c r="H26" s="26">
        <v>1649340</v>
      </c>
      <c r="I26" s="29"/>
      <c r="J26" s="24"/>
      <c r="K26" s="24"/>
      <c r="L26" s="24"/>
      <c r="M26" s="24"/>
      <c r="N26" s="24"/>
      <c r="O26" s="24"/>
      <c r="P26" s="24"/>
      <c r="Q26" s="28">
        <v>1624350</v>
      </c>
      <c r="R26" s="24"/>
      <c r="S26" s="24"/>
      <c r="T26" s="24"/>
      <c r="U26" s="24"/>
      <c r="V26" s="24"/>
      <c r="W26" s="24"/>
      <c r="X26" s="24"/>
      <c r="Y26" s="46"/>
      <c r="Z26" s="46"/>
      <c r="AA26" s="46"/>
      <c r="AB26" s="46"/>
      <c r="AC26" s="46"/>
      <c r="AD26" s="46"/>
      <c r="AE26" s="46"/>
      <c r="AF26" s="46"/>
      <c r="AG26" s="46"/>
      <c r="AH26" s="46"/>
      <c r="AI26" s="46"/>
      <c r="AJ26" s="46"/>
      <c r="AK26" s="46"/>
      <c r="AL26" s="46"/>
      <c r="AM26" s="46"/>
      <c r="AN26" s="21"/>
      <c r="AO26" s="21"/>
      <c r="AP26" s="21"/>
    </row>
    <row r="27" spans="1:42" ht="33" customHeight="1" x14ac:dyDescent="0.15">
      <c r="A27" s="7">
        <v>16</v>
      </c>
      <c r="B27" s="7" t="s">
        <v>7</v>
      </c>
      <c r="C27" s="7" t="s">
        <v>25</v>
      </c>
      <c r="D27" s="8" t="s">
        <v>9</v>
      </c>
      <c r="E27" s="15" t="s">
        <v>34</v>
      </c>
      <c r="F27" s="17" t="s">
        <v>35</v>
      </c>
      <c r="G27" s="23">
        <v>10</v>
      </c>
      <c r="H27" s="25">
        <v>761600</v>
      </c>
      <c r="I27" s="29"/>
      <c r="J27" s="24"/>
      <c r="K27" s="24"/>
      <c r="L27" s="24"/>
      <c r="M27" s="24"/>
      <c r="N27" s="24"/>
      <c r="O27" s="24"/>
      <c r="P27" s="24"/>
      <c r="Q27" s="29">
        <v>773500</v>
      </c>
      <c r="R27" s="24"/>
      <c r="S27" s="24"/>
      <c r="T27" s="24"/>
      <c r="U27" s="24"/>
      <c r="V27" s="24"/>
      <c r="W27" s="24"/>
      <c r="X27" s="24"/>
      <c r="Y27" s="46"/>
      <c r="Z27" s="46"/>
      <c r="AA27" s="46"/>
      <c r="AB27" s="46"/>
      <c r="AC27" s="46"/>
      <c r="AD27" s="46"/>
      <c r="AE27" s="46"/>
      <c r="AF27" s="46"/>
      <c r="AG27" s="46"/>
      <c r="AH27" s="46"/>
      <c r="AI27" s="46"/>
      <c r="AJ27" s="46"/>
      <c r="AK27" s="46"/>
      <c r="AL27" s="46"/>
      <c r="AM27" s="46"/>
      <c r="AN27" s="21"/>
      <c r="AO27" s="21"/>
      <c r="AP27" s="21"/>
    </row>
    <row r="28" spans="1:42" ht="33" customHeight="1" x14ac:dyDescent="0.15">
      <c r="A28" s="7">
        <v>17</v>
      </c>
      <c r="B28" s="7" t="s">
        <v>7</v>
      </c>
      <c r="C28" s="7" t="s">
        <v>25</v>
      </c>
      <c r="D28" s="8" t="s">
        <v>9</v>
      </c>
      <c r="E28" s="15" t="s">
        <v>36</v>
      </c>
      <c r="F28" s="17" t="s">
        <v>37</v>
      </c>
      <c r="G28" s="23">
        <v>25</v>
      </c>
      <c r="H28" s="25">
        <v>743750</v>
      </c>
      <c r="I28" s="29"/>
      <c r="J28" s="24"/>
      <c r="K28" s="24"/>
      <c r="L28" s="24"/>
      <c r="M28" s="24"/>
      <c r="N28" s="24"/>
      <c r="O28" s="24"/>
      <c r="P28" s="24"/>
      <c r="Q28" s="29">
        <v>803250</v>
      </c>
      <c r="R28" s="24"/>
      <c r="S28" s="24"/>
      <c r="T28" s="24"/>
      <c r="U28" s="24"/>
      <c r="V28" s="24"/>
      <c r="W28" s="24"/>
      <c r="X28" s="24"/>
      <c r="Y28" s="46"/>
      <c r="Z28" s="46"/>
      <c r="AA28" s="46"/>
      <c r="AB28" s="46"/>
      <c r="AC28" s="46"/>
      <c r="AD28" s="46"/>
      <c r="AE28" s="46"/>
      <c r="AF28" s="46"/>
      <c r="AG28" s="46"/>
      <c r="AH28" s="46"/>
      <c r="AI28" s="46"/>
      <c r="AJ28" s="46"/>
      <c r="AK28" s="46"/>
      <c r="AL28" s="46"/>
      <c r="AM28" s="46"/>
      <c r="AN28" s="21"/>
      <c r="AO28" s="21"/>
      <c r="AP28" s="21"/>
    </row>
    <row r="29" spans="1:42" ht="310.5" customHeight="1" x14ac:dyDescent="0.15">
      <c r="A29" s="7">
        <v>18</v>
      </c>
      <c r="B29" s="7" t="s">
        <v>7</v>
      </c>
      <c r="C29" s="7" t="s">
        <v>38</v>
      </c>
      <c r="D29" s="8" t="s">
        <v>39</v>
      </c>
      <c r="E29" s="7" t="s">
        <v>40</v>
      </c>
      <c r="F29" s="14" t="s">
        <v>82</v>
      </c>
      <c r="G29" s="23">
        <v>1</v>
      </c>
      <c r="H29" s="24"/>
      <c r="I29" s="29"/>
      <c r="J29" s="24"/>
      <c r="K29" s="25">
        <v>179357871</v>
      </c>
      <c r="L29" s="24"/>
      <c r="M29" s="26">
        <v>195755000</v>
      </c>
      <c r="N29" s="24"/>
      <c r="O29" s="24"/>
      <c r="P29" s="26">
        <v>199000000.28999999</v>
      </c>
      <c r="Q29" s="29">
        <v>178500000</v>
      </c>
      <c r="R29" s="24"/>
      <c r="S29" s="24"/>
      <c r="T29" s="26">
        <v>199900008</v>
      </c>
      <c r="U29" s="43">
        <v>188020000</v>
      </c>
      <c r="V29" s="24"/>
      <c r="W29" s="24"/>
      <c r="X29" s="24"/>
      <c r="Y29" s="46"/>
      <c r="Z29" s="46"/>
      <c r="AA29" s="46"/>
      <c r="AB29" s="46"/>
      <c r="AC29" s="46"/>
      <c r="AD29" s="46"/>
      <c r="AE29" s="46"/>
      <c r="AF29" s="46"/>
      <c r="AG29" s="46"/>
      <c r="AH29" s="46"/>
      <c r="AI29" s="46"/>
      <c r="AJ29" s="46"/>
      <c r="AK29" s="46"/>
      <c r="AL29" s="46"/>
      <c r="AM29" s="46"/>
      <c r="AN29" s="21"/>
      <c r="AO29" s="21"/>
      <c r="AP29" s="21"/>
    </row>
    <row r="30" spans="1:42" ht="307.5" customHeight="1" x14ac:dyDescent="0.15">
      <c r="A30" s="7">
        <v>19</v>
      </c>
      <c r="B30" s="7" t="s">
        <v>7</v>
      </c>
      <c r="C30" s="7" t="s">
        <v>41</v>
      </c>
      <c r="D30" s="8" t="s">
        <v>9</v>
      </c>
      <c r="E30" s="15" t="s">
        <v>83</v>
      </c>
      <c r="F30" s="17" t="s">
        <v>72</v>
      </c>
      <c r="G30" s="23">
        <v>1</v>
      </c>
      <c r="H30" s="24"/>
      <c r="I30" s="29"/>
      <c r="J30" s="24"/>
      <c r="K30" s="24"/>
      <c r="L30" s="24"/>
      <c r="M30" s="24"/>
      <c r="N30" s="24"/>
      <c r="O30" s="24"/>
      <c r="P30" s="24"/>
      <c r="Q30" s="24"/>
      <c r="R30" s="24"/>
      <c r="S30" s="24"/>
      <c r="T30" s="24"/>
      <c r="U30" s="24"/>
      <c r="V30" s="25">
        <v>18570286.77</v>
      </c>
      <c r="W30" s="24"/>
      <c r="X30" s="24"/>
      <c r="Y30" s="46"/>
      <c r="Z30" s="46"/>
      <c r="AA30" s="46"/>
      <c r="AB30" s="46"/>
      <c r="AC30" s="46"/>
      <c r="AD30" s="46"/>
      <c r="AE30" s="46"/>
      <c r="AF30" s="46"/>
      <c r="AG30" s="46"/>
      <c r="AH30" s="46"/>
      <c r="AI30" s="46"/>
      <c r="AJ30" s="46"/>
      <c r="AK30" s="46"/>
      <c r="AL30" s="46"/>
      <c r="AM30" s="46"/>
      <c r="AN30" s="21"/>
      <c r="AO30" s="21"/>
      <c r="AP30" s="21"/>
    </row>
    <row r="31" spans="1:42" ht="121.5" customHeight="1" x14ac:dyDescent="0.15">
      <c r="A31" s="7">
        <v>20</v>
      </c>
      <c r="B31" s="7" t="s">
        <v>7</v>
      </c>
      <c r="C31" s="7" t="s">
        <v>42</v>
      </c>
      <c r="D31" s="7" t="s">
        <v>43</v>
      </c>
      <c r="E31" s="15" t="s">
        <v>44</v>
      </c>
      <c r="F31" s="17" t="s">
        <v>84</v>
      </c>
      <c r="G31" s="23">
        <v>3</v>
      </c>
      <c r="H31" s="25">
        <v>52836000</v>
      </c>
      <c r="I31" s="29"/>
      <c r="J31" s="24"/>
      <c r="K31" s="24"/>
      <c r="L31" s="24"/>
      <c r="M31" s="24"/>
      <c r="N31" s="24"/>
      <c r="O31" s="24"/>
      <c r="P31" s="24"/>
      <c r="Q31" s="30">
        <v>53907000</v>
      </c>
      <c r="R31" s="24"/>
      <c r="S31" s="24"/>
      <c r="T31" s="24"/>
      <c r="U31" s="24"/>
      <c r="V31" s="24"/>
      <c r="W31" s="24"/>
      <c r="X31" s="24"/>
      <c r="Y31" s="46"/>
      <c r="Z31" s="46"/>
      <c r="AA31" s="46"/>
      <c r="AB31" s="46"/>
      <c r="AC31" s="46"/>
      <c r="AD31" s="46"/>
      <c r="AE31" s="46"/>
      <c r="AF31" s="46"/>
      <c r="AG31" s="46"/>
      <c r="AH31" s="46"/>
      <c r="AI31" s="46"/>
      <c r="AJ31" s="46"/>
      <c r="AK31" s="46"/>
      <c r="AL31" s="46"/>
      <c r="AM31" s="46"/>
      <c r="AN31" s="21"/>
      <c r="AO31" s="21"/>
      <c r="AP31" s="21"/>
    </row>
    <row r="32" spans="1:42" ht="63" customHeight="1" x14ac:dyDescent="0.15">
      <c r="A32" s="7">
        <v>21</v>
      </c>
      <c r="B32" s="7" t="s">
        <v>7</v>
      </c>
      <c r="C32" s="7" t="s">
        <v>42</v>
      </c>
      <c r="D32" s="7" t="s">
        <v>43</v>
      </c>
      <c r="E32" s="7" t="s">
        <v>45</v>
      </c>
      <c r="F32" s="10" t="s">
        <v>85</v>
      </c>
      <c r="G32" s="23">
        <v>3</v>
      </c>
      <c r="H32" s="26">
        <v>11781000</v>
      </c>
      <c r="I32" s="29"/>
      <c r="J32" s="24"/>
      <c r="K32" s="24"/>
      <c r="L32" s="24"/>
      <c r="M32" s="24"/>
      <c r="N32" s="24"/>
      <c r="O32" s="24"/>
      <c r="P32" s="24"/>
      <c r="Q32" s="31">
        <v>10710000</v>
      </c>
      <c r="R32" s="24"/>
      <c r="S32" s="24"/>
      <c r="T32" s="24"/>
      <c r="U32" s="24"/>
      <c r="V32" s="24"/>
      <c r="W32" s="24"/>
      <c r="X32" s="24"/>
      <c r="Y32" s="46"/>
      <c r="Z32" s="46"/>
      <c r="AA32" s="46"/>
      <c r="AB32" s="46"/>
      <c r="AC32" s="46"/>
      <c r="AD32" s="46"/>
      <c r="AE32" s="46"/>
      <c r="AF32" s="46"/>
      <c r="AG32" s="46"/>
      <c r="AH32" s="46"/>
      <c r="AI32" s="46"/>
      <c r="AJ32" s="46"/>
      <c r="AK32" s="46"/>
      <c r="AL32" s="46"/>
      <c r="AM32" s="46"/>
      <c r="AN32" s="21"/>
      <c r="AO32" s="21"/>
      <c r="AP32" s="21"/>
    </row>
    <row r="33" spans="1:43" ht="97.5" customHeight="1" x14ac:dyDescent="0.15">
      <c r="A33" s="7">
        <v>22</v>
      </c>
      <c r="B33" s="7" t="s">
        <v>7</v>
      </c>
      <c r="C33" s="7" t="s">
        <v>46</v>
      </c>
      <c r="D33" s="7" t="s">
        <v>43</v>
      </c>
      <c r="E33" s="7" t="s">
        <v>47</v>
      </c>
      <c r="F33" s="12" t="s">
        <v>86</v>
      </c>
      <c r="G33" s="23">
        <v>1</v>
      </c>
      <c r="H33" s="24"/>
      <c r="I33" s="29"/>
      <c r="J33" s="24"/>
      <c r="K33" s="24"/>
      <c r="L33" s="24"/>
      <c r="M33" s="24"/>
      <c r="N33" s="24"/>
      <c r="O33" s="24"/>
      <c r="P33" s="24"/>
      <c r="Q33" s="24"/>
      <c r="R33" s="24"/>
      <c r="S33" s="24"/>
      <c r="T33" s="32">
        <v>26636972</v>
      </c>
      <c r="U33" s="24"/>
      <c r="V33" s="24"/>
      <c r="W33" s="24"/>
      <c r="X33" s="24"/>
      <c r="Y33" s="46"/>
      <c r="Z33" s="46"/>
      <c r="AA33" s="46"/>
      <c r="AB33" s="46"/>
      <c r="AC33" s="46"/>
      <c r="AD33" s="46"/>
      <c r="AE33" s="46"/>
      <c r="AF33" s="46"/>
      <c r="AG33" s="46"/>
      <c r="AH33" s="46"/>
      <c r="AI33" s="46"/>
      <c r="AJ33" s="46"/>
      <c r="AK33" s="46"/>
      <c r="AL33" s="46"/>
      <c r="AM33" s="46"/>
      <c r="AN33" s="21"/>
      <c r="AO33" s="21"/>
      <c r="AP33" s="21"/>
    </row>
    <row r="34" spans="1:43" ht="94.5" x14ac:dyDescent="0.15">
      <c r="A34" s="7">
        <v>23</v>
      </c>
      <c r="B34" s="7" t="s">
        <v>48</v>
      </c>
      <c r="C34" s="7" t="s">
        <v>49</v>
      </c>
      <c r="D34" s="7" t="s">
        <v>50</v>
      </c>
      <c r="E34" s="15" t="s">
        <v>51</v>
      </c>
      <c r="F34" s="17" t="s">
        <v>73</v>
      </c>
      <c r="G34" s="23">
        <v>4</v>
      </c>
      <c r="H34" s="24"/>
      <c r="I34" s="29"/>
      <c r="J34" s="24"/>
      <c r="K34" s="24"/>
      <c r="L34" s="24"/>
      <c r="M34" s="24"/>
      <c r="N34" s="24"/>
      <c r="O34" s="24"/>
      <c r="P34" s="24"/>
      <c r="Q34" s="31">
        <v>6188000</v>
      </c>
      <c r="R34" s="24"/>
      <c r="S34" s="24"/>
      <c r="T34" s="24"/>
      <c r="U34" s="24"/>
      <c r="V34" s="24"/>
      <c r="W34" s="24"/>
      <c r="X34" s="24"/>
      <c r="Y34" s="46"/>
      <c r="Z34" s="46"/>
      <c r="AA34" s="46"/>
      <c r="AB34" s="46"/>
      <c r="AC34" s="46"/>
      <c r="AD34" s="46"/>
      <c r="AE34" s="46"/>
      <c r="AF34" s="46"/>
      <c r="AG34" s="46"/>
      <c r="AH34" s="46"/>
      <c r="AI34" s="46"/>
      <c r="AJ34" s="46"/>
      <c r="AK34" s="46"/>
      <c r="AL34" s="46"/>
      <c r="AM34" s="46"/>
      <c r="AN34" s="21"/>
      <c r="AO34" s="21"/>
      <c r="AP34" s="21"/>
    </row>
    <row r="35" spans="1:43" ht="98.25" customHeight="1" x14ac:dyDescent="0.15">
      <c r="A35" s="7">
        <v>24</v>
      </c>
      <c r="B35" s="7" t="s">
        <v>48</v>
      </c>
      <c r="C35" s="7" t="s">
        <v>49</v>
      </c>
      <c r="D35" s="7" t="s">
        <v>50</v>
      </c>
      <c r="E35" s="15" t="s">
        <v>52</v>
      </c>
      <c r="F35" s="17" t="s">
        <v>68</v>
      </c>
      <c r="G35" s="23">
        <v>2</v>
      </c>
      <c r="H35" s="33">
        <v>10115000</v>
      </c>
      <c r="I35" s="29"/>
      <c r="J35" s="24"/>
      <c r="K35" s="24"/>
      <c r="L35" s="24"/>
      <c r="M35" s="24"/>
      <c r="N35" s="24"/>
      <c r="O35" s="24"/>
      <c r="P35" s="24"/>
      <c r="Q35" s="31">
        <v>9996000</v>
      </c>
      <c r="R35" s="24"/>
      <c r="S35" s="24"/>
      <c r="T35" s="24"/>
      <c r="U35" s="24"/>
      <c r="V35" s="24"/>
      <c r="W35" s="24"/>
      <c r="X35" s="24"/>
      <c r="Y35" s="46"/>
      <c r="Z35" s="46"/>
      <c r="AA35" s="46"/>
      <c r="AB35" s="46"/>
      <c r="AC35" s="46"/>
      <c r="AD35" s="46"/>
      <c r="AE35" s="46"/>
      <c r="AF35" s="46"/>
      <c r="AG35" s="46"/>
      <c r="AH35" s="46"/>
      <c r="AI35" s="46"/>
      <c r="AJ35" s="46"/>
      <c r="AK35" s="46"/>
      <c r="AL35" s="46"/>
      <c r="AM35" s="46"/>
      <c r="AN35" s="21"/>
      <c r="AO35" s="21"/>
      <c r="AP35" s="21"/>
    </row>
    <row r="36" spans="1:43" ht="409.5" customHeight="1" x14ac:dyDescent="0.15">
      <c r="A36" s="7">
        <f>+A35+1</f>
        <v>25</v>
      </c>
      <c r="B36" s="7" t="s">
        <v>53</v>
      </c>
      <c r="C36" s="7" t="s">
        <v>54</v>
      </c>
      <c r="D36" s="7" t="s">
        <v>55</v>
      </c>
      <c r="E36" s="7" t="s">
        <v>54</v>
      </c>
      <c r="F36" s="12" t="s">
        <v>87</v>
      </c>
      <c r="G36" s="8">
        <v>1</v>
      </c>
      <c r="H36" s="34"/>
      <c r="I36" s="29"/>
      <c r="J36" s="24"/>
      <c r="K36" s="24"/>
      <c r="L36" s="24"/>
      <c r="M36" s="24"/>
      <c r="N36" s="24"/>
      <c r="O36" s="24"/>
      <c r="P36" s="24"/>
      <c r="Q36" s="24"/>
      <c r="R36" s="24"/>
      <c r="S36" s="24"/>
      <c r="T36" s="24"/>
      <c r="U36" s="24"/>
      <c r="V36" s="24"/>
      <c r="W36" s="32">
        <v>133999999.98</v>
      </c>
      <c r="X36" s="32"/>
      <c r="Y36" s="32"/>
      <c r="Z36" s="32"/>
      <c r="AA36" s="32"/>
      <c r="AB36" s="32"/>
      <c r="AC36" s="32"/>
      <c r="AD36" s="32"/>
      <c r="AE36" s="32"/>
      <c r="AF36" s="32"/>
      <c r="AG36" s="32"/>
      <c r="AH36" s="32"/>
      <c r="AI36" s="32"/>
      <c r="AJ36" s="32"/>
      <c r="AK36" s="32"/>
      <c r="AL36" s="32"/>
      <c r="AM36" s="32"/>
      <c r="AN36" s="21"/>
      <c r="AO36" s="21"/>
      <c r="AP36" s="21"/>
    </row>
    <row r="37" spans="1:43" ht="138" customHeight="1" x14ac:dyDescent="0.15">
      <c r="A37" s="7">
        <v>26</v>
      </c>
      <c r="B37" s="7" t="s">
        <v>56</v>
      </c>
      <c r="C37" s="7" t="s">
        <v>56</v>
      </c>
      <c r="D37" s="7" t="s">
        <v>56</v>
      </c>
      <c r="E37" s="7" t="s">
        <v>88</v>
      </c>
      <c r="F37" s="11" t="s">
        <v>89</v>
      </c>
      <c r="G37" s="8">
        <v>1</v>
      </c>
      <c r="H37" s="34"/>
      <c r="I37" s="29"/>
      <c r="J37" s="24"/>
      <c r="K37" s="24"/>
      <c r="L37" s="24"/>
      <c r="M37" s="24"/>
      <c r="N37" s="24"/>
      <c r="O37" s="25">
        <v>460530000</v>
      </c>
      <c r="P37" s="24"/>
      <c r="Q37" s="24"/>
      <c r="R37" s="24"/>
      <c r="S37" s="24"/>
      <c r="T37" s="24"/>
      <c r="U37" s="24"/>
      <c r="V37" s="24"/>
      <c r="W37" s="24"/>
      <c r="X37" s="24"/>
      <c r="Y37" s="46"/>
      <c r="Z37" s="46"/>
      <c r="AA37" s="46"/>
      <c r="AB37" s="46"/>
      <c r="AC37" s="46"/>
      <c r="AD37" s="46"/>
      <c r="AE37" s="46"/>
      <c r="AF37" s="46"/>
      <c r="AG37" s="46"/>
      <c r="AH37" s="46"/>
      <c r="AI37" s="46"/>
      <c r="AJ37" s="46"/>
      <c r="AK37" s="46"/>
      <c r="AL37" s="46"/>
      <c r="AM37" s="46"/>
      <c r="AN37" s="21"/>
      <c r="AO37" s="21"/>
      <c r="AP37" s="21"/>
    </row>
    <row r="38" spans="1:43" s="9" customFormat="1" ht="71.25" customHeight="1" x14ac:dyDescent="0.15">
      <c r="A38" s="7">
        <v>27</v>
      </c>
      <c r="B38" s="7" t="s">
        <v>56</v>
      </c>
      <c r="C38" s="7" t="s">
        <v>56</v>
      </c>
      <c r="D38" s="7" t="s">
        <v>56</v>
      </c>
      <c r="E38" s="7" t="s">
        <v>91</v>
      </c>
      <c r="F38" s="11" t="s">
        <v>90</v>
      </c>
      <c r="G38" s="8">
        <v>1</v>
      </c>
      <c r="H38" s="34"/>
      <c r="I38" s="29"/>
      <c r="J38" s="24"/>
      <c r="K38" s="24"/>
      <c r="L38" s="24"/>
      <c r="M38" s="24"/>
      <c r="N38" s="24"/>
      <c r="O38" s="24"/>
      <c r="P38" s="24"/>
      <c r="Q38" s="24"/>
      <c r="R38" s="24"/>
      <c r="S38" s="24"/>
      <c r="T38" s="24"/>
      <c r="U38" s="24"/>
      <c r="V38" s="24"/>
      <c r="W38" s="24"/>
      <c r="X38" s="24"/>
      <c r="Y38" s="46"/>
      <c r="Z38" s="46"/>
      <c r="AA38" s="46"/>
      <c r="AB38" s="46"/>
      <c r="AC38" s="46"/>
      <c r="AD38" s="46"/>
      <c r="AE38" s="46"/>
      <c r="AF38" s="46"/>
      <c r="AG38" s="46"/>
      <c r="AH38" s="46"/>
      <c r="AI38" s="46"/>
      <c r="AJ38" s="46"/>
      <c r="AK38" s="46"/>
      <c r="AL38" s="46"/>
      <c r="AM38" s="46"/>
      <c r="AN38" s="21"/>
      <c r="AO38" s="21"/>
      <c r="AP38" s="21"/>
    </row>
    <row r="39" spans="1:43" s="9" customFormat="1" ht="102.75" customHeight="1" x14ac:dyDescent="0.15">
      <c r="A39" s="7">
        <v>28</v>
      </c>
      <c r="B39" s="7" t="s">
        <v>56</v>
      </c>
      <c r="C39" s="7" t="s">
        <v>56</v>
      </c>
      <c r="D39" s="7" t="s">
        <v>56</v>
      </c>
      <c r="E39" s="7" t="s">
        <v>92</v>
      </c>
      <c r="F39" s="11" t="s">
        <v>93</v>
      </c>
      <c r="G39" s="8">
        <v>1</v>
      </c>
      <c r="H39" s="34"/>
      <c r="I39" s="28">
        <v>15946000</v>
      </c>
      <c r="J39" s="24"/>
      <c r="K39" s="24"/>
      <c r="L39" s="24"/>
      <c r="M39" s="24"/>
      <c r="N39" s="24"/>
      <c r="O39" s="24"/>
      <c r="P39" s="24"/>
      <c r="Q39" s="24"/>
      <c r="R39" s="24"/>
      <c r="S39" s="24"/>
      <c r="T39" s="24"/>
      <c r="U39" s="24"/>
      <c r="V39" s="43">
        <v>16311925</v>
      </c>
      <c r="W39" s="24"/>
      <c r="X39" s="24"/>
      <c r="Y39" s="46"/>
      <c r="Z39" s="46"/>
      <c r="AA39" s="46"/>
      <c r="AB39" s="46"/>
      <c r="AC39" s="46"/>
      <c r="AD39" s="46"/>
      <c r="AE39" s="46"/>
      <c r="AF39" s="46"/>
      <c r="AG39" s="46"/>
      <c r="AH39" s="46"/>
      <c r="AI39" s="46"/>
      <c r="AJ39" s="46"/>
      <c r="AK39" s="46"/>
      <c r="AL39" s="46"/>
      <c r="AM39" s="46"/>
      <c r="AN39" s="21"/>
      <c r="AO39" s="21"/>
      <c r="AP39" s="21"/>
    </row>
    <row r="40" spans="1:43" s="9" customFormat="1" ht="89.25" customHeight="1" x14ac:dyDescent="0.15">
      <c r="A40" s="7">
        <v>29</v>
      </c>
      <c r="B40" s="7" t="s">
        <v>56</v>
      </c>
      <c r="C40" s="7" t="s">
        <v>56</v>
      </c>
      <c r="D40" s="7" t="s">
        <v>56</v>
      </c>
      <c r="E40" s="7" t="s">
        <v>74</v>
      </c>
      <c r="F40" s="11" t="s">
        <v>94</v>
      </c>
      <c r="G40" s="8">
        <v>1</v>
      </c>
      <c r="H40" s="34"/>
      <c r="I40" s="28">
        <v>14934500</v>
      </c>
      <c r="J40" s="24"/>
      <c r="K40" s="24"/>
      <c r="L40" s="24"/>
      <c r="M40" s="24"/>
      <c r="N40" s="24"/>
      <c r="O40" s="24"/>
      <c r="P40" s="24"/>
      <c r="Q40" s="24"/>
      <c r="R40" s="24"/>
      <c r="S40" s="24"/>
      <c r="T40" s="24"/>
      <c r="U40" s="24"/>
      <c r="V40" s="24"/>
      <c r="W40" s="24"/>
      <c r="X40" s="24"/>
      <c r="Y40" s="46"/>
      <c r="Z40" s="46"/>
      <c r="AA40" s="46"/>
      <c r="AB40" s="46"/>
      <c r="AC40" s="46"/>
      <c r="AD40" s="46"/>
      <c r="AE40" s="46"/>
      <c r="AF40" s="46"/>
      <c r="AG40" s="46"/>
      <c r="AH40" s="46"/>
      <c r="AI40" s="46"/>
      <c r="AJ40" s="46"/>
      <c r="AK40" s="46"/>
      <c r="AL40" s="46"/>
      <c r="AM40" s="46"/>
      <c r="AN40" s="21"/>
      <c r="AO40" s="21"/>
      <c r="AP40" s="21"/>
    </row>
    <row r="41" spans="1:43" s="18" customFormat="1" ht="15" customHeight="1" x14ac:dyDescent="0.25">
      <c r="A41" s="76" t="s">
        <v>67</v>
      </c>
      <c r="B41" s="76"/>
      <c r="C41" s="76"/>
      <c r="D41" s="76"/>
      <c r="E41" s="76"/>
      <c r="F41" s="76"/>
      <c r="G41" s="76"/>
      <c r="H41" s="22">
        <f>SUM(H12:H40)</f>
        <v>126405132</v>
      </c>
      <c r="I41" s="22">
        <f t="shared" ref="I41:W41" si="0">SUM(I12:I40)</f>
        <v>69686400</v>
      </c>
      <c r="J41" s="22">
        <f t="shared" si="0"/>
        <v>40394550</v>
      </c>
      <c r="K41" s="22">
        <f t="shared" si="0"/>
        <v>179357871</v>
      </c>
      <c r="L41" s="22">
        <f t="shared" si="0"/>
        <v>22550500</v>
      </c>
      <c r="M41" s="22">
        <f t="shared" si="0"/>
        <v>195755000</v>
      </c>
      <c r="N41" s="22">
        <f t="shared" si="0"/>
        <v>50527400</v>
      </c>
      <c r="O41" s="22">
        <f t="shared" si="0"/>
        <v>460530000</v>
      </c>
      <c r="P41" s="22">
        <f t="shared" si="0"/>
        <v>199000000.28999999</v>
      </c>
      <c r="Q41" s="22">
        <f t="shared" si="0"/>
        <v>319717300</v>
      </c>
      <c r="R41" s="22">
        <f t="shared" si="0"/>
        <v>75636400</v>
      </c>
      <c r="S41" s="22">
        <f t="shared" si="0"/>
        <v>99722000</v>
      </c>
      <c r="T41" s="22">
        <f t="shared" si="0"/>
        <v>226536980</v>
      </c>
      <c r="U41" s="22">
        <f t="shared" si="0"/>
        <v>188020000</v>
      </c>
      <c r="V41" s="22">
        <f t="shared" si="0"/>
        <v>34882211.769999996</v>
      </c>
      <c r="W41" s="22">
        <f t="shared" si="0"/>
        <v>133999999.98</v>
      </c>
      <c r="X41" s="22"/>
      <c r="Y41" s="47"/>
      <c r="Z41" s="47"/>
      <c r="AA41" s="47"/>
      <c r="AB41" s="47"/>
      <c r="AC41" s="47"/>
      <c r="AD41" s="47"/>
      <c r="AE41" s="47"/>
      <c r="AF41" s="47"/>
      <c r="AG41" s="47"/>
      <c r="AH41" s="47"/>
      <c r="AI41" s="47"/>
      <c r="AJ41" s="47"/>
      <c r="AK41" s="47"/>
      <c r="AL41" s="47"/>
      <c r="AM41" s="47"/>
      <c r="AN41" s="35"/>
      <c r="AO41" s="35"/>
      <c r="AP41" s="35"/>
    </row>
    <row r="42" spans="1:43" s="5" customFormat="1" ht="39.75" customHeight="1" x14ac:dyDescent="0.25">
      <c r="I42" s="18"/>
      <c r="AQ42" s="18" t="e">
        <f>+#REF!-#REF!</f>
        <v>#REF!</v>
      </c>
    </row>
    <row r="43" spans="1:43" s="5" customFormat="1" ht="39.75" customHeight="1" x14ac:dyDescent="0.25">
      <c r="A43" s="5" t="s">
        <v>66</v>
      </c>
      <c r="I43" s="18"/>
      <c r="AQ43" s="5">
        <v>1142358872</v>
      </c>
    </row>
    <row r="44" spans="1:43" s="5" customFormat="1" ht="39.75" customHeight="1" x14ac:dyDescent="0.25">
      <c r="A44" s="5" t="s">
        <v>64</v>
      </c>
      <c r="I44" s="18"/>
      <c r="AQ44" s="18" t="e">
        <f>+AQ43+AQ42</f>
        <v>#REF!</v>
      </c>
    </row>
    <row r="45" spans="1:43" s="5" customFormat="1" ht="39.75" customHeight="1" x14ac:dyDescent="0.25">
      <c r="A45" s="5" t="s">
        <v>65</v>
      </c>
      <c r="I45" s="18"/>
      <c r="AQ45" s="18" t="e">
        <f>+AQ44-#REF!</f>
        <v>#REF!</v>
      </c>
    </row>
    <row r="46" spans="1:43" s="5" customFormat="1" ht="15" x14ac:dyDescent="0.25">
      <c r="I46" s="18"/>
    </row>
    <row r="47" spans="1:43" s="5" customFormat="1" ht="15" x14ac:dyDescent="0.25">
      <c r="I47" s="18"/>
    </row>
  </sheetData>
  <protectedRanges>
    <protectedRange password="F16F" sqref="E14" name="Rango1_3_2_3_2"/>
  </protectedRanges>
  <autoFilter ref="A11:AP45"/>
  <mergeCells count="51">
    <mergeCell ref="AJ10:AJ11"/>
    <mergeCell ref="AK10:AK11"/>
    <mergeCell ref="AL10:AL11"/>
    <mergeCell ref="AM10:AM11"/>
    <mergeCell ref="H9:X9"/>
    <mergeCell ref="Y9:AM9"/>
    <mergeCell ref="AE10:AE11"/>
    <mergeCell ref="AF10:AF11"/>
    <mergeCell ref="AG10:AG11"/>
    <mergeCell ref="AH10:AH11"/>
    <mergeCell ref="AI10:AI11"/>
    <mergeCell ref="Z10:Z11"/>
    <mergeCell ref="AA10:AA11"/>
    <mergeCell ref="AB10:AB11"/>
    <mergeCell ref="AC10:AC11"/>
    <mergeCell ref="AD10:AD11"/>
    <mergeCell ref="A41:G41"/>
    <mergeCell ref="K10:K11"/>
    <mergeCell ref="L10:L11"/>
    <mergeCell ref="M10:M11"/>
    <mergeCell ref="A10:A11"/>
    <mergeCell ref="B10:B11"/>
    <mergeCell ref="C10:C11"/>
    <mergeCell ref="D10:D11"/>
    <mergeCell ref="E10:E11"/>
    <mergeCell ref="F10:F11"/>
    <mergeCell ref="G10:G11"/>
    <mergeCell ref="H10:H11"/>
    <mergeCell ref="I10:I11"/>
    <mergeCell ref="J10:J11"/>
    <mergeCell ref="N10:N11"/>
    <mergeCell ref="U10:U11"/>
    <mergeCell ref="V10:V11"/>
    <mergeCell ref="X10:X11"/>
    <mergeCell ref="Y10:Y11"/>
    <mergeCell ref="A2:AP2"/>
    <mergeCell ref="A3:AP3"/>
    <mergeCell ref="A4:AP4"/>
    <mergeCell ref="A6:AP6"/>
    <mergeCell ref="AP10:AP11"/>
    <mergeCell ref="A5:AP5"/>
    <mergeCell ref="A7:AP7"/>
    <mergeCell ref="A8:AP8"/>
    <mergeCell ref="T10:T11"/>
    <mergeCell ref="W10:W11"/>
    <mergeCell ref="O10:O11"/>
    <mergeCell ref="P10:P11"/>
    <mergeCell ref="Q10:Q11"/>
    <mergeCell ref="R10:R11"/>
    <mergeCell ref="S10:S11"/>
    <mergeCell ref="AN10:AO10"/>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2"/>
  <sheetViews>
    <sheetView topLeftCell="A6" zoomScale="96" zoomScaleNormal="96" workbookViewId="0">
      <pane xSplit="6" ySplit="6" topLeftCell="T30" activePane="bottomRight" state="frozen"/>
      <selection activeCell="A6" sqref="A6"/>
      <selection pane="topRight" activeCell="H6" sqref="H6"/>
      <selection pane="bottomLeft" activeCell="A12" sqref="A12"/>
      <selection pane="bottomRight" activeCell="X43" sqref="X43"/>
    </sheetView>
  </sheetViews>
  <sheetFormatPr baseColWidth="10" defaultColWidth="11.42578125" defaultRowHeight="10.5" x14ac:dyDescent="0.15"/>
  <cols>
    <col min="1" max="1" width="11.42578125" style="2" bestFit="1" customWidth="1"/>
    <col min="2" max="2" width="13.140625" style="2" customWidth="1"/>
    <col min="3" max="3" width="22.42578125" style="9" customWidth="1"/>
    <col min="4" max="4" width="15" style="9" customWidth="1"/>
    <col min="5" max="5" width="26.85546875" style="9" customWidth="1"/>
    <col min="6" max="6" width="11.42578125" style="9" bestFit="1" customWidth="1"/>
    <col min="7" max="8" width="16.28515625" style="9" customWidth="1"/>
    <col min="9" max="10" width="12.85546875" style="9" customWidth="1"/>
    <col min="11" max="11" width="12.85546875" style="61" customWidth="1"/>
    <col min="12" max="14" width="12.85546875" style="9" customWidth="1"/>
    <col min="15" max="20" width="11.42578125" style="9" customWidth="1"/>
    <col min="21" max="21" width="11.42578125" style="9"/>
    <col min="22" max="22" width="29.140625" style="9" bestFit="1" customWidth="1"/>
    <col min="23" max="23" width="21" style="9" bestFit="1" customWidth="1"/>
    <col min="24" max="24" width="13.140625" style="9" bestFit="1" customWidth="1"/>
    <col min="25" max="16384" width="11.42578125" style="9"/>
  </cols>
  <sheetData>
    <row r="1" spans="1:25" s="4" customFormat="1" ht="11.25" x14ac:dyDescent="0.25">
      <c r="A1" s="37"/>
      <c r="B1" s="44"/>
      <c r="C1" s="44"/>
      <c r="D1" s="44"/>
      <c r="E1" s="38"/>
      <c r="F1" s="40"/>
      <c r="G1" s="40"/>
      <c r="H1" s="40"/>
      <c r="I1" s="44"/>
      <c r="J1" s="45"/>
      <c r="K1" s="51"/>
      <c r="L1" s="44"/>
      <c r="M1" s="50"/>
      <c r="N1" s="50"/>
    </row>
    <row r="2" spans="1:25" s="4" customFormat="1" ht="22.5" x14ac:dyDescent="0.25">
      <c r="A2" s="64" t="s">
        <v>57</v>
      </c>
      <c r="B2" s="64"/>
      <c r="C2" s="64"/>
      <c r="D2" s="64"/>
      <c r="E2" s="64"/>
      <c r="F2" s="64"/>
      <c r="G2" s="64"/>
      <c r="H2" s="64"/>
      <c r="I2" s="64"/>
      <c r="J2" s="64"/>
      <c r="K2" s="64"/>
      <c r="L2" s="64"/>
      <c r="M2" s="64"/>
      <c r="N2" s="64"/>
    </row>
    <row r="3" spans="1:25" s="4" customFormat="1" ht="15.75" customHeight="1" x14ac:dyDescent="0.25">
      <c r="A3" s="64" t="s">
        <v>69</v>
      </c>
      <c r="B3" s="64"/>
      <c r="C3" s="64"/>
      <c r="D3" s="64"/>
      <c r="E3" s="64"/>
      <c r="F3" s="64"/>
      <c r="G3" s="64"/>
      <c r="H3" s="64"/>
      <c r="I3" s="64"/>
      <c r="J3" s="64"/>
      <c r="K3" s="64"/>
      <c r="L3" s="64"/>
      <c r="M3" s="64"/>
      <c r="N3" s="64"/>
    </row>
    <row r="4" spans="1:25" s="4" customFormat="1" ht="65.25" customHeight="1" x14ac:dyDescent="0.25">
      <c r="A4" s="65" t="s">
        <v>59</v>
      </c>
      <c r="B4" s="65"/>
      <c r="C4" s="65"/>
      <c r="D4" s="65"/>
      <c r="E4" s="65"/>
      <c r="F4" s="65"/>
      <c r="G4" s="65"/>
      <c r="H4" s="65"/>
      <c r="I4" s="65"/>
      <c r="J4" s="65"/>
      <c r="K4" s="65"/>
      <c r="L4" s="65"/>
      <c r="M4" s="65"/>
      <c r="N4" s="65"/>
    </row>
    <row r="5" spans="1:25" s="4" customFormat="1" ht="15" x14ac:dyDescent="0.25">
      <c r="A5" s="69"/>
      <c r="B5" s="69"/>
      <c r="C5" s="69"/>
      <c r="D5" s="69"/>
      <c r="E5" s="69"/>
      <c r="F5" s="69"/>
      <c r="G5" s="69"/>
      <c r="H5" s="69"/>
      <c r="I5" s="69"/>
      <c r="J5" s="69"/>
      <c r="K5" s="69"/>
      <c r="L5" s="69"/>
      <c r="M5" s="69"/>
      <c r="N5" s="69"/>
    </row>
    <row r="6" spans="1:25" s="4" customFormat="1" ht="18" x14ac:dyDescent="0.25">
      <c r="A6" s="66" t="s">
        <v>58</v>
      </c>
      <c r="B6" s="66"/>
      <c r="C6" s="66"/>
      <c r="D6" s="66"/>
      <c r="E6" s="66"/>
      <c r="F6" s="66"/>
      <c r="G6" s="66"/>
      <c r="H6" s="66"/>
      <c r="I6" s="66"/>
      <c r="J6" s="66"/>
      <c r="K6" s="66"/>
      <c r="L6" s="66"/>
      <c r="M6" s="66"/>
      <c r="N6" s="66"/>
    </row>
    <row r="7" spans="1:25" s="3" customFormat="1" ht="12" customHeight="1" x14ac:dyDescent="0.25">
      <c r="A7" s="70"/>
      <c r="B7" s="70"/>
      <c r="C7" s="70"/>
      <c r="D7" s="70"/>
      <c r="E7" s="70"/>
      <c r="F7" s="70"/>
      <c r="G7" s="70"/>
      <c r="H7" s="70"/>
      <c r="I7" s="70"/>
      <c r="J7" s="70"/>
      <c r="K7" s="70"/>
      <c r="L7" s="70"/>
      <c r="M7" s="70"/>
      <c r="N7" s="70"/>
    </row>
    <row r="8" spans="1:25" s="4" customFormat="1" ht="27" customHeight="1" x14ac:dyDescent="0.25">
      <c r="A8" s="71"/>
      <c r="B8" s="71"/>
      <c r="C8" s="71"/>
      <c r="D8" s="71"/>
      <c r="E8" s="71"/>
      <c r="F8" s="71"/>
      <c r="G8" s="71"/>
      <c r="H8" s="71"/>
      <c r="I8" s="71"/>
      <c r="J8" s="71"/>
      <c r="K8" s="71"/>
      <c r="L8" s="71"/>
      <c r="M8" s="71"/>
      <c r="N8" s="71"/>
    </row>
    <row r="9" spans="1:25" s="4" customFormat="1" ht="15" customHeight="1" x14ac:dyDescent="0.25">
      <c r="A9" s="48"/>
      <c r="B9" s="48"/>
      <c r="C9" s="48"/>
      <c r="D9" s="48"/>
      <c r="E9" s="48"/>
      <c r="F9" s="48"/>
      <c r="G9" s="99" t="s">
        <v>115</v>
      </c>
      <c r="H9" s="100"/>
      <c r="I9" s="105" t="s">
        <v>114</v>
      </c>
      <c r="J9" s="106"/>
      <c r="K9" s="107" t="s">
        <v>112</v>
      </c>
      <c r="L9" s="108"/>
      <c r="M9" s="87" t="s">
        <v>113</v>
      </c>
      <c r="N9" s="88"/>
      <c r="O9" s="114" t="s">
        <v>117</v>
      </c>
      <c r="P9" s="114"/>
      <c r="Q9" s="109" t="s">
        <v>118</v>
      </c>
      <c r="R9" s="109"/>
      <c r="S9" s="121" t="s">
        <v>119</v>
      </c>
      <c r="T9" s="121"/>
      <c r="U9" s="120" t="s">
        <v>121</v>
      </c>
      <c r="V9" s="119" t="s">
        <v>120</v>
      </c>
      <c r="W9" s="139" t="s">
        <v>122</v>
      </c>
      <c r="X9" s="140" t="s">
        <v>175</v>
      </c>
      <c r="Y9" s="140" t="s">
        <v>177</v>
      </c>
    </row>
    <row r="10" spans="1:25" s="4" customFormat="1" ht="49.5" customHeight="1" x14ac:dyDescent="0.25">
      <c r="A10" s="77" t="s">
        <v>0</v>
      </c>
      <c r="B10" s="77" t="s">
        <v>1</v>
      </c>
      <c r="C10" s="77" t="s">
        <v>2</v>
      </c>
      <c r="D10" s="77" t="s">
        <v>3</v>
      </c>
      <c r="E10" s="77" t="s">
        <v>4</v>
      </c>
      <c r="F10" s="77" t="s">
        <v>6</v>
      </c>
      <c r="G10" s="101" t="s">
        <v>100</v>
      </c>
      <c r="H10" s="103" t="s">
        <v>157</v>
      </c>
      <c r="I10" s="93" t="s">
        <v>100</v>
      </c>
      <c r="J10" s="85" t="s">
        <v>157</v>
      </c>
      <c r="K10" s="95" t="s">
        <v>100</v>
      </c>
      <c r="L10" s="97" t="s">
        <v>157</v>
      </c>
      <c r="M10" s="89" t="s">
        <v>100</v>
      </c>
      <c r="N10" s="91" t="s">
        <v>157</v>
      </c>
      <c r="O10" s="115" t="s">
        <v>100</v>
      </c>
      <c r="P10" s="117" t="s">
        <v>157</v>
      </c>
      <c r="Q10" s="110" t="s">
        <v>100</v>
      </c>
      <c r="R10" s="112" t="s">
        <v>157</v>
      </c>
      <c r="S10" s="122" t="s">
        <v>100</v>
      </c>
      <c r="T10" s="124" t="s">
        <v>157</v>
      </c>
      <c r="U10" s="120"/>
      <c r="V10" s="119"/>
      <c r="W10" s="139"/>
      <c r="X10" s="140"/>
      <c r="Y10" s="140"/>
    </row>
    <row r="11" spans="1:25" ht="10.5" customHeight="1" x14ac:dyDescent="0.15">
      <c r="A11" s="77"/>
      <c r="B11" s="77"/>
      <c r="C11" s="77"/>
      <c r="D11" s="77"/>
      <c r="E11" s="77"/>
      <c r="F11" s="77"/>
      <c r="G11" s="102"/>
      <c r="H11" s="104"/>
      <c r="I11" s="94"/>
      <c r="J11" s="86"/>
      <c r="K11" s="96"/>
      <c r="L11" s="98"/>
      <c r="M11" s="90"/>
      <c r="N11" s="92"/>
      <c r="O11" s="116"/>
      <c r="P11" s="118"/>
      <c r="Q11" s="111"/>
      <c r="R11" s="113"/>
      <c r="S11" s="123"/>
      <c r="T11" s="125"/>
      <c r="U11" s="120"/>
      <c r="V11" s="119"/>
      <c r="W11" s="139"/>
      <c r="X11" s="140"/>
      <c r="Y11" s="140"/>
    </row>
    <row r="12" spans="1:25" ht="38.25" customHeight="1" x14ac:dyDescent="0.15">
      <c r="A12" s="7">
        <v>1</v>
      </c>
      <c r="B12" s="56" t="s">
        <v>123</v>
      </c>
      <c r="C12" s="56" t="s">
        <v>124</v>
      </c>
      <c r="D12" s="56" t="s">
        <v>125</v>
      </c>
      <c r="E12" s="56" t="s">
        <v>126</v>
      </c>
      <c r="F12" s="7">
        <v>15</v>
      </c>
      <c r="G12" s="58" t="s">
        <v>158</v>
      </c>
      <c r="H12" s="58" t="s">
        <v>111</v>
      </c>
      <c r="I12" s="58" t="s">
        <v>111</v>
      </c>
      <c r="J12" s="58" t="s">
        <v>111</v>
      </c>
      <c r="K12" s="46">
        <v>5015850</v>
      </c>
      <c r="L12" s="46">
        <v>4890000</v>
      </c>
      <c r="M12" s="52">
        <v>5.08</v>
      </c>
      <c r="N12" s="53">
        <v>2</v>
      </c>
      <c r="O12" s="21">
        <f>ROUND((IF(HABILITADOS!G12="",0,((MIN(HABILITADOS!$G$12:$H$12)/HABILITADOS!G12)*45))),2)</f>
        <v>0</v>
      </c>
      <c r="P12" s="21">
        <f>ROUND((IF(HABILITADOS!H12="",0,((MIN(HABILITADOS!$G$12:$H$12)/HABILITADOS!H12)*45))),2)</f>
        <v>45</v>
      </c>
      <c r="Q12" s="21">
        <f t="shared" ref="Q12:Q36" si="0">IF(AND(G12="CUMPLE",I12="CUMPLE"),IF(M12&gt;=5,55,IF(M12=4,30,IF(M12=3,20,0))),0)</f>
        <v>0</v>
      </c>
      <c r="R12" s="21">
        <f t="shared" ref="R12:R36" si="1">IF(AND(H12="CUMPLE",J12="CUMPLE"),IF(N12&gt;=5,55,IF(N12=4,30,IF(N12=3,20,0))),0)</f>
        <v>0</v>
      </c>
      <c r="S12" s="21">
        <f>+O12+Q12</f>
        <v>0</v>
      </c>
      <c r="T12" s="21">
        <f>+P12+R12</f>
        <v>45</v>
      </c>
      <c r="U12" s="21">
        <f t="shared" ref="U12:U36" si="2">MAX(S12:T12)</f>
        <v>45</v>
      </c>
      <c r="V12" s="21" t="str">
        <f>IF(U12=0,"DESIERTO",IF(U12=S12,$S$10,IF(U12=T12,$T$10,"DESIERTO")))</f>
        <v>UT SICVEL DISTRITAL MUSICAL 2018</v>
      </c>
      <c r="W12" s="55">
        <f t="shared" ref="W12:W32" si="3">IF(V12="DESIERTO",0,IF(V12=$K$10,K12,IF(V12=$L$10,L12,0)))</f>
        <v>4890000</v>
      </c>
      <c r="X12" s="141">
        <v>5975966</v>
      </c>
      <c r="Y12" s="143">
        <f>+SUM(X12-W12)</f>
        <v>1085966</v>
      </c>
    </row>
    <row r="13" spans="1:25" ht="37.5" customHeight="1" x14ac:dyDescent="0.15">
      <c r="A13" s="7">
        <v>2</v>
      </c>
      <c r="B13" s="56" t="s">
        <v>127</v>
      </c>
      <c r="C13" s="56" t="s">
        <v>128</v>
      </c>
      <c r="D13" s="56" t="s">
        <v>129</v>
      </c>
      <c r="E13" s="56" t="s">
        <v>130</v>
      </c>
      <c r="F13" s="56">
        <v>1</v>
      </c>
      <c r="G13" s="58" t="s">
        <v>158</v>
      </c>
      <c r="H13" s="58" t="s">
        <v>158</v>
      </c>
      <c r="I13" s="58" t="s">
        <v>111</v>
      </c>
      <c r="J13" s="58" t="s">
        <v>111</v>
      </c>
      <c r="K13" s="46">
        <v>922250</v>
      </c>
      <c r="L13" s="46">
        <v>410000</v>
      </c>
      <c r="M13" s="52">
        <v>5.08</v>
      </c>
      <c r="N13" s="53">
        <v>2</v>
      </c>
      <c r="O13" s="21">
        <f>ROUND((IF(HABILITADOS!G13="",0,((MIN(HABILITADOS!$G$13:$H$13)/HABILITADOS!G13)*45))),2)</f>
        <v>0</v>
      </c>
      <c r="P13" s="21">
        <f>ROUND((IF(HABILITADOS!H13="",0,((MIN(HABILITADOS!$G$13:$H$13)/HABILITADOS!H13)*45))),2)</f>
        <v>0</v>
      </c>
      <c r="Q13" s="21">
        <f t="shared" si="0"/>
        <v>0</v>
      </c>
      <c r="R13" s="21">
        <f t="shared" si="1"/>
        <v>0</v>
      </c>
      <c r="S13" s="21">
        <f t="shared" ref="S13:T36" si="4">+O13+Q13</f>
        <v>0</v>
      </c>
      <c r="T13" s="21">
        <f t="shared" si="4"/>
        <v>0</v>
      </c>
      <c r="U13" s="21">
        <f t="shared" si="2"/>
        <v>0</v>
      </c>
      <c r="V13" s="21" t="str">
        <f t="shared" ref="V13:V36" si="5">IF(U13=0,"DESIERTO",IF(U13=S13,$S$10,IF(U13=T13,$T$10,"DESIERTO")))</f>
        <v>DESIERTO</v>
      </c>
      <c r="W13" s="55">
        <f t="shared" si="3"/>
        <v>0</v>
      </c>
      <c r="X13" s="141">
        <v>1808800</v>
      </c>
      <c r="Y13" s="144" t="s">
        <v>178</v>
      </c>
    </row>
    <row r="14" spans="1:25" ht="28.5" customHeight="1" x14ac:dyDescent="0.15">
      <c r="A14" s="7">
        <v>3</v>
      </c>
      <c r="B14" s="56" t="s">
        <v>127</v>
      </c>
      <c r="C14" s="56" t="s">
        <v>128</v>
      </c>
      <c r="D14" s="56" t="s">
        <v>129</v>
      </c>
      <c r="E14" s="56" t="s">
        <v>131</v>
      </c>
      <c r="F14" s="56">
        <v>2</v>
      </c>
      <c r="G14" s="58" t="s">
        <v>111</v>
      </c>
      <c r="H14" s="58" t="s">
        <v>111</v>
      </c>
      <c r="I14" s="58" t="s">
        <v>111</v>
      </c>
      <c r="J14" s="58" t="s">
        <v>111</v>
      </c>
      <c r="K14" s="46">
        <v>568820</v>
      </c>
      <c r="L14" s="46">
        <v>444000</v>
      </c>
      <c r="M14" s="52">
        <v>5.08</v>
      </c>
      <c r="N14" s="53">
        <v>2</v>
      </c>
      <c r="O14" s="21">
        <f>ROUND((IF(HABILITADOS!G14="",0,((MIN(HABILITADOS!$G$14:$H$14)/HABILITADOS!G14)*45))),2)</f>
        <v>35.130000000000003</v>
      </c>
      <c r="P14" s="21">
        <f>ROUND((IF(HABILITADOS!H14="",0,((MIN(HABILITADOS!$G$14:$H$14)/HABILITADOS!H14)*45))),2)</f>
        <v>45</v>
      </c>
      <c r="Q14" s="21">
        <f t="shared" si="0"/>
        <v>55</v>
      </c>
      <c r="R14" s="21">
        <f t="shared" si="1"/>
        <v>0</v>
      </c>
      <c r="S14" s="21">
        <f t="shared" si="4"/>
        <v>90.13</v>
      </c>
      <c r="T14" s="21">
        <f t="shared" si="4"/>
        <v>45</v>
      </c>
      <c r="U14" s="21">
        <f t="shared" si="2"/>
        <v>90.13</v>
      </c>
      <c r="V14" s="21" t="str">
        <f t="shared" si="5"/>
        <v>ANALYTICA</v>
      </c>
      <c r="W14" s="55">
        <f t="shared" si="3"/>
        <v>568820</v>
      </c>
      <c r="X14" s="141">
        <v>666400</v>
      </c>
      <c r="Y14" s="143">
        <f t="shared" ref="Y13:Y36" si="6">+SUM(X14-W14)</f>
        <v>97580</v>
      </c>
    </row>
    <row r="15" spans="1:25" ht="29.25" customHeight="1" x14ac:dyDescent="0.15">
      <c r="A15" s="7">
        <v>4</v>
      </c>
      <c r="B15" s="56" t="s">
        <v>127</v>
      </c>
      <c r="C15" s="56" t="s">
        <v>128</v>
      </c>
      <c r="D15" s="56" t="s">
        <v>129</v>
      </c>
      <c r="E15" s="56" t="s">
        <v>132</v>
      </c>
      <c r="F15" s="56">
        <v>1</v>
      </c>
      <c r="G15" s="58" t="s">
        <v>158</v>
      </c>
      <c r="H15" s="58" t="s">
        <v>158</v>
      </c>
      <c r="I15" s="58" t="s">
        <v>111</v>
      </c>
      <c r="J15" s="58" t="s">
        <v>111</v>
      </c>
      <c r="K15" s="46">
        <v>460530</v>
      </c>
      <c r="L15" s="46">
        <v>318000</v>
      </c>
      <c r="M15" s="52">
        <v>5.08</v>
      </c>
      <c r="N15" s="53">
        <v>2</v>
      </c>
      <c r="O15" s="21">
        <f>ROUND((IF(HABILITADOS!G15="",0,((MIN(HABILITADOS!$G$15:$H$15)/HABILITADOS!G15)*45))),2)</f>
        <v>0</v>
      </c>
      <c r="P15" s="21">
        <f>ROUND((IF(HABILITADOS!H15="",0,((MIN(HABILITADOS!$G$15:$H$15)/HABILITADOS!H15)*45))),2)</f>
        <v>0</v>
      </c>
      <c r="Q15" s="21">
        <f t="shared" si="0"/>
        <v>0</v>
      </c>
      <c r="R15" s="21">
        <f t="shared" si="1"/>
        <v>0</v>
      </c>
      <c r="S15" s="21">
        <f t="shared" si="4"/>
        <v>0</v>
      </c>
      <c r="T15" s="21">
        <f t="shared" si="4"/>
        <v>0</v>
      </c>
      <c r="U15" s="21">
        <f t="shared" si="2"/>
        <v>0</v>
      </c>
      <c r="V15" s="21" t="str">
        <f t="shared" si="5"/>
        <v>DESIERTO</v>
      </c>
      <c r="W15" s="55">
        <f t="shared" si="3"/>
        <v>0</v>
      </c>
      <c r="X15" s="141">
        <v>583100</v>
      </c>
      <c r="Y15" s="144" t="s">
        <v>178</v>
      </c>
    </row>
    <row r="16" spans="1:25" ht="42" x14ac:dyDescent="0.15">
      <c r="A16" s="7">
        <v>5</v>
      </c>
      <c r="B16" s="56" t="s">
        <v>127</v>
      </c>
      <c r="C16" s="56" t="s">
        <v>128</v>
      </c>
      <c r="D16" s="56" t="s">
        <v>129</v>
      </c>
      <c r="E16" s="56" t="s">
        <v>133</v>
      </c>
      <c r="F16" s="56">
        <v>2</v>
      </c>
      <c r="G16" s="58" t="s">
        <v>158</v>
      </c>
      <c r="H16" s="58" t="s">
        <v>158</v>
      </c>
      <c r="I16" s="58" t="s">
        <v>111</v>
      </c>
      <c r="J16" s="58" t="s">
        <v>111</v>
      </c>
      <c r="K16" s="46">
        <v>464100</v>
      </c>
      <c r="L16" s="46">
        <v>524000</v>
      </c>
      <c r="M16" s="52">
        <v>5.08</v>
      </c>
      <c r="N16" s="53">
        <v>2</v>
      </c>
      <c r="O16" s="21">
        <f>ROUND((IF(HABILITADOS!G16="",0,((MIN(HABILITADOS!$G$16:$H$16)/HABILITADOS!G16)*45))),2)</f>
        <v>0</v>
      </c>
      <c r="P16" s="21">
        <f>ROUND((IF(HABILITADOS!H16="",0,((MIN(HABILITADOS!$G$16:$H$16)/HABILITADOS!H16)*45))),2)</f>
        <v>0</v>
      </c>
      <c r="Q16" s="21">
        <f t="shared" si="0"/>
        <v>0</v>
      </c>
      <c r="R16" s="21">
        <f t="shared" si="1"/>
        <v>0</v>
      </c>
      <c r="S16" s="21">
        <f t="shared" si="4"/>
        <v>0</v>
      </c>
      <c r="T16" s="21">
        <f t="shared" si="4"/>
        <v>0</v>
      </c>
      <c r="U16" s="21">
        <f t="shared" si="2"/>
        <v>0</v>
      </c>
      <c r="V16" s="21" t="str">
        <f t="shared" si="5"/>
        <v>DESIERTO</v>
      </c>
      <c r="W16" s="55">
        <f t="shared" si="3"/>
        <v>0</v>
      </c>
      <c r="X16" s="141">
        <v>809200</v>
      </c>
      <c r="Y16" s="144" t="s">
        <v>178</v>
      </c>
    </row>
    <row r="17" spans="1:25" ht="42" x14ac:dyDescent="0.15">
      <c r="A17" s="7">
        <v>6</v>
      </c>
      <c r="B17" s="56" t="s">
        <v>127</v>
      </c>
      <c r="C17" s="56" t="s">
        <v>128</v>
      </c>
      <c r="D17" s="56" t="s">
        <v>129</v>
      </c>
      <c r="E17" s="56" t="s">
        <v>134</v>
      </c>
      <c r="F17" s="56">
        <v>2</v>
      </c>
      <c r="G17" s="58" t="s">
        <v>158</v>
      </c>
      <c r="H17" s="58" t="s">
        <v>158</v>
      </c>
      <c r="I17" s="58" t="s">
        <v>111</v>
      </c>
      <c r="J17" s="58" t="s">
        <v>111</v>
      </c>
      <c r="K17" s="62">
        <v>7711200</v>
      </c>
      <c r="L17" s="46">
        <v>6244000</v>
      </c>
      <c r="M17" s="52">
        <v>5.08</v>
      </c>
      <c r="N17" s="53">
        <v>2</v>
      </c>
      <c r="O17" s="21">
        <f>ROUND((IF(HABILITADOS!G17="",0,((MIN(HABILITADOS!$G$17:$H$17)/HABILITADOS!G17)*45))),2)</f>
        <v>0</v>
      </c>
      <c r="P17" s="21">
        <f>ROUND((IF(HABILITADOS!H17="",0,((MIN(HABILITADOS!$G$17:$H$17)/HABILITADOS!H17)*45))),2)</f>
        <v>0</v>
      </c>
      <c r="Q17" s="21">
        <f t="shared" si="0"/>
        <v>0</v>
      </c>
      <c r="R17" s="21">
        <f t="shared" si="1"/>
        <v>0</v>
      </c>
      <c r="S17" s="21">
        <f t="shared" si="4"/>
        <v>0</v>
      </c>
      <c r="T17" s="21">
        <f t="shared" si="4"/>
        <v>0</v>
      </c>
      <c r="U17" s="21">
        <f t="shared" si="2"/>
        <v>0</v>
      </c>
      <c r="V17" s="21" t="str">
        <f t="shared" si="5"/>
        <v>DESIERTO</v>
      </c>
      <c r="W17" s="55">
        <f t="shared" si="3"/>
        <v>0</v>
      </c>
      <c r="X17" s="141">
        <v>7092400</v>
      </c>
      <c r="Y17" s="144" t="s">
        <v>178</v>
      </c>
    </row>
    <row r="18" spans="1:25" ht="137.25" customHeight="1" x14ac:dyDescent="0.15">
      <c r="A18" s="7">
        <v>7</v>
      </c>
      <c r="B18" s="56" t="s">
        <v>127</v>
      </c>
      <c r="C18" s="56" t="s">
        <v>128</v>
      </c>
      <c r="D18" s="56" t="s">
        <v>129</v>
      </c>
      <c r="E18" s="56" t="s">
        <v>135</v>
      </c>
      <c r="F18" s="56">
        <v>2</v>
      </c>
      <c r="G18" s="58"/>
      <c r="H18" s="58"/>
      <c r="I18" s="58"/>
      <c r="J18" s="58"/>
      <c r="K18" s="46">
        <v>0</v>
      </c>
      <c r="L18" s="46">
        <v>0</v>
      </c>
      <c r="M18" s="52"/>
      <c r="N18" s="53"/>
      <c r="O18" s="21">
        <f>ROUND((IF(HABILITADOS!G18="",0,((MIN(HABILITADOS!$G$18:$H$18)/HABILITADOS!G18)*45))),2)</f>
        <v>0</v>
      </c>
      <c r="P18" s="21">
        <f>ROUND((IF(HABILITADOS!H18="",0,((MIN(HABILITADOS!$G$18:$H$18)/HABILITADOS!H18)*45))),2)</f>
        <v>0</v>
      </c>
      <c r="Q18" s="21">
        <f t="shared" si="0"/>
        <v>0</v>
      </c>
      <c r="R18" s="21">
        <f t="shared" si="1"/>
        <v>0</v>
      </c>
      <c r="S18" s="21">
        <f t="shared" si="4"/>
        <v>0</v>
      </c>
      <c r="T18" s="21">
        <f t="shared" si="4"/>
        <v>0</v>
      </c>
      <c r="U18" s="21">
        <f t="shared" si="2"/>
        <v>0</v>
      </c>
      <c r="V18" s="21" t="str">
        <f t="shared" si="5"/>
        <v>DESIERTO</v>
      </c>
      <c r="W18" s="55">
        <f t="shared" si="3"/>
        <v>0</v>
      </c>
      <c r="X18" s="141">
        <v>571200</v>
      </c>
      <c r="Y18" s="144" t="s">
        <v>178</v>
      </c>
    </row>
    <row r="19" spans="1:25" ht="170.25" customHeight="1" x14ac:dyDescent="0.15">
      <c r="A19" s="7">
        <v>8</v>
      </c>
      <c r="B19" s="56" t="s">
        <v>127</v>
      </c>
      <c r="C19" s="56" t="s">
        <v>136</v>
      </c>
      <c r="D19" s="56" t="s">
        <v>137</v>
      </c>
      <c r="E19" s="56" t="s">
        <v>133</v>
      </c>
      <c r="F19" s="56">
        <v>5</v>
      </c>
      <c r="G19" s="58" t="s">
        <v>111</v>
      </c>
      <c r="H19" s="58" t="s">
        <v>111</v>
      </c>
      <c r="I19" s="58" t="s">
        <v>111</v>
      </c>
      <c r="J19" s="58" t="s">
        <v>111</v>
      </c>
      <c r="K19" s="46">
        <v>14880950</v>
      </c>
      <c r="L19" s="46">
        <v>11425000</v>
      </c>
      <c r="M19" s="52">
        <v>5.08</v>
      </c>
      <c r="N19" s="53">
        <v>2</v>
      </c>
      <c r="O19" s="21">
        <f>ROUND((IF(HABILITADOS!G19="",0,((MIN(HABILITADOS!$G$19:$H$19)/HABILITADOS!G19)*45))),2)</f>
        <v>34.549999999999997</v>
      </c>
      <c r="P19" s="21">
        <f>ROUND((IF(HABILITADOS!H19="",0,((MIN(HABILITADOS!$G$19:$H$19)/HABILITADOS!H19)*45))),2)</f>
        <v>45</v>
      </c>
      <c r="Q19" s="21">
        <f t="shared" si="0"/>
        <v>55</v>
      </c>
      <c r="R19" s="21">
        <f t="shared" si="1"/>
        <v>0</v>
      </c>
      <c r="S19" s="21">
        <f t="shared" si="4"/>
        <v>89.55</v>
      </c>
      <c r="T19" s="21">
        <f t="shared" si="4"/>
        <v>45</v>
      </c>
      <c r="U19" s="21">
        <f t="shared" si="2"/>
        <v>89.55</v>
      </c>
      <c r="V19" s="21" t="str">
        <f t="shared" si="5"/>
        <v>ANALYTICA</v>
      </c>
      <c r="W19" s="55">
        <f t="shared" si="3"/>
        <v>14880950</v>
      </c>
      <c r="X19" s="141">
        <v>17731000</v>
      </c>
      <c r="Y19" s="143">
        <f t="shared" si="6"/>
        <v>2850050</v>
      </c>
    </row>
    <row r="20" spans="1:25" ht="36" customHeight="1" x14ac:dyDescent="0.15">
      <c r="A20" s="7">
        <v>9</v>
      </c>
      <c r="B20" s="56" t="s">
        <v>127</v>
      </c>
      <c r="C20" s="56" t="s">
        <v>136</v>
      </c>
      <c r="D20" s="56" t="s">
        <v>137</v>
      </c>
      <c r="E20" s="56" t="s">
        <v>138</v>
      </c>
      <c r="F20" s="56">
        <v>20</v>
      </c>
      <c r="G20" s="58"/>
      <c r="H20" s="58" t="s">
        <v>111</v>
      </c>
      <c r="I20" s="58"/>
      <c r="J20" s="58" t="s">
        <v>111</v>
      </c>
      <c r="K20" s="28">
        <v>0</v>
      </c>
      <c r="L20" s="46">
        <v>21400000</v>
      </c>
      <c r="M20" s="54"/>
      <c r="N20" s="53">
        <v>2</v>
      </c>
      <c r="O20" s="21">
        <f>ROUND((IF(HABILITADOS!G20="",0,((MIN(HABILITADOS!$G$20:$H$20)/HABILITADOS!G20)*45))),2)</f>
        <v>0</v>
      </c>
      <c r="P20" s="21">
        <f>ROUND((IF(HABILITADOS!H20="",0,((MIN(HABILITADOS!$G$20:$H$20)/HABILITADOS!H20)*45))),2)</f>
        <v>45</v>
      </c>
      <c r="Q20" s="21">
        <f t="shared" si="0"/>
        <v>0</v>
      </c>
      <c r="R20" s="21">
        <f t="shared" si="1"/>
        <v>0</v>
      </c>
      <c r="S20" s="21">
        <f t="shared" si="4"/>
        <v>0</v>
      </c>
      <c r="T20" s="21">
        <f t="shared" si="4"/>
        <v>45</v>
      </c>
      <c r="U20" s="21">
        <f t="shared" si="2"/>
        <v>45</v>
      </c>
      <c r="V20" s="21" t="str">
        <f t="shared" si="5"/>
        <v>UT SICVEL DISTRITAL MUSICAL 2018</v>
      </c>
      <c r="W20" s="55">
        <f t="shared" si="3"/>
        <v>21400000</v>
      </c>
      <c r="X20" s="141">
        <v>22372000</v>
      </c>
      <c r="Y20" s="143">
        <f t="shared" si="6"/>
        <v>972000</v>
      </c>
    </row>
    <row r="21" spans="1:25" ht="31.5" x14ac:dyDescent="0.15">
      <c r="A21" s="7">
        <v>10</v>
      </c>
      <c r="B21" s="56" t="s">
        <v>139</v>
      </c>
      <c r="C21" s="56" t="s">
        <v>140</v>
      </c>
      <c r="D21" s="56" t="s">
        <v>141</v>
      </c>
      <c r="E21" s="56" t="s">
        <v>142</v>
      </c>
      <c r="F21" s="56">
        <v>1</v>
      </c>
      <c r="G21" s="58"/>
      <c r="H21" s="58"/>
      <c r="I21" s="58"/>
      <c r="J21" s="58"/>
      <c r="K21" s="28">
        <v>0</v>
      </c>
      <c r="L21" s="46">
        <v>0</v>
      </c>
      <c r="M21" s="54"/>
      <c r="N21" s="53"/>
      <c r="O21" s="21">
        <f>ROUND((IF(HABILITADOS!G21="",0,((MIN(HABILITADOS!$G$21:$H$21)/HABILITADOS!G21)*45))),2)</f>
        <v>0</v>
      </c>
      <c r="P21" s="21">
        <f>ROUND((IF(HABILITADOS!H21="",0,((MIN(HABILITADOS!$G$21:$H$21)/HABILITADOS!H21)*45))),2)</f>
        <v>0</v>
      </c>
      <c r="Q21" s="21">
        <f t="shared" si="0"/>
        <v>0</v>
      </c>
      <c r="R21" s="21">
        <f t="shared" si="1"/>
        <v>0</v>
      </c>
      <c r="S21" s="21">
        <f t="shared" si="4"/>
        <v>0</v>
      </c>
      <c r="T21" s="21">
        <f t="shared" si="4"/>
        <v>0</v>
      </c>
      <c r="U21" s="21">
        <f t="shared" si="2"/>
        <v>0</v>
      </c>
      <c r="V21" s="21" t="str">
        <f t="shared" si="5"/>
        <v>DESIERTO</v>
      </c>
      <c r="W21" s="55">
        <f t="shared" si="3"/>
        <v>0</v>
      </c>
      <c r="X21" s="141">
        <v>3129443</v>
      </c>
      <c r="Y21" s="144" t="s">
        <v>178</v>
      </c>
    </row>
    <row r="22" spans="1:25" ht="31.5" x14ac:dyDescent="0.15">
      <c r="A22" s="7">
        <v>11</v>
      </c>
      <c r="B22" s="56" t="s">
        <v>139</v>
      </c>
      <c r="C22" s="56" t="s">
        <v>140</v>
      </c>
      <c r="D22" s="56" t="s">
        <v>141</v>
      </c>
      <c r="E22" s="56" t="s">
        <v>143</v>
      </c>
      <c r="F22" s="56">
        <v>8</v>
      </c>
      <c r="G22" s="58"/>
      <c r="H22" s="58"/>
      <c r="I22" s="58"/>
      <c r="J22" s="58"/>
      <c r="K22" s="28">
        <v>0</v>
      </c>
      <c r="L22" s="46">
        <v>0</v>
      </c>
      <c r="M22" s="54"/>
      <c r="N22" s="53"/>
      <c r="O22" s="21">
        <f>ROUND((IF(HABILITADOS!G22="",0,((MIN(HABILITADOS!$G$22:$H$22)/HABILITADOS!G22)*45))),2)</f>
        <v>0</v>
      </c>
      <c r="P22" s="21">
        <f>ROUND((IF(HABILITADOS!H22="",0,((MIN(HABILITADOS!$G$22:$H$22)/HABILITADOS!H22)*45))),2)</f>
        <v>0</v>
      </c>
      <c r="Q22" s="21">
        <f t="shared" si="0"/>
        <v>0</v>
      </c>
      <c r="R22" s="21">
        <f t="shared" si="1"/>
        <v>0</v>
      </c>
      <c r="S22" s="21">
        <f t="shared" si="4"/>
        <v>0</v>
      </c>
      <c r="T22" s="21">
        <f t="shared" si="4"/>
        <v>0</v>
      </c>
      <c r="U22" s="21">
        <f t="shared" si="2"/>
        <v>0</v>
      </c>
      <c r="V22" s="21" t="str">
        <f t="shared" si="5"/>
        <v>DESIERTO</v>
      </c>
      <c r="W22" s="55">
        <f t="shared" si="3"/>
        <v>0</v>
      </c>
      <c r="X22" s="141">
        <v>12530129</v>
      </c>
      <c r="Y22" s="144" t="s">
        <v>178</v>
      </c>
    </row>
    <row r="23" spans="1:25" ht="31.5" x14ac:dyDescent="0.15">
      <c r="A23" s="7">
        <v>12</v>
      </c>
      <c r="B23" s="56" t="s">
        <v>139</v>
      </c>
      <c r="C23" s="56" t="s">
        <v>140</v>
      </c>
      <c r="D23" s="56" t="s">
        <v>141</v>
      </c>
      <c r="E23" s="56" t="s">
        <v>144</v>
      </c>
      <c r="F23" s="56">
        <v>8</v>
      </c>
      <c r="G23" s="58"/>
      <c r="H23" s="58"/>
      <c r="I23" s="58"/>
      <c r="J23" s="58"/>
      <c r="K23" s="28">
        <v>0</v>
      </c>
      <c r="L23" s="46">
        <v>0</v>
      </c>
      <c r="M23" s="54"/>
      <c r="N23" s="53"/>
      <c r="O23" s="21">
        <f>ROUND((IF(HABILITADOS!G23="",0,((MIN(HABILITADOS!$G$23:$H$23)/HABILITADOS!G23)*45))),2)</f>
        <v>0</v>
      </c>
      <c r="P23" s="21">
        <f>ROUND((IF(HABILITADOS!H23="",0,((MIN(HABILITADOS!$G$23:$H$23)/HABILITADOS!H23)*45))),2)</f>
        <v>0</v>
      </c>
      <c r="Q23" s="21">
        <f t="shared" si="0"/>
        <v>0</v>
      </c>
      <c r="R23" s="21">
        <f t="shared" si="1"/>
        <v>0</v>
      </c>
      <c r="S23" s="21">
        <f t="shared" si="4"/>
        <v>0</v>
      </c>
      <c r="T23" s="21">
        <f t="shared" si="4"/>
        <v>0</v>
      </c>
      <c r="U23" s="21">
        <f t="shared" si="2"/>
        <v>0</v>
      </c>
      <c r="V23" s="21" t="str">
        <f t="shared" si="5"/>
        <v>DESIERTO</v>
      </c>
      <c r="W23" s="55">
        <f t="shared" si="3"/>
        <v>0</v>
      </c>
      <c r="X23" s="141">
        <v>12221179</v>
      </c>
      <c r="Y23" s="144" t="s">
        <v>178</v>
      </c>
    </row>
    <row r="24" spans="1:25" ht="31.5" x14ac:dyDescent="0.15">
      <c r="A24" s="7">
        <v>13</v>
      </c>
      <c r="B24" s="56" t="s">
        <v>139</v>
      </c>
      <c r="C24" s="56" t="s">
        <v>140</v>
      </c>
      <c r="D24" s="56" t="s">
        <v>145</v>
      </c>
      <c r="E24" s="56" t="s">
        <v>146</v>
      </c>
      <c r="F24" s="56">
        <v>5</v>
      </c>
      <c r="G24" s="58"/>
      <c r="H24" s="58"/>
      <c r="I24" s="58"/>
      <c r="J24" s="58"/>
      <c r="K24" s="28">
        <v>0</v>
      </c>
      <c r="L24" s="46">
        <v>0</v>
      </c>
      <c r="M24" s="54"/>
      <c r="N24" s="53"/>
      <c r="O24" s="21">
        <f>ROUND((IF(HABILITADOS!G24="",0,((MIN(HABILITADOS!$G$24:$H$24)/HABILITADOS!G24)*45))),2)</f>
        <v>0</v>
      </c>
      <c r="P24" s="21">
        <f>ROUND((IF(HABILITADOS!H24="",0,((MIN(HABILITADOS!$G$24:$H$24)/HABILITADOS!H24)*45))),2)</f>
        <v>0</v>
      </c>
      <c r="Q24" s="21">
        <f t="shared" si="0"/>
        <v>0</v>
      </c>
      <c r="R24" s="21">
        <f t="shared" si="1"/>
        <v>0</v>
      </c>
      <c r="S24" s="21">
        <f t="shared" si="4"/>
        <v>0</v>
      </c>
      <c r="T24" s="21">
        <f t="shared" si="4"/>
        <v>0</v>
      </c>
      <c r="U24" s="21">
        <f t="shared" si="2"/>
        <v>0</v>
      </c>
      <c r="V24" s="21" t="str">
        <f t="shared" si="5"/>
        <v>DESIERTO</v>
      </c>
      <c r="W24" s="55">
        <f t="shared" si="3"/>
        <v>0</v>
      </c>
      <c r="X24" s="141">
        <v>12499998</v>
      </c>
      <c r="Y24" s="144" t="s">
        <v>178</v>
      </c>
    </row>
    <row r="25" spans="1:25" ht="31.5" x14ac:dyDescent="0.15">
      <c r="A25" s="7">
        <v>14</v>
      </c>
      <c r="B25" s="56" t="s">
        <v>139</v>
      </c>
      <c r="C25" s="56" t="s">
        <v>140</v>
      </c>
      <c r="D25" s="56" t="s">
        <v>145</v>
      </c>
      <c r="E25" s="56" t="s">
        <v>147</v>
      </c>
      <c r="F25" s="56">
        <v>5</v>
      </c>
      <c r="G25" s="58"/>
      <c r="H25" s="58"/>
      <c r="I25" s="58"/>
      <c r="J25" s="58"/>
      <c r="K25" s="28">
        <v>0</v>
      </c>
      <c r="L25" s="46">
        <v>0</v>
      </c>
      <c r="M25" s="54"/>
      <c r="N25" s="53"/>
      <c r="O25" s="21">
        <f>ROUND((IF(HABILITADOS!G25="",0,((MIN(HABILITADOS!$G$25:$H$25)/HABILITADOS!G25)*45))),2)</f>
        <v>0</v>
      </c>
      <c r="P25" s="21">
        <f>ROUND((IF(HABILITADOS!H25="",0,((MIN(HABILITADOS!$G$25:$H$25)/HABILITADOS!H25)*45))),2)</f>
        <v>0</v>
      </c>
      <c r="Q25" s="21">
        <f t="shared" si="0"/>
        <v>0</v>
      </c>
      <c r="R25" s="21">
        <f t="shared" si="1"/>
        <v>0</v>
      </c>
      <c r="S25" s="21">
        <f t="shared" si="4"/>
        <v>0</v>
      </c>
      <c r="T25" s="21">
        <f t="shared" si="4"/>
        <v>0</v>
      </c>
      <c r="U25" s="21">
        <f t="shared" si="2"/>
        <v>0</v>
      </c>
      <c r="V25" s="21" t="str">
        <f t="shared" si="5"/>
        <v>DESIERTO</v>
      </c>
      <c r="W25" s="55">
        <f t="shared" si="3"/>
        <v>0</v>
      </c>
      <c r="X25" s="141">
        <v>12499998</v>
      </c>
      <c r="Y25" s="144" t="s">
        <v>178</v>
      </c>
    </row>
    <row r="26" spans="1:25" ht="31.5" x14ac:dyDescent="0.15">
      <c r="A26" s="7">
        <v>15</v>
      </c>
      <c r="B26" s="56" t="s">
        <v>139</v>
      </c>
      <c r="C26" s="56" t="s">
        <v>140</v>
      </c>
      <c r="D26" s="56" t="s">
        <v>145</v>
      </c>
      <c r="E26" s="56" t="s">
        <v>148</v>
      </c>
      <c r="F26" s="56">
        <v>5</v>
      </c>
      <c r="G26" s="58"/>
      <c r="H26" s="58"/>
      <c r="I26" s="58"/>
      <c r="J26" s="58"/>
      <c r="K26" s="28">
        <v>0</v>
      </c>
      <c r="L26" s="46">
        <v>0</v>
      </c>
      <c r="M26" s="54"/>
      <c r="N26" s="53"/>
      <c r="O26" s="21">
        <f>ROUND((IF(HABILITADOS!G26="",0,((MIN(HABILITADOS!$G$26:$H$26)/HABILITADOS!G26)*45))),2)</f>
        <v>0</v>
      </c>
      <c r="P26" s="21">
        <f>ROUND((IF(HABILITADOS!H26="",0,((MIN(HABILITADOS!$G$26:$H$26)/HABILITADOS!H26)*45))),2)</f>
        <v>0</v>
      </c>
      <c r="Q26" s="21">
        <f t="shared" si="0"/>
        <v>0</v>
      </c>
      <c r="R26" s="21">
        <f t="shared" si="1"/>
        <v>0</v>
      </c>
      <c r="S26" s="21">
        <f t="shared" si="4"/>
        <v>0</v>
      </c>
      <c r="T26" s="21">
        <f t="shared" si="4"/>
        <v>0</v>
      </c>
      <c r="U26" s="21">
        <f t="shared" si="2"/>
        <v>0</v>
      </c>
      <c r="V26" s="21" t="str">
        <f t="shared" si="5"/>
        <v>DESIERTO</v>
      </c>
      <c r="W26" s="55">
        <f t="shared" si="3"/>
        <v>0</v>
      </c>
      <c r="X26" s="141">
        <v>12499998</v>
      </c>
      <c r="Y26" s="144" t="s">
        <v>178</v>
      </c>
    </row>
    <row r="27" spans="1:25" ht="31.5" x14ac:dyDescent="0.15">
      <c r="A27" s="7">
        <v>16</v>
      </c>
      <c r="B27" s="56" t="s">
        <v>139</v>
      </c>
      <c r="C27" s="56" t="s">
        <v>140</v>
      </c>
      <c r="D27" s="56" t="s">
        <v>145</v>
      </c>
      <c r="E27" s="56" t="s">
        <v>148</v>
      </c>
      <c r="F27" s="56">
        <v>5</v>
      </c>
      <c r="G27" s="58"/>
      <c r="H27" s="58"/>
      <c r="I27" s="58"/>
      <c r="J27" s="58"/>
      <c r="K27" s="28">
        <v>0</v>
      </c>
      <c r="L27" s="46">
        <v>0</v>
      </c>
      <c r="M27" s="54"/>
      <c r="N27" s="53"/>
      <c r="O27" s="21">
        <f>ROUND((IF(HABILITADOS!G27="",0,((MIN(HABILITADOS!$G$27:$H$27)/HABILITADOS!G27)*45))),2)</f>
        <v>0</v>
      </c>
      <c r="P27" s="21">
        <f>ROUND((IF(HABILITADOS!H27="",0,((MIN(HABILITADOS!$G$27:$H$27)/HABILITADOS!H27)*45))),2)</f>
        <v>0</v>
      </c>
      <c r="Q27" s="21">
        <f t="shared" si="0"/>
        <v>0</v>
      </c>
      <c r="R27" s="21">
        <f t="shared" si="1"/>
        <v>0</v>
      </c>
      <c r="S27" s="21">
        <f t="shared" si="4"/>
        <v>0</v>
      </c>
      <c r="T27" s="21">
        <f t="shared" si="4"/>
        <v>0</v>
      </c>
      <c r="U27" s="21">
        <f t="shared" si="2"/>
        <v>0</v>
      </c>
      <c r="V27" s="21" t="str">
        <f t="shared" si="5"/>
        <v>DESIERTO</v>
      </c>
      <c r="W27" s="55">
        <f t="shared" si="3"/>
        <v>0</v>
      </c>
      <c r="X27" s="141">
        <v>12499998</v>
      </c>
      <c r="Y27" s="144" t="s">
        <v>178</v>
      </c>
    </row>
    <row r="28" spans="1:25" ht="21" x14ac:dyDescent="0.15">
      <c r="A28" s="7">
        <v>17</v>
      </c>
      <c r="B28" s="56" t="s">
        <v>139</v>
      </c>
      <c r="C28" s="56" t="s">
        <v>140</v>
      </c>
      <c r="D28" s="56" t="s">
        <v>149</v>
      </c>
      <c r="E28" s="56" t="s">
        <v>150</v>
      </c>
      <c r="F28" s="56">
        <v>2</v>
      </c>
      <c r="G28" s="58" t="s">
        <v>158</v>
      </c>
      <c r="H28" s="58" t="s">
        <v>111</v>
      </c>
      <c r="I28" s="58" t="s">
        <v>111</v>
      </c>
      <c r="J28" s="58" t="s">
        <v>111</v>
      </c>
      <c r="K28" s="63">
        <v>6744920</v>
      </c>
      <c r="L28" s="46">
        <v>4820000</v>
      </c>
      <c r="M28" s="52">
        <v>5.08</v>
      </c>
      <c r="N28" s="53">
        <v>2</v>
      </c>
      <c r="O28" s="21">
        <f>ROUND((IF(HABILITADOS!G28="",0,((MIN(HABILITADOS!$G$28:$H$28)/HABILITADOS!G28)*45))),2)</f>
        <v>0</v>
      </c>
      <c r="P28" s="21">
        <f>ROUND((IF(HABILITADOS!H28="",0,((MIN(HABILITADOS!$G$28:$H$28)/HABILITADOS!H28)*45))),2)</f>
        <v>45</v>
      </c>
      <c r="Q28" s="21">
        <f t="shared" si="0"/>
        <v>0</v>
      </c>
      <c r="R28" s="21">
        <f t="shared" si="1"/>
        <v>0</v>
      </c>
      <c r="S28" s="21">
        <f t="shared" si="4"/>
        <v>0</v>
      </c>
      <c r="T28" s="21">
        <f t="shared" si="4"/>
        <v>45</v>
      </c>
      <c r="U28" s="21">
        <f t="shared" si="2"/>
        <v>45</v>
      </c>
      <c r="V28" s="21" t="str">
        <f t="shared" si="5"/>
        <v>UT SICVEL DISTRITAL MUSICAL 2018</v>
      </c>
      <c r="W28" s="55">
        <f t="shared" si="3"/>
        <v>4820000</v>
      </c>
      <c r="X28" s="141">
        <v>5489867</v>
      </c>
      <c r="Y28" s="143">
        <f t="shared" si="6"/>
        <v>669867</v>
      </c>
    </row>
    <row r="29" spans="1:25" ht="21" x14ac:dyDescent="0.15">
      <c r="A29" s="7">
        <v>18</v>
      </c>
      <c r="B29" s="56" t="s">
        <v>139</v>
      </c>
      <c r="C29" s="56" t="s">
        <v>140</v>
      </c>
      <c r="D29" s="56" t="s">
        <v>149</v>
      </c>
      <c r="E29" s="56" t="s">
        <v>150</v>
      </c>
      <c r="F29" s="56">
        <v>4</v>
      </c>
      <c r="G29" s="58" t="s">
        <v>111</v>
      </c>
      <c r="H29" s="58" t="s">
        <v>111</v>
      </c>
      <c r="I29" s="58" t="s">
        <v>111</v>
      </c>
      <c r="J29" s="58" t="s">
        <v>111</v>
      </c>
      <c r="K29" s="46">
        <v>9634240</v>
      </c>
      <c r="L29" s="46">
        <v>10040000</v>
      </c>
      <c r="M29" s="52">
        <v>5.08</v>
      </c>
      <c r="N29" s="53">
        <v>2</v>
      </c>
      <c r="O29" s="21">
        <f>ROUND((IF(HABILITADOS!G29="",0,((MIN(HABILITADOS!$G$29:$H$29)/HABILITADOS!G29)*45))),2)</f>
        <v>45</v>
      </c>
      <c r="P29" s="21">
        <f>ROUND((IF(HABILITADOS!H29="",0,((MIN(HABILITADOS!$G$29:$H$29)/HABILITADOS!H29)*45))),2)</f>
        <v>43.18</v>
      </c>
      <c r="Q29" s="21">
        <f t="shared" si="0"/>
        <v>55</v>
      </c>
      <c r="R29" s="21">
        <f t="shared" si="1"/>
        <v>0</v>
      </c>
      <c r="S29" s="21">
        <f t="shared" si="4"/>
        <v>100</v>
      </c>
      <c r="T29" s="21">
        <f t="shared" si="4"/>
        <v>43.18</v>
      </c>
      <c r="U29" s="21">
        <f t="shared" si="2"/>
        <v>100</v>
      </c>
      <c r="V29" s="21" t="str">
        <f t="shared" si="5"/>
        <v>ANALYTICA</v>
      </c>
      <c r="W29" s="55">
        <f t="shared" si="3"/>
        <v>9634240</v>
      </c>
      <c r="X29" s="141">
        <v>10260021</v>
      </c>
      <c r="Y29" s="143">
        <f t="shared" si="6"/>
        <v>625781</v>
      </c>
    </row>
    <row r="30" spans="1:25" ht="21" x14ac:dyDescent="0.15">
      <c r="A30" s="7">
        <v>19</v>
      </c>
      <c r="B30" s="56" t="s">
        <v>139</v>
      </c>
      <c r="C30" s="56" t="s">
        <v>140</v>
      </c>
      <c r="D30" s="56" t="s">
        <v>149</v>
      </c>
      <c r="E30" s="56" t="s">
        <v>150</v>
      </c>
      <c r="F30" s="56">
        <v>2</v>
      </c>
      <c r="G30" s="58"/>
      <c r="H30" s="57" t="s">
        <v>111</v>
      </c>
      <c r="I30" s="58"/>
      <c r="J30" s="57" t="s">
        <v>111</v>
      </c>
      <c r="K30" s="46">
        <v>0</v>
      </c>
      <c r="L30" s="46">
        <v>5460000</v>
      </c>
      <c r="M30" s="52"/>
      <c r="N30" s="53">
        <v>2</v>
      </c>
      <c r="O30" s="21">
        <f>ROUND((IF(HABILITADOS!G30="",0,((MIN(HABILITADOS!$G$30:$H$30)/HABILITADOS!G30)*45))),2)</f>
        <v>0</v>
      </c>
      <c r="P30" s="21">
        <f>ROUND((IF(HABILITADOS!H30="",0,((MIN(HABILITADOS!$G$30:$H$30)/HABILITADOS!H30)*45))),2)</f>
        <v>45</v>
      </c>
      <c r="Q30" s="21">
        <f t="shared" si="0"/>
        <v>0</v>
      </c>
      <c r="R30" s="21">
        <f t="shared" si="1"/>
        <v>0</v>
      </c>
      <c r="S30" s="21">
        <f t="shared" si="4"/>
        <v>0</v>
      </c>
      <c r="T30" s="21">
        <f t="shared" si="4"/>
        <v>45</v>
      </c>
      <c r="U30" s="21">
        <f t="shared" si="2"/>
        <v>45</v>
      </c>
      <c r="V30" s="21" t="str">
        <f t="shared" si="5"/>
        <v>UT SICVEL DISTRITAL MUSICAL 2018</v>
      </c>
      <c r="W30" s="55">
        <f t="shared" si="3"/>
        <v>5460000</v>
      </c>
      <c r="X30" s="141">
        <v>5990074</v>
      </c>
      <c r="Y30" s="143">
        <f t="shared" si="6"/>
        <v>530074</v>
      </c>
    </row>
    <row r="31" spans="1:25" ht="21" x14ac:dyDescent="0.15">
      <c r="A31" s="7">
        <v>20</v>
      </c>
      <c r="B31" s="56" t="s">
        <v>139</v>
      </c>
      <c r="C31" s="56" t="s">
        <v>140</v>
      </c>
      <c r="D31" s="56" t="s">
        <v>149</v>
      </c>
      <c r="E31" s="56" t="s">
        <v>151</v>
      </c>
      <c r="F31" s="56">
        <v>2</v>
      </c>
      <c r="G31" s="58" t="s">
        <v>111</v>
      </c>
      <c r="H31" s="58" t="s">
        <v>111</v>
      </c>
      <c r="I31" s="58" t="s">
        <v>111</v>
      </c>
      <c r="J31" s="58" t="s">
        <v>111</v>
      </c>
      <c r="K31" s="28">
        <v>318920</v>
      </c>
      <c r="L31" s="46">
        <v>316000</v>
      </c>
      <c r="M31" s="52">
        <v>5.08</v>
      </c>
      <c r="N31" s="53">
        <v>2</v>
      </c>
      <c r="O31" s="21">
        <f>ROUND((IF(HABILITADOS!G31="",0,((MIN(HABILITADOS!$G$31:$H$31)/HABILITADOS!G31)*45))),2)</f>
        <v>44.59</v>
      </c>
      <c r="P31" s="21">
        <f>ROUND((IF(HABILITADOS!H31="",0,((MIN(HABILITADOS!$G$31:$H$31)/HABILITADOS!H31)*45))),2)</f>
        <v>45</v>
      </c>
      <c r="Q31" s="21">
        <f t="shared" si="0"/>
        <v>55</v>
      </c>
      <c r="R31" s="21">
        <f t="shared" si="1"/>
        <v>0</v>
      </c>
      <c r="S31" s="21">
        <f t="shared" si="4"/>
        <v>99.59</v>
      </c>
      <c r="T31" s="21">
        <f t="shared" si="4"/>
        <v>45</v>
      </c>
      <c r="U31" s="21">
        <f t="shared" si="2"/>
        <v>99.59</v>
      </c>
      <c r="V31" s="21" t="str">
        <f t="shared" si="5"/>
        <v>ANALYTICA</v>
      </c>
      <c r="W31" s="55">
        <f t="shared" si="3"/>
        <v>318920</v>
      </c>
      <c r="X31" s="141">
        <v>353827</v>
      </c>
      <c r="Y31" s="143">
        <f t="shared" si="6"/>
        <v>34907</v>
      </c>
    </row>
    <row r="32" spans="1:25" ht="63" customHeight="1" x14ac:dyDescent="0.15">
      <c r="A32" s="7">
        <v>21</v>
      </c>
      <c r="B32" s="56" t="s">
        <v>139</v>
      </c>
      <c r="C32" s="56" t="s">
        <v>140</v>
      </c>
      <c r="D32" s="56" t="s">
        <v>149</v>
      </c>
      <c r="E32" s="56" t="s">
        <v>152</v>
      </c>
      <c r="F32" s="56">
        <v>4</v>
      </c>
      <c r="G32" s="58" t="s">
        <v>111</v>
      </c>
      <c r="H32" s="58" t="s">
        <v>111</v>
      </c>
      <c r="I32" s="58" t="s">
        <v>111</v>
      </c>
      <c r="J32" s="58" t="s">
        <v>111</v>
      </c>
      <c r="K32" s="28">
        <v>2413320</v>
      </c>
      <c r="L32" s="46">
        <v>2100000</v>
      </c>
      <c r="M32" s="52">
        <v>5.08</v>
      </c>
      <c r="N32" s="53">
        <v>2</v>
      </c>
      <c r="O32" s="21">
        <f>ROUND((IF(HABILITADOS!G32="",0,((MIN(HABILITADOS!$G$32:$H$32)/HABILITADOS!G32)*45))),2)</f>
        <v>39.159999999999997</v>
      </c>
      <c r="P32" s="21">
        <f>ROUND((IF(HABILITADOS!H32="",0,((MIN(HABILITADOS!$G$32:$H$32)/HABILITADOS!H32)*45))),2)</f>
        <v>45</v>
      </c>
      <c r="Q32" s="21">
        <f t="shared" si="0"/>
        <v>55</v>
      </c>
      <c r="R32" s="21">
        <f t="shared" si="1"/>
        <v>0</v>
      </c>
      <c r="S32" s="21">
        <f t="shared" si="4"/>
        <v>94.16</v>
      </c>
      <c r="T32" s="21">
        <f t="shared" si="4"/>
        <v>45</v>
      </c>
      <c r="U32" s="21">
        <f t="shared" si="2"/>
        <v>94.16</v>
      </c>
      <c r="V32" s="21" t="str">
        <f t="shared" si="5"/>
        <v>ANALYTICA</v>
      </c>
      <c r="W32" s="55">
        <f t="shared" si="3"/>
        <v>2413320</v>
      </c>
      <c r="X32" s="141">
        <v>2852827</v>
      </c>
      <c r="Y32" s="143">
        <f t="shared" si="6"/>
        <v>439507</v>
      </c>
    </row>
    <row r="33" spans="1:25" ht="97.5" customHeight="1" x14ac:dyDescent="0.15">
      <c r="A33" s="7">
        <v>22</v>
      </c>
      <c r="B33" s="56" t="s">
        <v>139</v>
      </c>
      <c r="C33" s="56" t="s">
        <v>140</v>
      </c>
      <c r="D33" s="56" t="s">
        <v>149</v>
      </c>
      <c r="E33" s="56" t="s">
        <v>153</v>
      </c>
      <c r="F33" s="56">
        <v>2</v>
      </c>
      <c r="G33" s="58" t="s">
        <v>111</v>
      </c>
      <c r="H33" s="58" t="s">
        <v>111</v>
      </c>
      <c r="I33" s="58" t="s">
        <v>111</v>
      </c>
      <c r="J33" s="58" t="s">
        <v>111</v>
      </c>
      <c r="K33" s="46">
        <v>1387540</v>
      </c>
      <c r="L33" s="46">
        <v>1420000</v>
      </c>
      <c r="M33" s="52">
        <v>5.08</v>
      </c>
      <c r="N33" s="53">
        <v>2</v>
      </c>
      <c r="O33" s="21">
        <f>ROUND((IF(HABILITADOS!G33="",0,((MIN(HABILITADOS!$G$33:$H$33)/HABILITADOS!G33)*45))),2)</f>
        <v>45</v>
      </c>
      <c r="P33" s="21">
        <f>ROUND((IF(HABILITADOS!H33="",0,((MIN(HABILITADOS!$G$33:$H$33)/HABILITADOS!H33)*45))),2)</f>
        <v>43.97</v>
      </c>
      <c r="Q33" s="21">
        <f t="shared" si="0"/>
        <v>55</v>
      </c>
      <c r="R33" s="21">
        <f t="shared" si="1"/>
        <v>0</v>
      </c>
      <c r="S33" s="21">
        <f t="shared" si="4"/>
        <v>100</v>
      </c>
      <c r="T33" s="21">
        <f t="shared" si="4"/>
        <v>43.97</v>
      </c>
      <c r="U33" s="21">
        <f t="shared" si="2"/>
        <v>100</v>
      </c>
      <c r="V33" s="21" t="str">
        <f t="shared" si="5"/>
        <v>ANALYTICA</v>
      </c>
      <c r="W33" s="55">
        <f t="shared" ref="W33:W35" si="7">IF(V33="DESIERTO",0,IF(V33=$K$10,K33,IF(V33=$L$10,L33,0)))</f>
        <v>1387540</v>
      </c>
      <c r="X33" s="141">
        <v>1664828</v>
      </c>
      <c r="Y33" s="143">
        <f t="shared" si="6"/>
        <v>277288</v>
      </c>
    </row>
    <row r="34" spans="1:25" ht="21" x14ac:dyDescent="0.15">
      <c r="A34" s="7">
        <v>23</v>
      </c>
      <c r="B34" s="56" t="s">
        <v>139</v>
      </c>
      <c r="C34" s="56" t="s">
        <v>140</v>
      </c>
      <c r="D34" s="56" t="s">
        <v>149</v>
      </c>
      <c r="E34" s="56" t="s">
        <v>154</v>
      </c>
      <c r="F34" s="56">
        <v>4</v>
      </c>
      <c r="G34" s="58" t="s">
        <v>111</v>
      </c>
      <c r="H34" s="58" t="s">
        <v>111</v>
      </c>
      <c r="I34" s="58" t="s">
        <v>111</v>
      </c>
      <c r="J34" s="58" t="s">
        <v>111</v>
      </c>
      <c r="K34" s="46">
        <v>7701680</v>
      </c>
      <c r="L34" s="46">
        <v>6720000</v>
      </c>
      <c r="M34" s="52">
        <v>5.08</v>
      </c>
      <c r="N34" s="53">
        <v>2</v>
      </c>
      <c r="O34" s="21">
        <f>ROUND((IF(HABILITADOS!G34="",0,((MIN(HABILITADOS!$G$34:$H$34)/HABILITADOS!G34)*45))),2)</f>
        <v>39.26</v>
      </c>
      <c r="P34" s="21">
        <f>ROUND((IF(HABILITADOS!H34="",0,((MIN(HABILITADOS!$G$34:$H$34)/HABILITADOS!H34)*45))),2)</f>
        <v>45</v>
      </c>
      <c r="Q34" s="21">
        <f t="shared" si="0"/>
        <v>55</v>
      </c>
      <c r="R34" s="21">
        <f t="shared" si="1"/>
        <v>0</v>
      </c>
      <c r="S34" s="21">
        <f t="shared" si="4"/>
        <v>94.259999999999991</v>
      </c>
      <c r="T34" s="21">
        <f t="shared" si="4"/>
        <v>45</v>
      </c>
      <c r="U34" s="21">
        <f t="shared" si="2"/>
        <v>94.259999999999991</v>
      </c>
      <c r="V34" s="21" t="str">
        <f t="shared" si="5"/>
        <v>ANALYTICA</v>
      </c>
      <c r="W34" s="55">
        <f t="shared" si="7"/>
        <v>7701680</v>
      </c>
      <c r="X34" s="141">
        <v>8429960</v>
      </c>
      <c r="Y34" s="143">
        <f t="shared" si="6"/>
        <v>728280</v>
      </c>
    </row>
    <row r="35" spans="1:25" ht="21" x14ac:dyDescent="0.15">
      <c r="A35" s="7">
        <v>24</v>
      </c>
      <c r="B35" s="56" t="s">
        <v>139</v>
      </c>
      <c r="C35" s="56" t="s">
        <v>140</v>
      </c>
      <c r="D35" s="56" t="s">
        <v>149</v>
      </c>
      <c r="E35" s="56" t="s">
        <v>155</v>
      </c>
      <c r="F35" s="56">
        <v>2</v>
      </c>
      <c r="G35" s="58" t="s">
        <v>159</v>
      </c>
      <c r="H35" s="58" t="s">
        <v>158</v>
      </c>
      <c r="I35" s="58" t="s">
        <v>111</v>
      </c>
      <c r="J35" s="58" t="s">
        <v>111</v>
      </c>
      <c r="K35" s="59">
        <v>37023280</v>
      </c>
      <c r="L35" s="46">
        <v>35340000</v>
      </c>
      <c r="M35" s="52">
        <v>5.08</v>
      </c>
      <c r="N35" s="53">
        <v>2</v>
      </c>
      <c r="O35" s="21">
        <f>ROUND((IF(HABILITADOS!G35="",0,((MIN(HABILITADOS!$G$35:$H$35)/HABILITADOS!G35)*45))),2)</f>
        <v>0</v>
      </c>
      <c r="P35" s="21">
        <f>ROUND((IF(HABILITADOS!H35="",0,((MIN(HABILITADOS!$G$35:$H$35)/HABILITADOS!H35)*45))),2)</f>
        <v>0</v>
      </c>
      <c r="Q35" s="21">
        <f t="shared" si="0"/>
        <v>0</v>
      </c>
      <c r="R35" s="21">
        <f t="shared" si="1"/>
        <v>0</v>
      </c>
      <c r="S35" s="21">
        <f t="shared" si="4"/>
        <v>0</v>
      </c>
      <c r="T35" s="21">
        <f t="shared" si="4"/>
        <v>0</v>
      </c>
      <c r="U35" s="21">
        <f t="shared" si="2"/>
        <v>0</v>
      </c>
      <c r="V35" s="21" t="str">
        <f t="shared" si="5"/>
        <v>DESIERTO</v>
      </c>
      <c r="W35" s="55">
        <f t="shared" si="7"/>
        <v>0</v>
      </c>
      <c r="X35" s="141">
        <v>39489555</v>
      </c>
      <c r="Y35" s="144" t="s">
        <v>178</v>
      </c>
    </row>
    <row r="36" spans="1:25" ht="21" x14ac:dyDescent="0.15">
      <c r="A36" s="7">
        <v>25</v>
      </c>
      <c r="B36" s="56" t="s">
        <v>139</v>
      </c>
      <c r="C36" s="56" t="s">
        <v>140</v>
      </c>
      <c r="D36" s="56" t="s">
        <v>149</v>
      </c>
      <c r="E36" s="56" t="s">
        <v>156</v>
      </c>
      <c r="F36" s="56">
        <v>1</v>
      </c>
      <c r="G36" s="58" t="s">
        <v>158</v>
      </c>
      <c r="H36" s="57" t="s">
        <v>111</v>
      </c>
      <c r="I36" s="57" t="s">
        <v>111</v>
      </c>
      <c r="J36" s="57" t="s">
        <v>111</v>
      </c>
      <c r="K36" s="49">
        <v>10037650</v>
      </c>
      <c r="L36" s="46">
        <v>19900000</v>
      </c>
      <c r="M36" s="52">
        <v>5.08</v>
      </c>
      <c r="N36" s="53">
        <v>2</v>
      </c>
      <c r="O36" s="21">
        <f>ROUND((IF(HABILITADOS!G36="",0,((MIN(HABILITADOS!$G$36:$H$36)/HABILITADOS!G36)*45))),2)</f>
        <v>0</v>
      </c>
      <c r="P36" s="21">
        <f>ROUND((IF(HABILITADOS!H36="",0,((MIN(HABILITADOS!$G$36:$H$36)/HABILITADOS!H36)*45))),2)</f>
        <v>45</v>
      </c>
      <c r="Q36" s="21">
        <f t="shared" si="0"/>
        <v>0</v>
      </c>
      <c r="R36" s="21">
        <f t="shared" si="1"/>
        <v>0</v>
      </c>
      <c r="S36" s="21">
        <f t="shared" si="4"/>
        <v>0</v>
      </c>
      <c r="T36" s="21">
        <f t="shared" si="4"/>
        <v>45</v>
      </c>
      <c r="U36" s="21">
        <f t="shared" si="2"/>
        <v>45</v>
      </c>
      <c r="V36" s="21" t="str">
        <f t="shared" si="5"/>
        <v>UT SICVEL DISTRITAL MUSICAL 2018</v>
      </c>
      <c r="W36" s="55">
        <f>IF(V36="DESIERTO",0,IF(V36=$K$10,K36,IF(V36=$L$10,L36,0)))</f>
        <v>19900000</v>
      </c>
      <c r="X36" s="141">
        <v>19993388</v>
      </c>
      <c r="Y36" s="143">
        <f t="shared" si="6"/>
        <v>93388</v>
      </c>
    </row>
    <row r="37" spans="1:25" s="5" customFormat="1" ht="15" x14ac:dyDescent="0.25">
      <c r="K37" s="60"/>
    </row>
    <row r="38" spans="1:25" s="5" customFormat="1" ht="15" x14ac:dyDescent="0.25">
      <c r="K38" s="60"/>
    </row>
    <row r="39" spans="1:25" x14ac:dyDescent="0.15">
      <c r="V39" s="9" t="s">
        <v>171</v>
      </c>
      <c r="W39" s="142">
        <f>+SUM(W14+W19+W29+W31+W32+W33+W34)</f>
        <v>36905470</v>
      </c>
    </row>
    <row r="40" spans="1:25" x14ac:dyDescent="0.15">
      <c r="V40" s="9" t="s">
        <v>172</v>
      </c>
      <c r="W40" s="142">
        <f>+SUM(W12+W20+W28+W30+W36)</f>
        <v>56470000</v>
      </c>
    </row>
    <row r="41" spans="1:25" x14ac:dyDescent="0.15">
      <c r="V41" s="9" t="s">
        <v>165</v>
      </c>
      <c r="W41" s="142">
        <f>+SUM(X13+X15+X16+X17+X18+X21+X22+X23+X24+X25+X26+X27+X35)</f>
        <v>128234998</v>
      </c>
    </row>
    <row r="42" spans="1:25" x14ac:dyDescent="0.15">
      <c r="V42" s="9" t="s">
        <v>176</v>
      </c>
      <c r="W42" s="142">
        <f>+SUM(Y12:Y36)</f>
        <v>8404688</v>
      </c>
    </row>
  </sheetData>
  <protectedRanges>
    <protectedRange password="F16F" sqref="E14" name="Rango1_3_2_3_2_1"/>
  </protectedRanges>
  <autoFilter ref="V9:Y11"/>
  <mergeCells count="39">
    <mergeCell ref="X9:X11"/>
    <mergeCell ref="Y9:Y11"/>
    <mergeCell ref="V9:V11"/>
    <mergeCell ref="U9:U11"/>
    <mergeCell ref="S9:T9"/>
    <mergeCell ref="S10:S11"/>
    <mergeCell ref="T10:T11"/>
    <mergeCell ref="Q9:R9"/>
    <mergeCell ref="Q10:Q11"/>
    <mergeCell ref="R10:R11"/>
    <mergeCell ref="O9:P9"/>
    <mergeCell ref="O10:O11"/>
    <mergeCell ref="P10:P11"/>
    <mergeCell ref="G9:H9"/>
    <mergeCell ref="G10:G11"/>
    <mergeCell ref="H10:H11"/>
    <mergeCell ref="I9:J9"/>
    <mergeCell ref="K9:L9"/>
    <mergeCell ref="A2:N2"/>
    <mergeCell ref="A3:N3"/>
    <mergeCell ref="A4:N4"/>
    <mergeCell ref="A5:N5"/>
    <mergeCell ref="A6:N6"/>
    <mergeCell ref="W9:W11"/>
    <mergeCell ref="A7:N7"/>
    <mergeCell ref="J10:J11"/>
    <mergeCell ref="M9:N9"/>
    <mergeCell ref="M10:M11"/>
    <mergeCell ref="N10:N11"/>
    <mergeCell ref="I10:I11"/>
    <mergeCell ref="K10:K11"/>
    <mergeCell ref="L10:L11"/>
    <mergeCell ref="A8:N8"/>
    <mergeCell ref="A10:A11"/>
    <mergeCell ref="B10:B11"/>
    <mergeCell ref="C10:C11"/>
    <mergeCell ref="D10:D11"/>
    <mergeCell ref="E10:E11"/>
    <mergeCell ref="F10:F11"/>
  </mergeCells>
  <printOptions horizontalCentered="1" verticalCentered="1"/>
  <pageMargins left="0.70866141732283472" right="0.70866141732283472" top="0.74803149606299213" bottom="0.74803149606299213" header="0.31496062992125984" footer="0.31496062992125984"/>
  <pageSetup scale="2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7"/>
  <sheetViews>
    <sheetView topLeftCell="A6" zoomScale="96" zoomScaleNormal="96" workbookViewId="0">
      <pane xSplit="6" ySplit="6" topLeftCell="H12" activePane="bottomRight" state="frozen"/>
      <selection activeCell="A6" sqref="A6"/>
      <selection pane="topRight" activeCell="H6" sqref="H6"/>
      <selection pane="bottomLeft" activeCell="A12" sqref="A12"/>
      <selection pane="bottomRight" activeCell="N18" sqref="N18"/>
    </sheetView>
  </sheetViews>
  <sheetFormatPr baseColWidth="10" defaultColWidth="11.42578125" defaultRowHeight="10.5" x14ac:dyDescent="0.15"/>
  <cols>
    <col min="1" max="1" width="11.42578125" style="2" bestFit="1" customWidth="1"/>
    <col min="2" max="2" width="13.140625" style="2" hidden="1" customWidth="1"/>
    <col min="3" max="3" width="22.42578125" style="9" hidden="1" customWidth="1"/>
    <col min="4" max="4" width="15" style="9" hidden="1" customWidth="1"/>
    <col min="5" max="5" width="26.85546875" style="9" hidden="1" customWidth="1"/>
    <col min="6" max="6" width="11.42578125" style="9" bestFit="1" customWidth="1"/>
    <col min="7" max="8" width="12.85546875" style="9" customWidth="1"/>
    <col min="9" max="16384" width="11.42578125" style="9"/>
  </cols>
  <sheetData>
    <row r="1" spans="1:8" s="4" customFormat="1" ht="11.25" x14ac:dyDescent="0.25">
      <c r="A1" s="37"/>
      <c r="B1" s="51"/>
      <c r="C1" s="51"/>
      <c r="D1" s="51"/>
      <c r="E1" s="38"/>
      <c r="F1" s="40"/>
      <c r="G1" s="51"/>
      <c r="H1" s="51"/>
    </row>
    <row r="2" spans="1:8" s="4" customFormat="1" ht="22.5" x14ac:dyDescent="0.25">
      <c r="A2" s="64" t="s">
        <v>57</v>
      </c>
      <c r="B2" s="64"/>
      <c r="C2" s="64"/>
      <c r="D2" s="64"/>
      <c r="E2" s="64"/>
      <c r="F2" s="64"/>
      <c r="G2" s="64"/>
      <c r="H2" s="64"/>
    </row>
    <row r="3" spans="1:8" s="4" customFormat="1" ht="15.75" customHeight="1" x14ac:dyDescent="0.25">
      <c r="A3" s="64" t="s">
        <v>69</v>
      </c>
      <c r="B3" s="64"/>
      <c r="C3" s="64"/>
      <c r="D3" s="64"/>
      <c r="E3" s="64"/>
      <c r="F3" s="64"/>
      <c r="G3" s="64"/>
      <c r="H3" s="64"/>
    </row>
    <row r="4" spans="1:8" s="4" customFormat="1" ht="65.25" customHeight="1" x14ac:dyDescent="0.25">
      <c r="A4" s="65" t="s">
        <v>59</v>
      </c>
      <c r="B4" s="65"/>
      <c r="C4" s="65"/>
      <c r="D4" s="65"/>
      <c r="E4" s="65"/>
      <c r="F4" s="65"/>
      <c r="G4" s="65"/>
      <c r="H4" s="65"/>
    </row>
    <row r="5" spans="1:8" s="4" customFormat="1" ht="15" x14ac:dyDescent="0.25">
      <c r="A5" s="69"/>
      <c r="B5" s="69"/>
      <c r="C5" s="69"/>
      <c r="D5" s="69"/>
      <c r="E5" s="69"/>
      <c r="F5" s="69"/>
      <c r="G5" s="69"/>
      <c r="H5" s="69"/>
    </row>
    <row r="6" spans="1:8" s="4" customFormat="1" ht="18" x14ac:dyDescent="0.25">
      <c r="A6" s="66" t="s">
        <v>58</v>
      </c>
      <c r="B6" s="66"/>
      <c r="C6" s="66"/>
      <c r="D6" s="66"/>
      <c r="E6" s="66"/>
      <c r="F6" s="66"/>
      <c r="G6" s="66"/>
      <c r="H6" s="66"/>
    </row>
    <row r="7" spans="1:8" s="3" customFormat="1" ht="12" customHeight="1" x14ac:dyDescent="0.25">
      <c r="A7" s="70"/>
      <c r="B7" s="70"/>
      <c r="C7" s="70"/>
      <c r="D7" s="70"/>
      <c r="E7" s="70"/>
      <c r="F7" s="70"/>
      <c r="G7" s="70"/>
      <c r="H7" s="70"/>
    </row>
    <row r="8" spans="1:8" s="4" customFormat="1" ht="27" customHeight="1" x14ac:dyDescent="0.25">
      <c r="A8" s="71"/>
      <c r="B8" s="71"/>
      <c r="C8" s="71"/>
      <c r="D8" s="71"/>
      <c r="E8" s="71"/>
      <c r="F8" s="71"/>
      <c r="G8" s="71"/>
      <c r="H8" s="71"/>
    </row>
    <row r="9" spans="1:8" s="4" customFormat="1" ht="15" customHeight="1" x14ac:dyDescent="0.25">
      <c r="A9" s="48"/>
      <c r="B9" s="48"/>
      <c r="C9" s="48"/>
      <c r="D9" s="48"/>
      <c r="E9" s="48"/>
      <c r="F9" s="48"/>
      <c r="G9" s="107" t="s">
        <v>116</v>
      </c>
      <c r="H9" s="108"/>
    </row>
    <row r="10" spans="1:8" s="4" customFormat="1" ht="49.5" customHeight="1" x14ac:dyDescent="0.25">
      <c r="A10" s="77" t="s">
        <v>0</v>
      </c>
      <c r="B10" s="77" t="s">
        <v>1</v>
      </c>
      <c r="C10" s="77" t="s">
        <v>2</v>
      </c>
      <c r="D10" s="77" t="s">
        <v>3</v>
      </c>
      <c r="E10" s="77" t="s">
        <v>4</v>
      </c>
      <c r="F10" s="77" t="s">
        <v>6</v>
      </c>
      <c r="G10" s="95" t="s">
        <v>100</v>
      </c>
      <c r="H10" s="97" t="s">
        <v>157</v>
      </c>
    </row>
    <row r="11" spans="1:8" ht="10.5" customHeight="1" x14ac:dyDescent="0.15">
      <c r="A11" s="77"/>
      <c r="B11" s="77"/>
      <c r="C11" s="77"/>
      <c r="D11" s="77"/>
      <c r="E11" s="77"/>
      <c r="F11" s="77"/>
      <c r="G11" s="126"/>
      <c r="H11" s="98"/>
    </row>
    <row r="12" spans="1:8" ht="38.25" customHeight="1" x14ac:dyDescent="0.15">
      <c r="A12" s="7">
        <v>1</v>
      </c>
      <c r="B12" s="7" t="s">
        <v>7</v>
      </c>
      <c r="C12" s="7" t="s">
        <v>8</v>
      </c>
      <c r="D12" s="8" t="s">
        <v>9</v>
      </c>
      <c r="E12" s="15" t="s">
        <v>10</v>
      </c>
      <c r="F12" s="23">
        <v>2</v>
      </c>
      <c r="G12" s="46" t="str">
        <f>IF(AND('ASIGNACION DE PUNTAJE'!G12="CUMPLE",('ASIGNACION DE PUNTAJE'!I12="CUMPLE")),'ASIGNACION DE PUNTAJE'!K12,"")</f>
        <v/>
      </c>
      <c r="H12" s="46">
        <f>IF(AND('ASIGNACION DE PUNTAJE'!H12="CUMPLE",('ASIGNACION DE PUNTAJE'!J12="CUMPLE")),'ASIGNACION DE PUNTAJE'!L12,"")</f>
        <v>4890000</v>
      </c>
    </row>
    <row r="13" spans="1:8" ht="37.5" customHeight="1" x14ac:dyDescent="0.15">
      <c r="A13" s="7">
        <v>2</v>
      </c>
      <c r="B13" s="7" t="s">
        <v>7</v>
      </c>
      <c r="C13" s="7" t="s">
        <v>8</v>
      </c>
      <c r="D13" s="8" t="s">
        <v>9</v>
      </c>
      <c r="E13" s="15" t="s">
        <v>12</v>
      </c>
      <c r="F13" s="23">
        <v>1</v>
      </c>
      <c r="G13" s="46" t="str">
        <f>IF(AND('ASIGNACION DE PUNTAJE'!G13="CUMPLE",('ASIGNACION DE PUNTAJE'!I13="CUMPLE")),'ASIGNACION DE PUNTAJE'!K13,"")</f>
        <v/>
      </c>
      <c r="H13" s="46" t="str">
        <f>IF(AND('ASIGNACION DE PUNTAJE'!H13="CUMPLE",('ASIGNACION DE PUNTAJE'!J13="CUMPLE")),'ASIGNACION DE PUNTAJE'!L13,"")</f>
        <v/>
      </c>
    </row>
    <row r="14" spans="1:8" ht="28.5" customHeight="1" x14ac:dyDescent="0.15">
      <c r="A14" s="7">
        <v>3</v>
      </c>
      <c r="B14" s="7" t="s">
        <v>7</v>
      </c>
      <c r="C14" s="7" t="s">
        <v>8</v>
      </c>
      <c r="D14" s="8" t="s">
        <v>9</v>
      </c>
      <c r="E14" s="15" t="s">
        <v>13</v>
      </c>
      <c r="F14" s="23">
        <v>4</v>
      </c>
      <c r="G14" s="46">
        <f>IF(AND('ASIGNACION DE PUNTAJE'!G14="CUMPLE",('ASIGNACION DE PUNTAJE'!I14="CUMPLE")),'ASIGNACION DE PUNTAJE'!K14,"")</f>
        <v>568820</v>
      </c>
      <c r="H14" s="46">
        <f>IF(AND('ASIGNACION DE PUNTAJE'!H14="CUMPLE",('ASIGNACION DE PUNTAJE'!J14="CUMPLE")),'ASIGNACION DE PUNTAJE'!L14,"")</f>
        <v>444000</v>
      </c>
    </row>
    <row r="15" spans="1:8" ht="29.25" customHeight="1" x14ac:dyDescent="0.15">
      <c r="A15" s="7">
        <v>4</v>
      </c>
      <c r="B15" s="7" t="s">
        <v>7</v>
      </c>
      <c r="C15" s="7" t="s">
        <v>8</v>
      </c>
      <c r="D15" s="8" t="s">
        <v>9</v>
      </c>
      <c r="E15" s="15" t="s">
        <v>15</v>
      </c>
      <c r="F15" s="23">
        <v>3</v>
      </c>
      <c r="G15" s="46" t="str">
        <f>IF(AND('ASIGNACION DE PUNTAJE'!G15="CUMPLE",('ASIGNACION DE PUNTAJE'!I15="CUMPLE")),'ASIGNACION DE PUNTAJE'!K15,"")</f>
        <v/>
      </c>
      <c r="H15" s="46" t="str">
        <f>IF(AND('ASIGNACION DE PUNTAJE'!H15="CUMPLE",('ASIGNACION DE PUNTAJE'!J15="CUMPLE")),'ASIGNACION DE PUNTAJE'!L15,"")</f>
        <v/>
      </c>
    </row>
    <row r="16" spans="1:8" ht="19.5" x14ac:dyDescent="0.15">
      <c r="A16" s="7">
        <v>5</v>
      </c>
      <c r="B16" s="7" t="s">
        <v>7</v>
      </c>
      <c r="C16" s="7" t="s">
        <v>8</v>
      </c>
      <c r="D16" s="8" t="s">
        <v>9</v>
      </c>
      <c r="E16" s="15" t="s">
        <v>17</v>
      </c>
      <c r="F16" s="23">
        <v>10</v>
      </c>
      <c r="G16" s="46" t="str">
        <f>IF(AND('ASIGNACION DE PUNTAJE'!G16="CUMPLE",('ASIGNACION DE PUNTAJE'!I16="CUMPLE")),'ASIGNACION DE PUNTAJE'!K16,"")</f>
        <v/>
      </c>
      <c r="H16" s="46" t="str">
        <f>IF(AND('ASIGNACION DE PUNTAJE'!H16="CUMPLE",('ASIGNACION DE PUNTAJE'!J16="CUMPLE")),'ASIGNACION DE PUNTAJE'!L16,"")</f>
        <v/>
      </c>
    </row>
    <row r="17" spans="1:8" ht="31.5" x14ac:dyDescent="0.15">
      <c r="A17" s="7">
        <v>6</v>
      </c>
      <c r="B17" s="7" t="s">
        <v>7</v>
      </c>
      <c r="C17" s="7" t="s">
        <v>19</v>
      </c>
      <c r="D17" s="8" t="s">
        <v>9</v>
      </c>
      <c r="E17" s="15" t="s">
        <v>20</v>
      </c>
      <c r="F17" s="23">
        <v>3</v>
      </c>
      <c r="G17" s="46" t="str">
        <f>IF(AND('ASIGNACION DE PUNTAJE'!G17="CUMPLE",('ASIGNACION DE PUNTAJE'!I17="CUMPLE")),'ASIGNACION DE PUNTAJE'!K17,"")</f>
        <v/>
      </c>
      <c r="H17" s="46" t="str">
        <f>IF(AND('ASIGNACION DE PUNTAJE'!H17="CUMPLE",('ASIGNACION DE PUNTAJE'!J17="CUMPLE")),'ASIGNACION DE PUNTAJE'!L17,"")</f>
        <v/>
      </c>
    </row>
    <row r="18" spans="1:8" ht="137.25" customHeight="1" x14ac:dyDescent="0.15">
      <c r="A18" s="7">
        <v>7</v>
      </c>
      <c r="B18" s="7" t="s">
        <v>7</v>
      </c>
      <c r="C18" s="7" t="s">
        <v>22</v>
      </c>
      <c r="D18" s="8" t="s">
        <v>9</v>
      </c>
      <c r="E18" s="6" t="s">
        <v>23</v>
      </c>
      <c r="F18" s="23">
        <v>1</v>
      </c>
      <c r="G18" s="46" t="str">
        <f>IF(AND('ASIGNACION DE PUNTAJE'!G18="CUMPLE",('ASIGNACION DE PUNTAJE'!I18="CUMPLE")),'ASIGNACION DE PUNTAJE'!K18,"")</f>
        <v/>
      </c>
      <c r="H18" s="46" t="str">
        <f>IF(AND('ASIGNACION DE PUNTAJE'!H18="CUMPLE",('ASIGNACION DE PUNTAJE'!J18="CUMPLE")),'ASIGNACION DE PUNTAJE'!L18,"")</f>
        <v/>
      </c>
    </row>
    <row r="19" spans="1:8" ht="170.25" customHeight="1" x14ac:dyDescent="0.15">
      <c r="A19" s="7">
        <v>8</v>
      </c>
      <c r="B19" s="7" t="s">
        <v>7</v>
      </c>
      <c r="C19" s="7" t="s">
        <v>22</v>
      </c>
      <c r="D19" s="8" t="s">
        <v>9</v>
      </c>
      <c r="E19" s="6" t="s">
        <v>24</v>
      </c>
      <c r="F19" s="23">
        <v>1</v>
      </c>
      <c r="G19" s="46">
        <f>IF(AND('ASIGNACION DE PUNTAJE'!G19="CUMPLE",('ASIGNACION DE PUNTAJE'!I19="CUMPLE")),'ASIGNACION DE PUNTAJE'!K19,"")</f>
        <v>14880950</v>
      </c>
      <c r="H19" s="46">
        <f>IF(AND('ASIGNACION DE PUNTAJE'!H19="CUMPLE",('ASIGNACION DE PUNTAJE'!J19="CUMPLE")),'ASIGNACION DE PUNTAJE'!L19,"")</f>
        <v>11425000</v>
      </c>
    </row>
    <row r="20" spans="1:8" ht="36" customHeight="1" x14ac:dyDescent="0.15">
      <c r="A20" s="7">
        <v>9</v>
      </c>
      <c r="B20" s="7" t="s">
        <v>7</v>
      </c>
      <c r="C20" s="7" t="s">
        <v>25</v>
      </c>
      <c r="D20" s="8" t="s">
        <v>9</v>
      </c>
      <c r="E20" s="15" t="s">
        <v>26</v>
      </c>
      <c r="F20" s="23">
        <v>2</v>
      </c>
      <c r="G20" s="46" t="str">
        <f>IF(AND('ASIGNACION DE PUNTAJE'!G20="CUMPLE",('ASIGNACION DE PUNTAJE'!I20="CUMPLE")),'ASIGNACION DE PUNTAJE'!K20,"")</f>
        <v/>
      </c>
      <c r="H20" s="46">
        <f>IF(AND('ASIGNACION DE PUNTAJE'!H20="CUMPLE",('ASIGNACION DE PUNTAJE'!J20="CUMPLE")),'ASIGNACION DE PUNTAJE'!L20,"")</f>
        <v>21400000</v>
      </c>
    </row>
    <row r="21" spans="1:8" ht="11.25" x14ac:dyDescent="0.15">
      <c r="A21" s="7">
        <v>10</v>
      </c>
      <c r="B21" s="7" t="s">
        <v>7</v>
      </c>
      <c r="C21" s="7" t="s">
        <v>25</v>
      </c>
      <c r="D21" s="8" t="s">
        <v>9</v>
      </c>
      <c r="E21" s="15" t="s">
        <v>77</v>
      </c>
      <c r="F21" s="23">
        <v>3</v>
      </c>
      <c r="G21" s="46" t="str">
        <f>IF(AND('ASIGNACION DE PUNTAJE'!G21="CUMPLE",('ASIGNACION DE PUNTAJE'!I21="CUMPLE")),'ASIGNACION DE PUNTAJE'!K21,"")</f>
        <v/>
      </c>
      <c r="H21" s="46" t="str">
        <f>IF(AND('ASIGNACION DE PUNTAJE'!H21="CUMPLE",('ASIGNACION DE PUNTAJE'!J21="CUMPLE")),'ASIGNACION DE PUNTAJE'!L21,"")</f>
        <v/>
      </c>
    </row>
    <row r="22" spans="1:8" ht="11.25" x14ac:dyDescent="0.15">
      <c r="A22" s="7">
        <v>11</v>
      </c>
      <c r="B22" s="7" t="s">
        <v>7</v>
      </c>
      <c r="C22" s="7" t="s">
        <v>25</v>
      </c>
      <c r="D22" s="8" t="s">
        <v>9</v>
      </c>
      <c r="E22" s="15" t="s">
        <v>79</v>
      </c>
      <c r="F22" s="23">
        <v>10</v>
      </c>
      <c r="G22" s="46" t="str">
        <f>IF(AND('ASIGNACION DE PUNTAJE'!G22="CUMPLE",('ASIGNACION DE PUNTAJE'!I22="CUMPLE")),'ASIGNACION DE PUNTAJE'!K22,"")</f>
        <v/>
      </c>
      <c r="H22" s="46" t="str">
        <f>IF(AND('ASIGNACION DE PUNTAJE'!H22="CUMPLE",('ASIGNACION DE PUNTAJE'!J22="CUMPLE")),'ASIGNACION DE PUNTAJE'!L22,"")</f>
        <v/>
      </c>
    </row>
    <row r="23" spans="1:8" ht="11.25" x14ac:dyDescent="0.15">
      <c r="A23" s="7">
        <v>12</v>
      </c>
      <c r="B23" s="7" t="s">
        <v>7</v>
      </c>
      <c r="C23" s="7" t="s">
        <v>25</v>
      </c>
      <c r="D23" s="8" t="s">
        <v>9</v>
      </c>
      <c r="E23" s="15" t="s">
        <v>27</v>
      </c>
      <c r="F23" s="23">
        <v>23</v>
      </c>
      <c r="G23" s="46" t="str">
        <f>IF(AND('ASIGNACION DE PUNTAJE'!G23="CUMPLE",('ASIGNACION DE PUNTAJE'!I23="CUMPLE")),'ASIGNACION DE PUNTAJE'!K23,"")</f>
        <v/>
      </c>
      <c r="H23" s="46" t="str">
        <f>IF(AND('ASIGNACION DE PUNTAJE'!H23="CUMPLE",('ASIGNACION DE PUNTAJE'!J23="CUMPLE")),'ASIGNACION DE PUNTAJE'!L23,"")</f>
        <v/>
      </c>
    </row>
    <row r="24" spans="1:8" ht="11.25" x14ac:dyDescent="0.15">
      <c r="A24" s="7">
        <v>13</v>
      </c>
      <c r="B24" s="7" t="s">
        <v>7</v>
      </c>
      <c r="C24" s="7" t="s">
        <v>25</v>
      </c>
      <c r="D24" s="8" t="s">
        <v>9</v>
      </c>
      <c r="E24" s="15" t="s">
        <v>29</v>
      </c>
      <c r="F24" s="23">
        <v>20</v>
      </c>
      <c r="G24" s="46" t="str">
        <f>IF(AND('ASIGNACION DE PUNTAJE'!G24="CUMPLE",('ASIGNACION DE PUNTAJE'!I24="CUMPLE")),'ASIGNACION DE PUNTAJE'!K24,"")</f>
        <v/>
      </c>
      <c r="H24" s="46" t="str">
        <f>IF(AND('ASIGNACION DE PUNTAJE'!H24="CUMPLE",('ASIGNACION DE PUNTAJE'!J24="CUMPLE")),'ASIGNACION DE PUNTAJE'!L24,"")</f>
        <v/>
      </c>
    </row>
    <row r="25" spans="1:8" ht="19.5" x14ac:dyDescent="0.15">
      <c r="A25" s="7">
        <v>14</v>
      </c>
      <c r="B25" s="7" t="s">
        <v>7</v>
      </c>
      <c r="C25" s="7" t="s">
        <v>25</v>
      </c>
      <c r="D25" s="8" t="s">
        <v>9</v>
      </c>
      <c r="E25" s="15" t="s">
        <v>31</v>
      </c>
      <c r="F25" s="23">
        <v>15</v>
      </c>
      <c r="G25" s="46" t="str">
        <f>IF(AND('ASIGNACION DE PUNTAJE'!G25="CUMPLE",('ASIGNACION DE PUNTAJE'!I25="CUMPLE")),'ASIGNACION DE PUNTAJE'!K25,"")</f>
        <v/>
      </c>
      <c r="H25" s="46" t="str">
        <f>IF(AND('ASIGNACION DE PUNTAJE'!H25="CUMPLE",('ASIGNACION DE PUNTAJE'!J25="CUMPLE")),'ASIGNACION DE PUNTAJE'!L25,"")</f>
        <v/>
      </c>
    </row>
    <row r="26" spans="1:8" ht="11.25" x14ac:dyDescent="0.15">
      <c r="A26" s="7">
        <v>15</v>
      </c>
      <c r="B26" s="7" t="s">
        <v>7</v>
      </c>
      <c r="C26" s="7" t="s">
        <v>25</v>
      </c>
      <c r="D26" s="8" t="s">
        <v>9</v>
      </c>
      <c r="E26" s="15" t="s">
        <v>81</v>
      </c>
      <c r="F26" s="23">
        <v>21</v>
      </c>
      <c r="G26" s="46" t="str">
        <f>IF(AND('ASIGNACION DE PUNTAJE'!G26="CUMPLE",('ASIGNACION DE PUNTAJE'!I26="CUMPLE")),'ASIGNACION DE PUNTAJE'!K26,"")</f>
        <v/>
      </c>
      <c r="H26" s="46" t="str">
        <f>IF(AND('ASIGNACION DE PUNTAJE'!H26="CUMPLE",('ASIGNACION DE PUNTAJE'!J26="CUMPLE")),'ASIGNACION DE PUNTAJE'!L26,"")</f>
        <v/>
      </c>
    </row>
    <row r="27" spans="1:8" ht="11.25" x14ac:dyDescent="0.15">
      <c r="A27" s="7">
        <v>16</v>
      </c>
      <c r="B27" s="7" t="s">
        <v>7</v>
      </c>
      <c r="C27" s="7" t="s">
        <v>25</v>
      </c>
      <c r="D27" s="8" t="s">
        <v>9</v>
      </c>
      <c r="E27" s="15" t="s">
        <v>34</v>
      </c>
      <c r="F27" s="23">
        <v>10</v>
      </c>
      <c r="G27" s="46" t="str">
        <f>IF(AND('ASIGNACION DE PUNTAJE'!G27="CUMPLE",('ASIGNACION DE PUNTAJE'!I27="CUMPLE")),'ASIGNACION DE PUNTAJE'!K27,"")</f>
        <v/>
      </c>
      <c r="H27" s="46" t="str">
        <f>IF(AND('ASIGNACION DE PUNTAJE'!H27="CUMPLE",('ASIGNACION DE PUNTAJE'!J27="CUMPLE")),'ASIGNACION DE PUNTAJE'!L27,"")</f>
        <v/>
      </c>
    </row>
    <row r="28" spans="1:8" ht="11.25" x14ac:dyDescent="0.15">
      <c r="A28" s="7">
        <v>17</v>
      </c>
      <c r="B28" s="7" t="s">
        <v>7</v>
      </c>
      <c r="C28" s="7" t="s">
        <v>25</v>
      </c>
      <c r="D28" s="8" t="s">
        <v>9</v>
      </c>
      <c r="E28" s="15" t="s">
        <v>36</v>
      </c>
      <c r="F28" s="23">
        <v>25</v>
      </c>
      <c r="G28" s="46" t="str">
        <f>IF(AND('ASIGNACION DE PUNTAJE'!G28="CUMPLE",('ASIGNACION DE PUNTAJE'!I28="CUMPLE")),'ASIGNACION DE PUNTAJE'!K28,"")</f>
        <v/>
      </c>
      <c r="H28" s="46">
        <f>IF(AND('ASIGNACION DE PUNTAJE'!H28="CUMPLE",('ASIGNACION DE PUNTAJE'!J28="CUMPLE")),'ASIGNACION DE PUNTAJE'!L28,"")</f>
        <v>4820000</v>
      </c>
    </row>
    <row r="29" spans="1:8" ht="31.5" x14ac:dyDescent="0.15">
      <c r="A29" s="7">
        <v>18</v>
      </c>
      <c r="B29" s="7" t="s">
        <v>7</v>
      </c>
      <c r="C29" s="7" t="s">
        <v>38</v>
      </c>
      <c r="D29" s="8" t="s">
        <v>39</v>
      </c>
      <c r="E29" s="7" t="s">
        <v>40</v>
      </c>
      <c r="F29" s="23">
        <v>1</v>
      </c>
      <c r="G29" s="46">
        <f>IF(AND('ASIGNACION DE PUNTAJE'!G29="CUMPLE",('ASIGNACION DE PUNTAJE'!I29="CUMPLE")),'ASIGNACION DE PUNTAJE'!K29,"")</f>
        <v>9634240</v>
      </c>
      <c r="H29" s="46">
        <f>IF(AND('ASIGNACION DE PUNTAJE'!H29="CUMPLE",('ASIGNACION DE PUNTAJE'!J29="CUMPLE")),'ASIGNACION DE PUNTAJE'!L29,"")</f>
        <v>10040000</v>
      </c>
    </row>
    <row r="30" spans="1:8" ht="21" x14ac:dyDescent="0.15">
      <c r="A30" s="7">
        <v>19</v>
      </c>
      <c r="B30" s="7" t="s">
        <v>7</v>
      </c>
      <c r="C30" s="7" t="s">
        <v>41</v>
      </c>
      <c r="D30" s="8" t="s">
        <v>9</v>
      </c>
      <c r="E30" s="15" t="s">
        <v>83</v>
      </c>
      <c r="F30" s="23">
        <v>1</v>
      </c>
      <c r="G30" s="46" t="str">
        <f>IF(AND('ASIGNACION DE PUNTAJE'!G30="CUMPLE",('ASIGNACION DE PUNTAJE'!I30="CUMPLE")),'ASIGNACION DE PUNTAJE'!K30,"")</f>
        <v/>
      </c>
      <c r="H30" s="46">
        <f>IF(AND('ASIGNACION DE PUNTAJE'!H30="CUMPLE",('ASIGNACION DE PUNTAJE'!J30="CUMPLE")),'ASIGNACION DE PUNTAJE'!L30,"")</f>
        <v>5460000</v>
      </c>
    </row>
    <row r="31" spans="1:8" ht="11.25" x14ac:dyDescent="0.15">
      <c r="A31" s="7">
        <v>20</v>
      </c>
      <c r="B31" s="7" t="s">
        <v>7</v>
      </c>
      <c r="C31" s="7" t="s">
        <v>42</v>
      </c>
      <c r="D31" s="7" t="s">
        <v>43</v>
      </c>
      <c r="E31" s="15" t="s">
        <v>44</v>
      </c>
      <c r="F31" s="23">
        <v>3</v>
      </c>
      <c r="G31" s="46">
        <f>IF(AND('ASIGNACION DE PUNTAJE'!G31="CUMPLE",('ASIGNACION DE PUNTAJE'!I31="CUMPLE")),'ASIGNACION DE PUNTAJE'!K31,"")</f>
        <v>318920</v>
      </c>
      <c r="H31" s="46">
        <f>IF(AND('ASIGNACION DE PUNTAJE'!H31="CUMPLE",('ASIGNACION DE PUNTAJE'!J31="CUMPLE")),'ASIGNACION DE PUNTAJE'!L31,"")</f>
        <v>316000</v>
      </c>
    </row>
    <row r="32" spans="1:8" ht="63" customHeight="1" x14ac:dyDescent="0.15">
      <c r="A32" s="7">
        <v>21</v>
      </c>
      <c r="B32" s="7" t="s">
        <v>7</v>
      </c>
      <c r="C32" s="7" t="s">
        <v>42</v>
      </c>
      <c r="D32" s="7" t="s">
        <v>43</v>
      </c>
      <c r="E32" s="7" t="s">
        <v>45</v>
      </c>
      <c r="F32" s="23">
        <v>3</v>
      </c>
      <c r="G32" s="46">
        <f>IF(AND('ASIGNACION DE PUNTAJE'!G32="CUMPLE",('ASIGNACION DE PUNTAJE'!I32="CUMPLE")),'ASIGNACION DE PUNTAJE'!K32,"")</f>
        <v>2413320</v>
      </c>
      <c r="H32" s="46">
        <f>IF(AND('ASIGNACION DE PUNTAJE'!H32="CUMPLE",('ASIGNACION DE PUNTAJE'!J32="CUMPLE")),'ASIGNACION DE PUNTAJE'!L32,"")</f>
        <v>2100000</v>
      </c>
    </row>
    <row r="33" spans="1:8" ht="97.5" customHeight="1" x14ac:dyDescent="0.15">
      <c r="A33" s="7">
        <v>22</v>
      </c>
      <c r="B33" s="7" t="s">
        <v>7</v>
      </c>
      <c r="C33" s="7" t="s">
        <v>46</v>
      </c>
      <c r="D33" s="7" t="s">
        <v>43</v>
      </c>
      <c r="E33" s="7" t="s">
        <v>47</v>
      </c>
      <c r="F33" s="23">
        <v>1</v>
      </c>
      <c r="G33" s="46">
        <f>IF(AND('ASIGNACION DE PUNTAJE'!G33="CUMPLE",('ASIGNACION DE PUNTAJE'!I33="CUMPLE")),'ASIGNACION DE PUNTAJE'!K33,"")</f>
        <v>1387540</v>
      </c>
      <c r="H33" s="46">
        <f>IF(AND('ASIGNACION DE PUNTAJE'!H33="CUMPLE",('ASIGNACION DE PUNTAJE'!J33="CUMPLE")),'ASIGNACION DE PUNTAJE'!L33,"")</f>
        <v>1420000</v>
      </c>
    </row>
    <row r="34" spans="1:8" ht="42" x14ac:dyDescent="0.15">
      <c r="A34" s="7">
        <v>23</v>
      </c>
      <c r="B34" s="7" t="s">
        <v>48</v>
      </c>
      <c r="C34" s="7" t="s">
        <v>49</v>
      </c>
      <c r="D34" s="7" t="s">
        <v>50</v>
      </c>
      <c r="E34" s="15" t="s">
        <v>51</v>
      </c>
      <c r="F34" s="23">
        <v>4</v>
      </c>
      <c r="G34" s="46">
        <f>IF(AND('ASIGNACION DE PUNTAJE'!G34="CUMPLE",('ASIGNACION DE PUNTAJE'!I34="CUMPLE")),'ASIGNACION DE PUNTAJE'!K34,"")</f>
        <v>7701680</v>
      </c>
      <c r="H34" s="46">
        <f>IF(AND('ASIGNACION DE PUNTAJE'!H34="CUMPLE",('ASIGNACION DE PUNTAJE'!J34="CUMPLE")),'ASIGNACION DE PUNTAJE'!L34,"")</f>
        <v>6720000</v>
      </c>
    </row>
    <row r="35" spans="1:8" ht="42" x14ac:dyDescent="0.15">
      <c r="A35" s="7">
        <v>24</v>
      </c>
      <c r="B35" s="7" t="s">
        <v>48</v>
      </c>
      <c r="C35" s="7" t="s">
        <v>49</v>
      </c>
      <c r="D35" s="7" t="s">
        <v>50</v>
      </c>
      <c r="E35" s="15" t="s">
        <v>52</v>
      </c>
      <c r="F35" s="23">
        <v>2</v>
      </c>
      <c r="G35" s="46" t="str">
        <f>IF(AND('ASIGNACION DE PUNTAJE'!G35="CUMPLE",('ASIGNACION DE PUNTAJE'!I35="CUMPLE")),'ASIGNACION DE PUNTAJE'!K35,"")</f>
        <v/>
      </c>
      <c r="H35" s="46" t="str">
        <f>IF(AND('ASIGNACION DE PUNTAJE'!H35="CUMPLE",('ASIGNACION DE PUNTAJE'!J35="CUMPLE")),'ASIGNACION DE PUNTAJE'!L35,"")</f>
        <v/>
      </c>
    </row>
    <row r="36" spans="1:8" ht="21" x14ac:dyDescent="0.15">
      <c r="A36" s="7">
        <f>+A35+1</f>
        <v>25</v>
      </c>
      <c r="B36" s="7" t="s">
        <v>53</v>
      </c>
      <c r="C36" s="7" t="s">
        <v>54</v>
      </c>
      <c r="D36" s="7" t="s">
        <v>55</v>
      </c>
      <c r="E36" s="7" t="s">
        <v>54</v>
      </c>
      <c r="F36" s="8">
        <v>1</v>
      </c>
      <c r="G36" s="46" t="str">
        <f>IF(AND('ASIGNACION DE PUNTAJE'!G36="CUMPLE",('ASIGNACION DE PUNTAJE'!I36="CUMPLE")),'ASIGNACION DE PUNTAJE'!K36,"")</f>
        <v/>
      </c>
      <c r="H36" s="46">
        <f>IF(AND('ASIGNACION DE PUNTAJE'!H36="CUMPLE",('ASIGNACION DE PUNTAJE'!J36="CUMPLE")),'ASIGNACION DE PUNTAJE'!L36,"")</f>
        <v>19900000</v>
      </c>
    </row>
    <row r="37" spans="1:8" ht="73.5" x14ac:dyDescent="0.15">
      <c r="A37" s="7">
        <v>26</v>
      </c>
      <c r="B37" s="7" t="s">
        <v>56</v>
      </c>
      <c r="C37" s="7" t="s">
        <v>56</v>
      </c>
      <c r="D37" s="7" t="s">
        <v>56</v>
      </c>
      <c r="E37" s="7" t="s">
        <v>88</v>
      </c>
      <c r="F37" s="8">
        <v>1</v>
      </c>
      <c r="G37" s="46" t="e">
        <f>IF(AND('ASIGNACION DE PUNTAJE'!#REF!="CUMPLE",('ASIGNACION DE PUNTAJE'!#REF!="CUMPLE")),'ASIGNACION DE PUNTAJE'!#REF!,"")</f>
        <v>#REF!</v>
      </c>
      <c r="H37" s="46" t="e">
        <f>IF(AND('ASIGNACION DE PUNTAJE'!#REF!="CUMPLE",('ASIGNACION DE PUNTAJE'!#REF!="CUMPLE")),'ASIGNACION DE PUNTAJE'!#REF!,"")</f>
        <v>#REF!</v>
      </c>
    </row>
    <row r="38" spans="1:8" ht="31.5" x14ac:dyDescent="0.15">
      <c r="A38" s="7">
        <v>27</v>
      </c>
      <c r="B38" s="7" t="s">
        <v>56</v>
      </c>
      <c r="C38" s="7" t="s">
        <v>56</v>
      </c>
      <c r="D38" s="7" t="s">
        <v>56</v>
      </c>
      <c r="E38" s="7" t="s">
        <v>91</v>
      </c>
      <c r="F38" s="8">
        <v>1</v>
      </c>
      <c r="G38" s="46" t="e">
        <f>IF(AND('ASIGNACION DE PUNTAJE'!#REF!="CUMPLE",('ASIGNACION DE PUNTAJE'!#REF!="CUMPLE")),'ASIGNACION DE PUNTAJE'!#REF!,"")</f>
        <v>#REF!</v>
      </c>
      <c r="H38" s="46" t="e">
        <f>IF(AND('ASIGNACION DE PUNTAJE'!#REF!="CUMPLE",('ASIGNACION DE PUNTAJE'!#REF!="CUMPLE")),'ASIGNACION DE PUNTAJE'!#REF!,"")</f>
        <v>#REF!</v>
      </c>
    </row>
    <row r="39" spans="1:8" ht="31.5" x14ac:dyDescent="0.15">
      <c r="A39" s="7">
        <v>28</v>
      </c>
      <c r="B39" s="7" t="s">
        <v>56</v>
      </c>
      <c r="C39" s="7" t="s">
        <v>56</v>
      </c>
      <c r="D39" s="7" t="s">
        <v>56</v>
      </c>
      <c r="E39" s="7" t="s">
        <v>92</v>
      </c>
      <c r="F39" s="8">
        <v>1</v>
      </c>
      <c r="G39" s="46" t="e">
        <f>IF(AND('ASIGNACION DE PUNTAJE'!#REF!="CUMPLE",('ASIGNACION DE PUNTAJE'!#REF!="CUMPLE")),'ASIGNACION DE PUNTAJE'!#REF!,"")</f>
        <v>#REF!</v>
      </c>
      <c r="H39" s="46" t="e">
        <f>IF(AND('ASIGNACION DE PUNTAJE'!#REF!="CUMPLE",('ASIGNACION DE PUNTAJE'!#REF!="CUMPLE")),'ASIGNACION DE PUNTAJE'!#REF!,"")</f>
        <v>#REF!</v>
      </c>
    </row>
    <row r="40" spans="1:8" ht="31.5" x14ac:dyDescent="0.15">
      <c r="A40" s="7">
        <v>29</v>
      </c>
      <c r="B40" s="7" t="s">
        <v>56</v>
      </c>
      <c r="C40" s="7" t="s">
        <v>56</v>
      </c>
      <c r="D40" s="7" t="s">
        <v>56</v>
      </c>
      <c r="E40" s="7" t="s">
        <v>74</v>
      </c>
      <c r="F40" s="8">
        <v>1</v>
      </c>
      <c r="G40" s="46" t="e">
        <f>IF(AND('ASIGNACION DE PUNTAJE'!#REF!="CUMPLE",('ASIGNACION DE PUNTAJE'!#REF!="CUMPLE")),'ASIGNACION DE PUNTAJE'!#REF!,"")</f>
        <v>#REF!</v>
      </c>
      <c r="H40" s="46" t="e">
        <f>IF(AND('ASIGNACION DE PUNTAJE'!#REF!="CUMPLE",('ASIGNACION DE PUNTAJE'!#REF!="CUMPLE")),'ASIGNACION DE PUNTAJE'!#REF!,"")</f>
        <v>#REF!</v>
      </c>
    </row>
    <row r="41" spans="1:8" s="18" customFormat="1" ht="15" customHeight="1" x14ac:dyDescent="0.25">
      <c r="A41" s="76" t="s">
        <v>67</v>
      </c>
      <c r="B41" s="76"/>
      <c r="C41" s="76"/>
      <c r="D41" s="76"/>
      <c r="E41" s="76"/>
      <c r="F41" s="76"/>
      <c r="G41" s="47" t="e">
        <f>SUM(G12:G40)</f>
        <v>#REF!</v>
      </c>
      <c r="H41" s="47" t="e">
        <f t="shared" ref="H41" si="0">SUM(H12:H40)</f>
        <v>#REF!</v>
      </c>
    </row>
    <row r="42" spans="1:8" s="5" customFormat="1" ht="39.75" customHeight="1" x14ac:dyDescent="0.25"/>
    <row r="43" spans="1:8" s="5" customFormat="1" ht="39.75" customHeight="1" x14ac:dyDescent="0.25">
      <c r="A43" s="5" t="s">
        <v>66</v>
      </c>
    </row>
    <row r="44" spans="1:8" s="5" customFormat="1" ht="39.75" customHeight="1" x14ac:dyDescent="0.25">
      <c r="A44" s="5" t="s">
        <v>64</v>
      </c>
    </row>
    <row r="45" spans="1:8" s="5" customFormat="1" ht="39.75" customHeight="1" x14ac:dyDescent="0.25">
      <c r="A45" s="5" t="s">
        <v>65</v>
      </c>
    </row>
    <row r="46" spans="1:8" s="5" customFormat="1" ht="15" x14ac:dyDescent="0.25"/>
    <row r="47" spans="1:8" s="5" customFormat="1" ht="15" x14ac:dyDescent="0.25"/>
  </sheetData>
  <protectedRanges>
    <protectedRange password="F16F" sqref="E14" name="Rango1_3_2_3_2"/>
  </protectedRanges>
  <autoFilter ref="A11:H45"/>
  <mergeCells count="17">
    <mergeCell ref="H10:H11"/>
    <mergeCell ref="A41:F41"/>
    <mergeCell ref="G10:G11"/>
    <mergeCell ref="A10:A11"/>
    <mergeCell ref="B10:B11"/>
    <mergeCell ref="C10:C11"/>
    <mergeCell ref="D10:D11"/>
    <mergeCell ref="E10:E11"/>
    <mergeCell ref="F10:F11"/>
    <mergeCell ref="A8:H8"/>
    <mergeCell ref="G9:H9"/>
    <mergeCell ref="A2:H2"/>
    <mergeCell ref="A3:H3"/>
    <mergeCell ref="A4:H4"/>
    <mergeCell ref="A5:H5"/>
    <mergeCell ref="A6:H6"/>
    <mergeCell ref="A7:H7"/>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2"/>
  <sheetViews>
    <sheetView tabSelected="1" workbookViewId="0">
      <selection activeCell="F21" sqref="F21"/>
    </sheetView>
  </sheetViews>
  <sheetFormatPr baseColWidth="10" defaultRowHeight="15" x14ac:dyDescent="0.25"/>
  <cols>
    <col min="2" max="2" width="45.140625" customWidth="1"/>
    <col min="3" max="3" width="32.42578125" bestFit="1" customWidth="1"/>
    <col min="4" max="4" width="15.28515625" bestFit="1" customWidth="1"/>
  </cols>
  <sheetData>
    <row r="2" spans="2:14" ht="15.75" x14ac:dyDescent="0.25">
      <c r="B2" s="127" t="s">
        <v>57</v>
      </c>
      <c r="C2" s="127"/>
      <c r="D2" s="127"/>
    </row>
    <row r="3" spans="2:14" ht="48" customHeight="1" x14ac:dyDescent="0.25">
      <c r="B3" s="127" t="s">
        <v>167</v>
      </c>
      <c r="C3" s="127"/>
      <c r="D3" s="127"/>
    </row>
    <row r="4" spans="2:14" ht="94.5" customHeight="1" x14ac:dyDescent="0.25">
      <c r="B4" s="127" t="s">
        <v>168</v>
      </c>
      <c r="C4" s="127"/>
      <c r="D4" s="127"/>
    </row>
    <row r="5" spans="2:14" x14ac:dyDescent="0.25">
      <c r="B5" s="128"/>
      <c r="C5" s="128"/>
      <c r="D5" s="128"/>
    </row>
    <row r="6" spans="2:14" x14ac:dyDescent="0.25">
      <c r="B6" s="128"/>
      <c r="C6" s="128"/>
      <c r="D6" s="128"/>
    </row>
    <row r="7" spans="2:14" ht="15.75" thickBot="1" x14ac:dyDescent="0.3">
      <c r="B7" s="128"/>
      <c r="C7" s="128"/>
      <c r="D7" s="128"/>
    </row>
    <row r="8" spans="2:14" x14ac:dyDescent="0.25">
      <c r="B8" s="129" t="s">
        <v>160</v>
      </c>
      <c r="C8" s="130" t="s">
        <v>161</v>
      </c>
      <c r="D8" s="131" t="s">
        <v>162</v>
      </c>
    </row>
    <row r="9" spans="2:14" x14ac:dyDescent="0.25">
      <c r="B9" s="132" t="s">
        <v>169</v>
      </c>
      <c r="C9" s="133" t="s">
        <v>170</v>
      </c>
      <c r="D9" s="134">
        <f>+'ASIGNACION DE PUNTAJE'!W39</f>
        <v>36905470</v>
      </c>
      <c r="H9" s="7">
        <v>3</v>
      </c>
      <c r="I9" s="7">
        <v>8</v>
      </c>
      <c r="J9" s="7">
        <v>18</v>
      </c>
      <c r="K9" s="7">
        <v>20</v>
      </c>
      <c r="L9" s="7">
        <v>21</v>
      </c>
      <c r="M9" s="7">
        <v>22</v>
      </c>
      <c r="N9" s="7">
        <v>23</v>
      </c>
    </row>
    <row r="10" spans="2:14" x14ac:dyDescent="0.25">
      <c r="B10" s="132" t="s">
        <v>157</v>
      </c>
      <c r="C10" s="133" t="s">
        <v>173</v>
      </c>
      <c r="D10" s="134">
        <f>+'ASIGNACION DE PUNTAJE'!W40</f>
        <v>56470000</v>
      </c>
      <c r="H10" s="7">
        <v>1</v>
      </c>
      <c r="I10" s="7">
        <v>9</v>
      </c>
      <c r="J10" s="7">
        <v>17</v>
      </c>
      <c r="K10" s="7">
        <v>19</v>
      </c>
      <c r="L10" s="7">
        <v>25</v>
      </c>
    </row>
    <row r="11" spans="2:14" x14ac:dyDescent="0.25">
      <c r="B11" s="128"/>
      <c r="C11" s="128"/>
      <c r="D11" s="128"/>
    </row>
    <row r="12" spans="2:14" x14ac:dyDescent="0.25">
      <c r="B12" s="128"/>
      <c r="C12" s="128"/>
      <c r="D12" s="135"/>
    </row>
    <row r="13" spans="2:14" ht="18" x14ac:dyDescent="0.25">
      <c r="B13" s="136" t="s">
        <v>163</v>
      </c>
      <c r="C13" s="136"/>
      <c r="D13" s="136"/>
    </row>
    <row r="14" spans="2:14" ht="20.25" x14ac:dyDescent="0.25">
      <c r="B14" s="137">
        <f>+SUM(D9:D10)</f>
        <v>93375470</v>
      </c>
      <c r="C14" s="137"/>
      <c r="D14" s="137"/>
    </row>
    <row r="15" spans="2:14" x14ac:dyDescent="0.25">
      <c r="B15" s="128"/>
      <c r="C15" s="128"/>
      <c r="D15" s="128"/>
    </row>
    <row r="16" spans="2:14" ht="18" x14ac:dyDescent="0.25">
      <c r="B16" s="136" t="s">
        <v>164</v>
      </c>
      <c r="C16" s="136"/>
      <c r="D16" s="136"/>
    </row>
    <row r="17" spans="2:20" x14ac:dyDescent="0.25">
      <c r="B17" s="138" t="s">
        <v>174</v>
      </c>
      <c r="C17" s="138"/>
      <c r="D17" s="138"/>
      <c r="H17" s="7">
        <v>2</v>
      </c>
      <c r="I17" s="7">
        <v>4</v>
      </c>
      <c r="J17" s="7">
        <v>5</v>
      </c>
      <c r="K17" s="7">
        <v>6</v>
      </c>
      <c r="L17" s="7">
        <v>7</v>
      </c>
      <c r="M17" s="7">
        <v>10</v>
      </c>
      <c r="N17" s="7">
        <v>11</v>
      </c>
      <c r="O17" s="7">
        <v>12</v>
      </c>
      <c r="P17" s="7">
        <v>13</v>
      </c>
      <c r="Q17" s="7">
        <v>14</v>
      </c>
      <c r="R17" s="7">
        <v>15</v>
      </c>
      <c r="S17" s="7">
        <v>16</v>
      </c>
      <c r="T17" s="7">
        <v>24</v>
      </c>
    </row>
    <row r="18" spans="2:20" ht="18" x14ac:dyDescent="0.25">
      <c r="B18" s="136" t="s">
        <v>165</v>
      </c>
      <c r="C18" s="136"/>
      <c r="D18" s="136"/>
    </row>
    <row r="19" spans="2:20" ht="20.25" x14ac:dyDescent="0.25">
      <c r="B19" s="137">
        <f>+'ASIGNACION DE PUNTAJE'!W41</f>
        <v>128234998</v>
      </c>
      <c r="C19" s="137"/>
      <c r="D19" s="137"/>
    </row>
    <row r="20" spans="2:20" x14ac:dyDescent="0.25">
      <c r="B20" s="128"/>
      <c r="C20" s="128"/>
      <c r="D20" s="128"/>
    </row>
    <row r="21" spans="2:20" ht="18" x14ac:dyDescent="0.25">
      <c r="B21" s="136" t="s">
        <v>166</v>
      </c>
      <c r="C21" s="136"/>
      <c r="D21" s="136"/>
    </row>
    <row r="22" spans="2:20" ht="20.25" x14ac:dyDescent="0.25">
      <c r="B22" s="137">
        <f>+'ASIGNACION DE PUNTAJE'!W42</f>
        <v>8404688</v>
      </c>
      <c r="C22" s="137"/>
      <c r="D22" s="137"/>
    </row>
  </sheetData>
  <protectedRanges>
    <protectedRange password="F16F" sqref="B2:D4" name="Rango1_1_1"/>
  </protectedRanges>
  <mergeCells count="11">
    <mergeCell ref="B17:D17"/>
    <mergeCell ref="B18:D18"/>
    <mergeCell ref="B19:D19"/>
    <mergeCell ref="B21:D21"/>
    <mergeCell ref="B22:D22"/>
    <mergeCell ref="B2:D2"/>
    <mergeCell ref="B3:D3"/>
    <mergeCell ref="B4:D4"/>
    <mergeCell ref="B13:D13"/>
    <mergeCell ref="B14:D14"/>
    <mergeCell ref="B16:D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ANEXO No. 3</vt:lpstr>
      <vt:lpstr>ASIGNACION DE PUNTAJE</vt:lpstr>
      <vt:lpstr>HABILITADOS</vt:lpstr>
      <vt:lpstr>ADJUDICACIÓN</vt:lpstr>
      <vt:lpstr>'ANEXO No. 3'!Títulos_a_imprimir</vt:lpstr>
      <vt:lpstr>'ASIGNACION DE PUNTAJE'!Títulos_a_imprimir</vt:lpstr>
      <vt:lpstr>HABILITADOS!Títulos_a_imprimir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df</cp:lastModifiedBy>
  <cp:lastPrinted>2018-08-21T16:13:08Z</cp:lastPrinted>
  <dcterms:created xsi:type="dcterms:W3CDTF">2018-06-13T17:21:53Z</dcterms:created>
  <dcterms:modified xsi:type="dcterms:W3CDTF">2018-12-26T11:48:42Z</dcterms:modified>
</cp:coreProperties>
</file>