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20370" yWindow="65416" windowWidth="29040" windowHeight="15840" firstSheet="2" activeTab="2"/>
  </bookViews>
  <sheets>
    <sheet name="Original" sheetId="1" state="hidden" r:id="rId1"/>
    <sheet name="Hoja2" sheetId="2" state="hidden" r:id="rId2"/>
    <sheet name="Matriz de hallazgos financieros" sheetId="3" r:id="rId3"/>
    <sheet name="cuadro informe" sheetId="4" state="hidden" r:id="rId4"/>
  </sheets>
  <externalReferences>
    <externalReference r:id="rId9"/>
  </externalReferences>
  <definedNames>
    <definedName name="_xlnm._FilterDatabase" localSheetId="2" hidden="1">'Matriz de hallazgos financieros'!$A$2:$M$798</definedName>
    <definedName name="_xlnm._FilterDatabase" localSheetId="0" hidden="1">'Original'!$A$1:$H$733</definedName>
  </definedNames>
  <calcPr calcId="191029"/>
  <pivotCaches>
    <pivotCache cacheId="0" r:id="rId5"/>
    <pivotCache cacheId="1" r:id="rId6"/>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<sst xmlns="http://schemas.openxmlformats.org/spreadsheetml/2006/main" count="6250" uniqueCount="1698">
  <si>
    <t>NUMERO_PRO</t>
  </si>
  <si>
    <t>AÑO</t>
  </si>
  <si>
    <t>NUMERO_PRO_ENTIDAD</t>
  </si>
  <si>
    <t>OBJETO</t>
  </si>
  <si>
    <t>ENTIDAD</t>
  </si>
  <si>
    <t>ESTADO act</t>
  </si>
  <si>
    <t>VALOR INFORMADO POR LA ENTIDAD</t>
  </si>
  <si>
    <t xml:space="preserve"> 1406</t>
  </si>
  <si>
    <t>EE- 01500</t>
  </si>
  <si>
    <t>L 16- 140-2016</t>
  </si>
  <si>
    <t>L 16- 146-2016</t>
  </si>
  <si>
    <t>L-16-171</t>
  </si>
  <si>
    <t>M- 1724</t>
  </si>
  <si>
    <t>M 1782</t>
  </si>
  <si>
    <t>M 890</t>
  </si>
  <si>
    <t>M 956</t>
  </si>
  <si>
    <t>PEGDE.1.4.7.1.16.024</t>
  </si>
  <si>
    <t>RESOLUCION_027_JINEN</t>
  </si>
  <si>
    <t>RES_026</t>
  </si>
  <si>
    <t>SCTEI-CI-020-2016</t>
  </si>
  <si>
    <t>SCTEI-CO-028</t>
  </si>
  <si>
    <t>S/N</t>
  </si>
  <si>
    <t>UC-No.024</t>
  </si>
  <si>
    <t>00062</t>
  </si>
  <si>
    <t>001</t>
  </si>
  <si>
    <t>001-113-16</t>
  </si>
  <si>
    <t>002</t>
  </si>
  <si>
    <t>01-2016</t>
  </si>
  <si>
    <t>018</t>
  </si>
  <si>
    <t>01921</t>
  </si>
  <si>
    <t>0219</t>
  </si>
  <si>
    <t>026</t>
  </si>
  <si>
    <t>06-5-10165-16</t>
  </si>
  <si>
    <t>075</t>
  </si>
  <si>
    <t>080</t>
  </si>
  <si>
    <t>089</t>
  </si>
  <si>
    <t>093</t>
  </si>
  <si>
    <t>108</t>
  </si>
  <si>
    <t>109</t>
  </si>
  <si>
    <t>11856</t>
  </si>
  <si>
    <t>136-4-2016</t>
  </si>
  <si>
    <t>143</t>
  </si>
  <si>
    <t>144</t>
  </si>
  <si>
    <t>145</t>
  </si>
  <si>
    <t>146</t>
  </si>
  <si>
    <t>147</t>
  </si>
  <si>
    <t>148</t>
  </si>
  <si>
    <t>152</t>
  </si>
  <si>
    <t>153</t>
  </si>
  <si>
    <t>1550</t>
  </si>
  <si>
    <t>158</t>
  </si>
  <si>
    <t>159</t>
  </si>
  <si>
    <t>1594</t>
  </si>
  <si>
    <t>160</t>
  </si>
  <si>
    <t>2016-214</t>
  </si>
  <si>
    <t>207</t>
  </si>
  <si>
    <t>207-071</t>
  </si>
  <si>
    <t>211</t>
  </si>
  <si>
    <t>2162850</t>
  </si>
  <si>
    <t>222</t>
  </si>
  <si>
    <t>organizar, desarrollar, administrar e implementar los procesos de formación, apoyo de iniciativas de arte, cultura, patrimonio, deportes, recreación y actividad física y la aprobación de los espacios de deporte y cultura en la localidad de usme, en el marco de los proyectos 1205. "cultura para la vida entera, fe en la acción y la creación" y el 1206 " consolidación de los procesos locales del deporte y la recreación, como medio de vida"</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</si>
  <si>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</si>
  <si>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</si>
  <si>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</si>
  <si>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</si>
  <si>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</si>
  <si>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</si>
  <si>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</si>
  <si>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242</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</si>
  <si>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</si>
  <si>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</si>
  <si>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</si>
  <si>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</si>
  <si>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</si>
  <si>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</si>
  <si>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</si>
  <si>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</si>
  <si>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</si>
  <si>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</si>
  <si>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</si>
  <si>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</si>
  <si>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</si>
  <si>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</si>
  <si>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</si>
  <si>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</si>
  <si>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</si>
  <si>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</si>
  <si>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</si>
  <si>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</si>
  <si>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</si>
  <si>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</si>
  <si>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</si>
  <si>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</si>
  <si>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</si>
  <si>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083</t>
  </si>
  <si>
    <t>085-5-17</t>
  </si>
  <si>
    <t>086</t>
  </si>
  <si>
    <t>09</t>
  </si>
  <si>
    <t>101319</t>
  </si>
  <si>
    <t>1053</t>
  </si>
  <si>
    <t>114</t>
  </si>
  <si>
    <t>1177</t>
  </si>
  <si>
    <t>118-2017</t>
  </si>
  <si>
    <t>118-5-17</t>
  </si>
  <si>
    <t>12</t>
  </si>
  <si>
    <t>122-5-17</t>
  </si>
  <si>
    <t>1378</t>
  </si>
  <si>
    <t>1.4.7.1.17.018</t>
  </si>
  <si>
    <t>161-5-2017</t>
  </si>
  <si>
    <t>170</t>
  </si>
  <si>
    <t>17-16-089-047PS</t>
  </si>
  <si>
    <t>1720</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</si>
  <si>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t>
  </si>
  <si>
    <t>1931</t>
  </si>
  <si>
    <t>198</t>
  </si>
  <si>
    <t>20170002</t>
  </si>
  <si>
    <t>2022</t>
  </si>
  <si>
    <t>2093</t>
  </si>
  <si>
    <t>213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</si>
  <si>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</si>
  <si>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</si>
  <si>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</si>
  <si>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</si>
  <si>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</si>
  <si>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</si>
  <si>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</si>
  <si>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</si>
  <si>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</si>
  <si>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</si>
  <si>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</si>
  <si>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</si>
  <si>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</si>
  <si>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</si>
  <si>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</si>
  <si>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</si>
  <si>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</si>
  <si>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</si>
  <si>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</si>
  <si>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</si>
  <si>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</si>
  <si>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FDLBU-CD-160-2018</t>
  </si>
  <si>
    <t>FDLUSA CI-259/2018</t>
  </si>
  <si>
    <t>LP-011-2017</t>
  </si>
  <si>
    <t>M-1583</t>
  </si>
  <si>
    <t>NRC/MEN:COFE1705-IP</t>
  </si>
  <si>
    <t>PEGDE.1.4.7.1.18.012</t>
  </si>
  <si>
    <t>SED- CI -007</t>
  </si>
  <si>
    <t>UAESP-CD-178-2018</t>
  </si>
  <si>
    <t>000361</t>
  </si>
  <si>
    <t>001-2018</t>
  </si>
  <si>
    <t>008</t>
  </si>
  <si>
    <t>01- UNIR</t>
  </si>
  <si>
    <t>0153</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</si>
  <si>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</si>
  <si>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</si>
  <si>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</si>
  <si>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</si>
  <si>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</si>
  <si>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</si>
  <si>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</si>
  <si>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</si>
  <si>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</si>
  <si>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</si>
  <si>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</si>
  <si>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</si>
  <si>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</si>
  <si>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</si>
  <si>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</si>
  <si>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</si>
  <si>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</si>
  <si>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</si>
  <si>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</si>
  <si>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</si>
  <si>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</si>
  <si>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</si>
  <si>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</si>
  <si>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</si>
  <si>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</si>
  <si>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</si>
  <si>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482073</t>
  </si>
  <si>
    <t>533</t>
  </si>
  <si>
    <t>570</t>
  </si>
  <si>
    <t>6406</t>
  </si>
  <si>
    <t>80-5-10069-18</t>
  </si>
  <si>
    <t xml:space="preserve">80-5-10077-18 </t>
  </si>
  <si>
    <t>80-7-10054-18</t>
  </si>
  <si>
    <t>Prestación de servicios para realizar el apoyo administrativo, financiero, jurídico y técnico a la supervisión del convenio que firme el Ministerio de Educación Nacional para desarrollar el programa de formadores nativos extranjeros.</t>
  </si>
  <si>
    <t>Ministerio de Educacion Nacional - MEN</t>
  </si>
  <si>
    <t>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t>
  </si>
  <si>
    <t>Gobernación de Norte de Santander</t>
  </si>
  <si>
    <t>Realizar el proyecto denominado guardianes ambientales 2016 deacuerdo con la formulación del proyecto, estudios previos, anexo técnico y la propuesta del contratista, documentos que hacen parte integral del contrato</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</si>
  <si>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</si>
  <si>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</si>
  <si>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</si>
  <si>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t>
  </si>
  <si>
    <t>Realizar la interventoria técnica, administrativa, legal y financiera, contable y ambiental a la fase de implementación del proyecto de circuitos cerrados de television  cctv - sistema integrado de emergencia y seguridad sies, respecto al contrato M-1514 de 2016</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</si>
  <si>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t>
  </si>
  <si>
    <t>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t>
  </si>
  <si>
    <t xml:space="preserve">Estudios para el conocimiento de la biodiversidad y los servicios ambientales enfocados en el piedemonte llanero del departamento del Meta
</t>
  </si>
  <si>
    <t>Corporación para el desarrollo sostenible del área de manejo especial de la Macarena - CORMACARENA</t>
  </si>
  <si>
    <t>Armada Nacional</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</si>
  <si>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a treinta y  seis (36) miembros de la 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</si>
  <si>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</si>
  <si>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</si>
  <si>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Contratar la interventoría técnica, administrativa, financiera, contable y jurídica para el convenio especial de cooperación 014-2015, suscrito entre la Gobernación de Cundinamarca y la Asociación Colombiana de Exportadores de Flores- Asocolfores</t>
  </si>
  <si>
    <t>Fundación Música en los Templos</t>
  </si>
  <si>
    <t>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t>
  </si>
  <si>
    <t>Fondo de prestaciones, cesantias y pensiones - FONCEP</t>
  </si>
  <si>
    <t>Empresa de servicios púbicos de Chía EmseChia E.S.P</t>
  </si>
  <si>
    <t>Prestar los servicios profesionales de implementación, migración y adecuación de las nuevas versiones de módulos del software SICAPITAL en los servidores del FONCEP</t>
  </si>
  <si>
    <t>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t>
  </si>
  <si>
    <t>Agencia Logística de las Fuerzas Militares</t>
  </si>
  <si>
    <t>Corporación Autónoma Regional de los Valles del Sinú y del San Jorge - CVS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</si>
  <si>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</si>
  <si>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</si>
  <si>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Municipio de Florencia (Caquetá)</t>
  </si>
  <si>
    <t>Realización de la primera etapa para la actualización del esquema de ordenamiento territorial del Municipio de Mongua.</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</si>
  <si>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</si>
  <si>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</si>
  <si>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</si>
  <si>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Ministerio de Defensa Nacional</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</si>
  <si>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</si>
  <si>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</si>
  <si>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</si>
  <si>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Instituto Nacional de Vias - Invias</t>
  </si>
  <si>
    <t>La UDFJC se obliga con Corpoamazonia 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a la UDFJC (con sus anexos  1,2 y  3) y la propouesta técnica y económica que presento la UDFJC.</t>
  </si>
  <si>
    <t>Aunar esfuerzos para desarrollar ambientes de aprendizaje en el marco del estudio "memoria, sentido de vida y educación para la paz: apuestas por una con-vivencia escolar y de formación ciudadana".</t>
  </si>
  <si>
    <t>Corporacion para el desarrollo sostenible del sur de la Amazonia Corpoamazonia</t>
  </si>
  <si>
    <t>Instituto  para la investigación Educativa y el  Desarrollo Pedagógico - IDEP</t>
  </si>
  <si>
    <t>Policia Nacional</t>
  </si>
  <si>
    <t>El objeto del presente contrato es el "servicio de acompañamiento técnico y metodológico al proceso de diseño e implementación del sistema de gestión de la seguridad y salud en el trabajo para la Policia Nacional", de conformidad con las condiciones señaladas en la invitación a presentar oferta, la oferta presentada por el contratista y el anexo No. 2 del presente contrato.</t>
  </si>
  <si>
    <t>Empresa de Acueducto, Alcantarillado y Aseo de Guasca - Ecosiecha SA ESP</t>
  </si>
  <si>
    <t>Eel contratista se obliga a prestar a ECOSIECHA SA ESP los servicios de consultoría para realizar estudios de prefactibilidad que permitan determinar la viabilidad de la cosntrucción de un reservorio de agua, como fuente alterna de abastecimiento.</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</si>
  <si>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t>
  </si>
  <si>
    <t>Aunar esfuerzos y recursos físicos y económicos para desarrollar las actividades de formación musical a través de apreciación, sensibilización, formación para la audición, lectura musical y ensambles musicales en el marco del proyecto 882- "acciones de formación, promoción, circulación y divulgación artística" de la localidad de Chapinero.</t>
  </si>
  <si>
    <t>FDL chapinero</t>
  </si>
  <si>
    <t>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</si>
  <si>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</si>
  <si>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</si>
  <si>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</si>
  <si>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Prestación de servicios profesionales para la capacitación  de funcionarios (as) de la Contraloría de Bogotá, D.C., mediante diplomado en sistema integrado de gestión.</t>
  </si>
  <si>
    <t>Prestación de servicios de capacitación a los funcionarios/as de la Secretaría Distrital de Integración Social, a través de diplomados de actualización virtuales en pro del fortalecimiento institucional.</t>
  </si>
  <si>
    <t>Secretaría Distrital de Integración Social</t>
  </si>
  <si>
    <t>Interventoría técnica administrativa, contable, financiera y legal al "suministro, instalación, integración, implementación, prueba, puesta en servicio, mantenimiento preventivo y correctivo, soporte técnico del Sistema Integrado de Emergencias y Seguridad SIES - subsistema 123, cctv (circuito cerrado de televisión) y seguridad estadio" para los proyectos adicionales.</t>
  </si>
  <si>
    <t>FDL Rafael Uribe Uribe</t>
  </si>
  <si>
    <t>Realizar acciones para fortalecer los medios de comunicación comunitaria locales y consolidar la mesa local de comunicaciones comunitarias y alternativas de Rafael Uribe Uribe</t>
  </si>
  <si>
    <t>Promover una cultura democrática de participación y cuidado de lo público en servidores, instancias institucionales y organizativas de la localidad de Rafael Uribe Uribe</t>
  </si>
  <si>
    <t>Contratar los servicios para adelantar acciones socio ambientales para la recuperación de los corredores ecológicos y espacios del agua en la localidad de  Rafael Uribe Uribe con la participación de la comunidad</t>
  </si>
  <si>
    <t>Realizar procesos lúdicos y artísticos para la prevención de violencias contra las mujeres de la localidad de Rafael Uribe Uribe</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</si>
  <si>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</si>
  <si>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t>
  </si>
  <si>
    <t>Contratar la interventoría técnica, administrativa, financiera, jurídica y contable de los contratos de obra pública que resulten de las licitaciones públicas No. FDLT - LP - 007 - 2016 y FDT - LP - 009 - 2016.</t>
  </si>
  <si>
    <t>FDL Tunjuelito</t>
  </si>
  <si>
    <t>Prestación de servicios profesionales para fortalecer la calidad de la enseñanza del ingles y de la competencia en los estudiantes de preescolar, basicaprimaria, básica secundaria y media de las instituciones educativas oficiales del Municipio de Madrid.</t>
  </si>
  <si>
    <t>Municipio de Madrid</t>
  </si>
  <si>
    <t>FDL Fontibón</t>
  </si>
  <si>
    <t>Contratar servicios para realizar la vinculación de diferentes grupos poblacionas a eventos y certamenes deportivos , para promover la actividad física en parques y escenarios deportivos, procesos de recreación y deporte, en diferente escenarios de la localidad de Fontibón</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</si>
  <si>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</si>
  <si>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</si>
  <si>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</si>
  <si>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</si>
  <si>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</si>
  <si>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</si>
  <si>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</si>
  <si>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</si>
  <si>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</si>
  <si>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La Universidad se obliga por sus propios medios y con plena autonomía a realizar la interventoría técnica, administrativa, financiera y jurídica a los contratos del sistema semafórico de la ciudad de Bogotá D.C</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</si>
  <si>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</si>
  <si>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</si>
  <si>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</si>
  <si>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</si>
  <si>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</si>
  <si>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</si>
  <si>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</si>
  <si>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Fondo financiero de proyectos de Desarrollo - Fonade</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</si>
  <si>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 alternativa de diseño No.1. fases 2,3 y 4</t>
  </si>
  <si>
    <t>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</si>
  <si>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</si>
  <si>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</si>
  <si>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Desarrollar procesos de formación artístico y cultural para niños, niñas, jóvenes y adultos procurando el fortalecimiento y enriquecimiento del patrimonio sociocultural y artístico de la localidad de Engativá
</t>
  </si>
  <si>
    <t>FDL Engativa</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</si>
  <si>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</si>
  <si>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</si>
  <si>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</si>
  <si>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</si>
  <si>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</si>
  <si>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</si>
  <si>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t>
  </si>
  <si>
    <t>Unidad Administrativa Especial de Servicios Públicos - UAESP</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</si>
  <si>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</si>
  <si>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</si>
  <si>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</si>
  <si>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</si>
  <si>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Contratar la recopilación de información técnica para actualizar el inventario general de bienes de uso público y bienes fiscales de nivel central definidos por dadep y la realización de avalúos comerciales de los bienes inmuebles del nivel central definidos por el dadep.</t>
  </si>
  <si>
    <t>Corporación Autónoma regional del alto Magdalena - CAM</t>
  </si>
  <si>
    <t>Elaboración de un estudio de caracterización ecológica rápida de la biodiversidad en el Parque Natural Regional Cerro Páramo de Miraflores "Rigoberto Urriago", mediante el levantamiento de información florística y faunística para la actualización del componente biológico del plan de manejo ambiental del área protegida.</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</si>
  <si>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</si>
  <si>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</si>
  <si>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</si>
  <si>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</si>
  <si>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</si>
  <si>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</si>
  <si>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Modernización administrativa y proceso de rediseño institucional de la Alcaldía Distrital de Santa Marta</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</si>
  <si>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</si>
  <si>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</si>
  <si>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</si>
  <si>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Realizar técnica, administrativa, financiera y jurídica el desarrollo del programa de formalización masiva de predios en el Municipio de Paipa - Boyacá en respuesta al plan de desarrollo</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</si>
  <si>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</si>
  <si>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</si>
  <si>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</si>
  <si>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</si>
  <si>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</si>
  <si>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Contratar los servicios para la realización del IV Congreso de Casas de la Cultura del Departamento de Cundinamarca bajo las condiciones establecidas por el IDECUT</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</si>
  <si>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</si>
  <si>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</si>
  <si>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</si>
  <si>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</si>
  <si>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</si>
  <si>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</si>
  <si>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</si>
  <si>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</si>
  <si>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</si>
  <si>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</si>
  <si>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El presente convenio tiene como objeto "aunar esfuerzos interinstitucionales para la optimización de los procesos técnicos, financieros, jurídicos, administrativos y operativos que permitan el fortalecimiento del ejercicio de la autoridad ambiental en el Departamento de Córdoba"</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</si>
  <si>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</si>
  <si>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</si>
  <si>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</si>
  <si>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Interventoría técnico administrativa, financiera, legal y ambiental para "construcción, dotación, cableado estructurado, equipos activos, planta eléctrica y ups del centro estratégico de credibilidad y confianza región 6, en Envigado (Antioquia) a precios unitarios fijos sin fórmula de reajuste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</si>
  <si>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</si>
  <si>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</si>
  <si>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</si>
  <si>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La Universidad Distrital Francisco Jose de Caldas se obliga con el ICCU a ejecutar la "interventoría a estudios y diseños en las vías del Departamento de Cundinamarca "</t>
  </si>
  <si>
    <t>Instituto de Infraestructura y Concesiones de Cundinamarca</t>
  </si>
  <si>
    <t>Interventoría técnica, administrativa, contable y financiera para la elaboración de diagnóstico, estudios y diseños para la adecuación de las redes hidráulicas y sanitarias del Hospital Central de la Policía Nacional</t>
  </si>
  <si>
    <t>"Rehabilitación y mantenimiento de la vía Topaipi - Peñón sector topaipi bunque en el Municipio de Topaipi de conformidad al convenio ICCU 545 - 2016".</t>
  </si>
  <si>
    <t>Alcaldía Municipal de Topaipi</t>
  </si>
  <si>
    <t>Consultoria para los estudios y diseños del proyecto del sistema integrado de emergencia y seguridad - sies circuito cerrado de televisión cctv- del Municipio de Ricaurte (Cundinamarca)</t>
  </si>
  <si>
    <t>Alcaldía Municipal de Ricaurte</t>
  </si>
  <si>
    <t>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t>
  </si>
  <si>
    <t>Grupo Energía Bogotá GEB S.A.</t>
  </si>
  <si>
    <t>Innovación de la nueva estructura administrativa central y descentralizada del distrito de Santa marta, Magdalena, Caribe</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</si>
  <si>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</si>
  <si>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</si>
  <si>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</si>
  <si>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 Avanzada - RENATA</t>
  </si>
  <si>
    <t>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</si>
  <si>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t>
  </si>
  <si>
    <t>Interventoría técnica, administrativa, financiera y contable para la terminación de la construcción de la inspección de policía del Municipio de Luruaco- Atlántico</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</si>
  <si>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 actualización del componente biológico del plan de manejo.</t>
  </si>
  <si>
    <t>Estudios para el conocimiento, uso y conservación de la biodiversidad en el departamento del Meta</t>
  </si>
  <si>
    <t>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t>
  </si>
  <si>
    <t>Corporación para el desarrollo sostenible del área de manejo especial de la Macarena - Cormacarena</t>
  </si>
  <si>
    <t>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t>
  </si>
  <si>
    <t>Empresas Públicas de Cundinamarca SA ESP</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</si>
  <si>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</si>
  <si>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</si>
  <si>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</si>
  <si>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</si>
  <si>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</si>
  <si>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</si>
  <si>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</si>
  <si>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</si>
  <si>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t>
  </si>
  <si>
    <t>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t>
  </si>
  <si>
    <t>Alcaldía de Bucaramanga</t>
  </si>
  <si>
    <t>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</si>
  <si>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</si>
  <si>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</si>
  <si>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t>
  </si>
  <si>
    <t>Contratar servicios tecnológicos, académicos y de investigación para el fortalecimiento académico de la Escuela Superior de Administración Pública, en el marco de la acreditación institucional</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</si>
  <si>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</si>
  <si>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</si>
  <si>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</si>
  <si>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Realizar técnica, administrativa, financiera y jurídicamente el desarrollo del programa de formalización masiva de predios para la fase II en el Municipio de Paipa- Boyacá en respuesta al plan de desarrollo.</t>
  </si>
  <si>
    <t>Alcaldía Mayor de Bogotá</t>
  </si>
  <si>
    <t>Adelantar y desarrollar procesos de formación dirigidos a los servidores de la secretaría general de la Alcaldía Mayor de Bogotá D.C, en temas establecidos por el plan institucional de capacitación pic 2017</t>
  </si>
  <si>
    <t>Desarrollar las capacitaciones relacionadas con los procesos de apoyo a la gestión de la Unidad Nacional de Protección, de conformidad con el plan de capacitación aprobado para la vigencia 2017</t>
  </si>
  <si>
    <t>Contratar los servicios para realizar actividades de capacitación y formación de acuerdo con el plan institucional de capacitación (pic) de 2017, con el fin de fortalecer los conocimientos, habilidades y competencias de los servicios públicos de la entidad</t>
  </si>
  <si>
    <t>Secretaría Distrital del Hábitat</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</si>
  <si>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</si>
  <si>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</si>
  <si>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Unión Europea</t>
  </si>
  <si>
    <t>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</si>
  <si>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Interventoria técnica administrativa, financiera, legal y ambiental para la "demolición y construcción del muro de cerramiento perimetral, vías y urbanismo de la dirección nacional de escuelas, a precios unitarios fijos sin fórmula de reajuste, incluyendo trámites de licencias</t>
  </si>
  <si>
    <t>Realizar la interventoría 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</si>
  <si>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</si>
  <si>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</si>
  <si>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</si>
  <si>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</si>
  <si>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</si>
  <si>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</si>
  <si>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</si>
  <si>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</si>
  <si>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</si>
  <si>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t>
  </si>
  <si>
    <t>FDL Barrios Unidos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</si>
  <si>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</si>
  <si>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</si>
  <si>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</si>
  <si>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</si>
  <si>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</si>
  <si>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</si>
  <si>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</si>
  <si>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</si>
  <si>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</si>
  <si>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</si>
  <si>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</si>
  <si>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</si>
  <si>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"óptica de multicapas homogéneas"</t>
  </si>
  <si>
    <t xml:space="preserve">Asociación de Investigación Materials Physics Center (MPC) </t>
  </si>
  <si>
    <t>Construcción y validación de 3100 preguntas de selección múltiple con única respuesta, correspondiente a 230 ejes temáticos, garantizando originalidad y confidencialidad de las mismas, así como la entrega patrimonial total a ADECCO</t>
  </si>
  <si>
    <t>Adecco Servicios Colombia S.A</t>
  </si>
  <si>
    <t>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t>
  </si>
  <si>
    <t xml:space="preserve">Cooperativa de trabajadores de la educación de Cundinamarca y Distrital Capital - Cootradecun </t>
  </si>
  <si>
    <t>Contratar la interventoria técnica, administrativa, financiera y jurídica 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</si>
  <si>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Contratar la prestación de servicios de capacitación profesional para dictar los cursos en: "análisis de datos y "herramientas informática" dirigidos a estudiantes de la Universidad Internacional de la Rioja.</t>
  </si>
  <si>
    <t>Gobernación de Sucre</t>
  </si>
  <si>
    <t>Fundación Universitaria Internacional de la Rioja - UNIR</t>
  </si>
  <si>
    <t>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t>
  </si>
  <si>
    <t>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</si>
  <si>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</si>
  <si>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</si>
  <si>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Fuerza Aérea Colombiana FAC</t>
  </si>
  <si>
    <t>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t>
  </si>
  <si>
    <t>Municipio de Soacha (cundinamarca)</t>
  </si>
  <si>
    <t>Interventoría a estudios y diseños en las vías del departamento de Cundinamarca - año 2018</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</si>
  <si>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</si>
  <si>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Consultoría para los estudios y diseños de la adecuación de la unidad de cuidados intermedios del espha hospital central de la Policía Nacional y la realización de los trámites para la obtención de la licencia de construcción </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</si>
  <si>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</si>
  <si>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</si>
  <si>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</si>
  <si>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</si>
  <si>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Prestación de servicios (docente) en misión para el desarrollo de actividades docentes en las diferentes áreas básicas específicas para los colegios de la dirección de bienestar social de la Policía Nacional en todo el territorio nacional</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</si>
  <si>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</si>
  <si>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El objeto del presente contrato es la: prestación de servicios profesionales de capacitación- "Seminario taller congreso institucional de seguridad y salud en el trabajo para responsables del GSSST de las unidades", para 1800 funcionarios de la Policía Nacional a nivel nacional</t>
  </si>
  <si>
    <t>Prestación de servicios de personal profesional para el desarrollo de actividades docentes en las diferentes áreas básicas específicas para los colegios de la dirección de bienestar social de la Policía Nacional en todo el territorio nacional</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</si>
  <si>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</si>
  <si>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</si>
  <si>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</si>
  <si>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</si>
  <si>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Prestación de servicios para el desarrollo del voto electrónico  para el proceso de inscripciones y elecciones de los sistemas SDACP y DRAFE</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</si>
  <si>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</si>
  <si>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</si>
  <si>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</si>
  <si>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</si>
  <si>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</si>
  <si>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</si>
  <si>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</si>
  <si>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</si>
  <si>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</si>
  <si>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</si>
  <si>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</si>
  <si>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</si>
  <si>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</si>
  <si>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</si>
  <si>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</si>
  <si>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</si>
  <si>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</si>
  <si>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</si>
  <si>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</si>
  <si>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</si>
  <si>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</si>
  <si>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Interventoría técnica administrativa y financiera al proyecto denominado implementación de plataforma lcms en la Universidad SurColombiana para aumentar la tasa de cobertura bruta en educación superior en todo el departamento del Huila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</si>
  <si>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</si>
  <si>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</si>
  <si>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t>
  </si>
  <si>
    <t>Caja de Vivienda Popular</t>
  </si>
  <si>
    <t>Prestación de servicios para la implementación del plan institucional de capacitación de la CPV a través de diplomados, talleres, conferencias, cursos en procura del fortalecimiento</t>
  </si>
  <si>
    <t>Ejército Nacional de Colombia</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</si>
  <si>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</si>
  <si>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</si>
  <si>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</si>
  <si>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</si>
  <si>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t>
  </si>
  <si>
    <t>Liquidado</t>
  </si>
  <si>
    <t>Terminado</t>
  </si>
  <si>
    <t>Suscrito</t>
  </si>
  <si>
    <t>Litigio</t>
  </si>
  <si>
    <t>Suspendido</t>
  </si>
  <si>
    <t>Incorporado</t>
  </si>
  <si>
    <t>No se encuentra información, el convenio aun no se ha ejecutado</t>
  </si>
  <si>
    <t xml:space="preserve">1. Las ordenes de pago no se encuentran firmadas por el ordenador del gastos Wilman Muñoz, las autorizaciones de giro tienen un sello </t>
  </si>
  <si>
    <t>El convenio en el sistema SIEXUD esta en estado terminado, sin embargo aun no ha sido liquidado de acuerdo con la información evidenciada.</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</si>
  <si>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</si>
  <si>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1. Se evidencia la ausencia de documentación para conocer la depuración de la base de retención de los contratistas.                                                                            2. Se evidencia la 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</si>
  <si>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 xml:space="preserve">6.En las orden de pago 805 que corresponde a la señora ANA MARIA NIÑO HERNANDEZ se encuentra mal archivada por que no corresponde a este convenio.   </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</si>
  <si>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</si>
  <si>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</si>
  <si>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</si>
  <si>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3. Se evidencia que en el Convenio no se encuentra una plantilla de las retenciones aplicadas, de acuerdo con el valor de la base y retención practicada no es posible establecer cual fue el concepto de la retención practicada</t>
  </si>
  <si>
    <t xml:space="preserve">2. Se verifica que en la orden de pago 9302 del año 2016 a nombre de la señora  Alexandra Puentes Suarez, están relacionando más de un CDP y RP , deberia ser separado cada pago.        </t>
  </si>
  <si>
    <t xml:space="preserve"> 2. en la Orden de Pago #12997, 12996, 12998, 12999, se utilizo el mismo CDP para cubrir estas 3 ordenes de pago con diferentes RP, EL CDP no es legible para determinar su valor para ejecutar pagos de viajes al exterior  </t>
  </si>
  <si>
    <t xml:space="preserve">4.La orden de pago # 14083 y 15669 hacen referencia a un pago cargado a varios convenios, en ella no se evidencia que porcentaje corresponde a que convenios.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</si>
  <si>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</si>
  <si>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</si>
  <si>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</si>
  <si>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1. Se evidencia que Isaac Padilla Priolo, se encuentra en la información de SICAPITAL con registro presupuestal pero no se encontró documentos físicos, contrato, orden de pago en SIIGO, en la Página de SIEXUD están ralacionados como contratistas. No se evidencio ningun documento que indique poruqe no se ejecuto el presupuesto en el caso de este tercero</t>
  </si>
  <si>
    <t xml:space="preserve">1.No se evidencio soporte del medio de pago utilizado (transferencia electronica, PIN, Cheque)                                                                                                                                                                                                                                                                                                                                                                          </t>
  </si>
  <si>
    <t xml:space="preserve">1. La orden de pago N°15494  por concepto de pagos por beneficio institucional corresponde a los siguientes convenios  FDL Chapinero 2014, Sec.Gen. de la Alcaladia Mayor 2015, Min. Amb. Desarrollo sostenible UMPE 2015, Curso taller conocimiento los artefactos explosivos-15495                                                                                                                                                  </t>
  </si>
  <si>
    <t xml:space="preserve"> 3. Existe una diferencia entre el valor presupuestado y el ejecutado por $70.000.000 pendientes por ejecutar     </t>
  </si>
  <si>
    <t>6. En el presupuesto no se estipula beneficio institucional, sin embargo este efectuo un pago por $4.000.000</t>
  </si>
  <si>
    <t xml:space="preserve">1. El ceritificado de disponibilidad presupuestal de Perdomo Cesar Andrey no se ejecuta completamente, con respecto a los valores registrados como pagos en SIIGO, no se evidencia ningún soporte que indique suspensión del contrato                                                                                                                                                                           </t>
  </si>
  <si>
    <t xml:space="preserve">3. Saldo por ejecutar de $ 27.579.645 de acuerdo  con la información del sistena SIEXUD el convenio se encuetra liquidado por lo cual deberia existir saldo por ejecutar </t>
  </si>
  <si>
    <t xml:space="preserve">4. Dentro del convenio total no se ejecuto el contrato de Andres Mauricio Valencia Ramirez. Se evidencia en Siexud pero no en SIIGO </t>
  </si>
  <si>
    <t>2. Para el beneficio institucional se tenia presupuestado $20.071.429 al respecto no evidenciamos ordenes de pago por este concepto</t>
  </si>
  <si>
    <t xml:space="preserve">Documental </t>
  </si>
  <si>
    <t>Juridico</t>
  </si>
  <si>
    <t xml:space="preserve">1. No se encuentran los soportes de CDP y RP en las ordenes de pago, los cuales hacen parte del proceso de documentación                                                      </t>
  </si>
  <si>
    <t xml:space="preserve">2. En lel sistema SIEXUD no se encuentra el contrato del señor German Mauricio Fonseca Barrera, tercero que aparece en el listado de SIIGO como orden de pago. En los soportes de la orden de pago no se encontro el CDP correspondiente                                 </t>
  </si>
  <si>
    <t xml:space="preserve">1. Ninguna de las ordenes de pago de este convenio tiene archivado el CDP y el RP                                                                                                                                                 </t>
  </si>
  <si>
    <t xml:space="preserve">2. No se encontro el contrato del señor German Mauricio Fonseca                             </t>
  </si>
  <si>
    <t>3. En el sistema SIEXUD el estado del convenio es "Suscrito" sin embargo ha sido ejecutado lo cual indica que la infromación no se encuentra actualizada al igual que el valor del contrato el cual según el presupuesto es por $324.950.000</t>
  </si>
  <si>
    <t xml:space="preserve">1. El formato Cumplido y autorización de giro, se encuentra firmado con sello en el campo ordenador del gasto.No tiene firma litográfica vigencia 2016 y 2017.                                                                                                                                                 </t>
  </si>
  <si>
    <t xml:space="preserve">1. En los documentos Fisicos anexaron un Rut con fecha de 2010/08/23 y no se encuentra actualizado, està relacionado en la orden de pago Nª 12309 por valor $8.400.000 a Nombre de JOSE MANUEL FLOREZ PEREZ con cèdula Nª 5.937.474.     </t>
  </si>
  <si>
    <t xml:space="preserve">5. En la orden de pago Nª 12467 que pertence a la Señora CLAUDIA MARTHA BARBOSA QUIMBAY con cedula Nª 41.750.722 por valor $2.266.667 que corresponde al Contrato Inter. N° 1074 De 2015 Entre el Serv. Nal De Aprendizaje y La UD, este soporte no corresponde a este convenio   </t>
  </si>
  <si>
    <t xml:space="preserve"> 6. En la orden de pago Nª 13150 que pertence a la Señora ERIKA YOLANDA VARGAS ROSAS con cedula Nª 53.043.593 por valor $3.333.333 que corresponde al Contrato Inter. N° 092 De 2015 Entre el FDL De Antonio Ñariño y la UD, este soporte no corresponde a este convenio    </t>
  </si>
  <si>
    <t xml:space="preserve"> 8. En la orden de pago Nª 4895 que pertence a la Señor HERMANN CAMILO CORTES GONZALEZ con cedula Nª 79.792.745 por valor $2.088.753 que corresponde al Contrato Inter. N° 0848 De 2012 Entre FIDUBOGOTA. FUND. EXITO. FUND.BATUTA - UD, este soporte no corresponde a este convenio </t>
  </si>
  <si>
    <t xml:space="preserve">  9. En la orden de pago N° 15552 que corresponde a la Señora LORENA CATALINA CRUZ CAMBEROS con cedula N° 1.015.436.707 no tiene Rut .   </t>
  </si>
  <si>
    <t>10. En la orden de pago Nª 14753 que pertence al Señor LEANDRO AGUSTIN ROSERO ARRIETA con cedula Nª 9.288.263 por valor $26.204.072 que corresponde al Contrato Inter. N° 1074 De 2015 Entre el Serv. Nal De Aprendizaje y La UD, este soporte no corresponde a este convenio</t>
  </si>
  <si>
    <t xml:space="preserve"> 2. Se evidencia que en el Convenio no se encuentra una plantilla de las retenciones aplicadas, que permita establecer la base y porcentajes de retención</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</si>
  <si>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relacionada</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</si>
  <si>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</si>
  <si>
    <t>7. En la orden de pago Nª 13145 que pertence a la Señor RICARDO CASTRO BONILLA con cedula Nª 79.582.381 por valor $3.733.333 que corresponde al Contrato Inter. N° 092 De 2015 Entre el FDL De Antonio Ñariño y la UD, este soporte no corresponde a este convenio</t>
  </si>
  <si>
    <t xml:space="preserve">3. Verificando en los soportes fisicos de la orden de pago N°14223 no se encuentra el Docunento CDP.  </t>
  </si>
  <si>
    <t>4. En el sistema Siexud el convenio se encuentra en estado Suscrito lo cual indica que la información no se encuentra actualizada</t>
  </si>
  <si>
    <t>1. Saldo por ejecutar de $8.499.167., no se evidenciaron soportes que indiquen la suspensión</t>
  </si>
  <si>
    <t>2. Se evidencia que en el Convenio no se encuentra una plantilla de las retenciones aplicadas que permita establecer las bases y porcentajes aplicados</t>
  </si>
  <si>
    <t xml:space="preserve">1.Para CPS-1777 Se genera un otro SI del cual no se tiene soporte físico o digital en el sistema, esté esta por valor de 24.600.000 se asume la orden de pago con dos RP Y CDP diferentes </t>
  </si>
  <si>
    <t xml:space="preserve">3. Existe una diferencia entre el valor presupuestado y el ejecutado por $2.398.571 pendientes por ejecutar                                                                                               </t>
  </si>
  <si>
    <t xml:space="preserve">2. El CPS-1770 No se evidencio adjunto los soportes de CDP y RP, en la factura no se evidencia año y fecha, como tampoco el numero de la factura.                                                                                                                                              </t>
  </si>
  <si>
    <t>6. El CPS 1638 no se encuentra cargado en la pagina del SIEXUD</t>
  </si>
  <si>
    <t xml:space="preserve">4. No se evidencia soporte físico de los CDP para ninguna de los contratos </t>
  </si>
  <si>
    <t xml:space="preserve"> 5.No se presentan soportes de transferencias o del medio de pago utilizado para las ordenes de pagos auditadas.   </t>
  </si>
  <si>
    <t xml:space="preserve">1. Dentro del contrato No. 360 suscrito con la señora Méndez Pinzón Edna Roció, en la documentación sistematizada suministrada por la Idexud, No se encuentra la certificación bancaria y RUT.                                                                        </t>
  </si>
  <si>
    <t xml:space="preserve"> 2. Verificada las 2 órdenes de pago, emitidas dentro del contrato No. 1751, suscrito con el señor Vásquez Ocampo Juan Camilo,  se evidencia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</si>
  <si>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</si>
  <si>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 xml:space="preserve"> 4.  El estado del contrato de acuerdo con la matriz suministrada es Terminado sin embargo no se emitio ninguna orden de pago a nombre de la universidad Distrital por el pago del Beneficio Institucional                                                                      </t>
  </si>
  <si>
    <t xml:space="preserve">5. Los contratos de prestación de servicios no se encuentran cargados en el SIEXUD si no archivados en las ordenes de pago                     </t>
  </si>
  <si>
    <t xml:space="preserve"> 6. No se encuentra una relación en la que se especifique cada una de las la bases, porcentajes y valores de los descuentos fiscales.</t>
  </si>
  <si>
    <t xml:space="preserve">1. En lo soportes de las ordenes de pago nos e encontraron documentos que permitan identificar las bases y tarifas de retención                                                       </t>
  </si>
  <si>
    <t xml:space="preserve">2. Las ordenes de pago 17127,17334,17194,17263 y 17367 no corresponden a este convenio se encuentran registrados en la cuenta contable del convenio </t>
  </si>
  <si>
    <t xml:space="preserve"> 5.Se encuentra en la información de SICAPITAL con registro presupuestal que pertenece a la UNIVERSIDAD DISTRITAL FRANCISCO JOSE DE CALDAS con el documento CDP 106 RP 63 por valor de $119.905, pero no se evidenciaron ordenes de pago por ese valor                                                                     </t>
  </si>
  <si>
    <t xml:space="preserve"> 3. En el documento donde se encuentra la orden de pago digitalizada con el Nª 1985 por valor de $17.100.000 que pertenece al Señor JOSE IGNACIO RODRIGUEZ MOLANO con cedula Nª 79.671.115, anexaron documentos en blanco y no se encuentra ninguna informaciòn.                                                                       </t>
  </si>
  <si>
    <t xml:space="preserve">4.En la orden de pago Nª 17368 que pertenece a la Señora JULY ANDREA VARGAS ZIPACON con cedula Nª 1.030.563.576 por valor  $600.000 que corresponde al Convenio Contrato Inter. N° 3877 2015 Inst. Dist. Recr. Y Deporte - IDRD -UD, este soporte corresponde a otro convenio                                </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</si>
  <si>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</si>
  <si>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 xml:space="preserve">En ejecución  </t>
  </si>
  <si>
    <t xml:space="preserve">Terminado </t>
  </si>
  <si>
    <t>En Liquidación</t>
  </si>
  <si>
    <t xml:space="preserve">En Liquidación </t>
  </si>
  <si>
    <t>Cierre y liquid. Interna</t>
  </si>
  <si>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</si>
  <si>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2, En las ordenes de pago correspondientes a este convenio no se evidenciaron actas de entrega  como soportes de los pagos efectuados en los CPS</t>
  </si>
  <si>
    <t xml:space="preserve">1. La orden de pago 4988 correspondiente al 2do pago del señor Victor Hugo Medina la base de retencion para causar los respectivos impuestos es superior al del valor de la orden correspondiente.                                                                             </t>
  </si>
  <si>
    <t>3, Dentro de los soportes de las ordenes de pago no es posible identificar la base y porcentaje de las retenciones aplicadas a los CPS</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</si>
  <si>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</si>
  <si>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</si>
  <si>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 4.  El pago de la contratista Leticia Jimenez Lozano por los periodos de Noviembre de 2018 a mayo de 2019 se realizo hasta diciembre de  2019, el informe mensual que debia presentar para la autorizacion del pago no se realizo en la fechas establecidas en el contrato, el contratista presento un informe consolidado por los periodos en el cual no coincide las fechas internas con las fechas  generales del informe.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</si>
  <si>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</si>
  <si>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</si>
  <si>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</si>
  <si>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9. El contrato 288 del Grupo empresarial Transjordania no se encuentra digitalizado, se observo en las ordenes de pago, este contrato se realizo por Cesion del contrato 746                                                                                                                           </t>
  </si>
  <si>
    <t xml:space="preserve"> 10. En las planillas de soporte de las facturas de Grupo empresarial Transjordania  se evidencia que las tarifas cobradas por recorrido presentan variación de un periodo a otro sin que este respaldado este cambio en modificaciones al contrato</t>
  </si>
  <si>
    <t xml:space="preserve"> 7. Contrato  a nombre de Mariluz Porras Alonzo por 6 facturas $5,000,000, el contrato fue cedido el  realizaron cesion el 30 de marzo de 2017a la empresa Grupo Empresarial TransjordaniaSAS                                                                                                          </t>
  </si>
  <si>
    <t>Ejecución</t>
  </si>
  <si>
    <t xml:space="preserve"> 8. El contrato 1003 de Geoterra Construcciones no esta digitalizado en el Siexud, se pudo observar como soporte en la orden de pago                                                   </t>
  </si>
  <si>
    <t xml:space="preserve">2. En la orden de pago P-14-13190 no se evidencia a que factura corresponde el pago realizado.       </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</si>
  <si>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</si>
  <si>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</si>
  <si>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 xml:space="preserve">5. El convenio en el sistema  Siexud  se encuentra en estado suscrito, con fecha de iniciación de 30 de septiembre 2016, con una duración de 3 meses, en el archivo digital no se evidencio la liquidación del convenio.   </t>
  </si>
  <si>
    <t xml:space="preserve">1. La cuenta contable del convenio 2910906215 presenta saldo de $1,366,472, en el sistema Sidexud aparece en estado suscrito lo cual indica que la información no esta actualizada                                                                       </t>
  </si>
  <si>
    <t>6. Los comprobantes de pago de los P-14-8650 y P-14-9645 no tiene firma del ordenador del gasto ni soportes de los gastos de viajes, concepto por el cual se realiza el pago</t>
  </si>
  <si>
    <t xml:space="preserve">1. Los contratos CPS-2362, CPS-2249, CPS-1475 y la orden de compra 2474 no se evidencia el CDP                                                                                                                             </t>
  </si>
  <si>
    <t xml:space="preserve">2.  El CPS-1475 la información que se relaciona es de OTRO SI 1 y no del contrato como tal        </t>
  </si>
  <si>
    <t>4. Existe una diferencia entre el valor desembolsado por concepto de Beneficio institucional por $25.042.013 pagados en exceso</t>
  </si>
  <si>
    <t>3. Existe una diferencia entre el valor presupuestado y el ejecutado por $5.115.294 pendientes por ejecutar, el estado del convenio a la fecha de esta auditoria es Terminado con fecha de finalización diciembre de 2016 por lo cual no deberia tener saldos pendientes de ejecución</t>
  </si>
  <si>
    <t>AREA/PROCESO AFECTADO</t>
  </si>
  <si>
    <t xml:space="preserve">1. Para el caso de todos los pagos realizados en este convenio se identifico que el concepto en las ordenes de pago es "Pago Nomina Varias Cps Con Cargo A Varios Convenios Y Ctas Contables Diferentes Entrega 19 De Diciembre " donde no fue posible verificar a que convenios corresponden los pagos                                                                                                                                                  </t>
  </si>
  <si>
    <t xml:space="preserve"> 2. Dentro de los soportes no se evidencia ningún documento que permita verificar las bases y porcentaje de retenciones practicadas                                             </t>
  </si>
  <si>
    <t xml:space="preserve">  3. De acuerdo con la matriz suministrada por la entidad el convenio tenia fecha de finalizacion diciembre 2016, identificamos documentos de pago generados depues de esa fecha</t>
  </si>
  <si>
    <t xml:space="preserve">2. Se evidencia que en SICAPITAL solo se encuentran registros de RP para las ordenes de pago en cabeza de Goldentech SAS y el Sr. William Manuel Mora Penagos, los cuales ninguno se encuentran registrado con contratos en SIEXUD.                                                                                                                                            </t>
  </si>
  <si>
    <t xml:space="preserve"> 5.Se evidencia la ausencia de documentación para conocer la depuración de la base de retención de los contratistas.   </t>
  </si>
  <si>
    <t xml:space="preserve">1.  La orden de pago # 1715 del 2017 a nombre de la Sra. Angela Viviana Cardozo Triana registrada en SIIGO  no se encuentran digitalizada, tampoco se evidencia registro en SICAPITAL.                                                                                                           </t>
  </si>
  <si>
    <t xml:space="preserve">3. Se evidencia que para las ordenes de pago 15506, 15507 y 15508 no se encuentran los soportes de facturas expedidas por el proveedor por concepto de adquisición de servicios y suministros según contrato 1012 de 2017; a nombre de Digitos y Diseños Industria Grafica SAS.                                       </t>
  </si>
  <si>
    <t xml:space="preserve"> 4.Se evidencia que en el archivo digital no se encuentra la orden # 3391 de 2017 a nombre de Katering Blue SAS por  $11.114.060                                                                                 </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</si>
  <si>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</si>
  <si>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</si>
  <si>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 2. En SICAPITAL aparece la contratista ACOSTA CASTRO LINA ROCIO , sin embargo no se evidenciaron ordenes de pago a nombre de este tercero                                                                                           </t>
  </si>
  <si>
    <t xml:space="preserve">1. En el sistema SIDEXUD se encuentra el tercero Wilman Cruz con el numero de contrato 2063, en SIIGO no se encuentran pagos registrados a este tercero                                                                                                                                              </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</si>
  <si>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</si>
  <si>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</si>
  <si>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</si>
  <si>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7,.El estado del convenio el liquidado, sin embargo de acuerdo con las ordenes e pago verificadas el convenio presenta un saldo por ejecutar de $8.399.116</t>
  </si>
  <si>
    <t xml:space="preserve">1. No se evidencia el pago del beneficio institucional, el cual en el presupuesto esta por un monto de $10,714,286                                                                                        </t>
  </si>
  <si>
    <t xml:space="preserve">3. Se evidencia rubros del convenio pendientes de ejecución Gastos Generales$7,557,714, Otros gastos $ 5.711.105 y personal Adminisativo $1,500,000                                                                                                                                                   </t>
  </si>
  <si>
    <t xml:space="preserve">4. Comprobante P144345  no se encuentra el soporte de la poliza                                            </t>
  </si>
  <si>
    <t xml:space="preserve"> 5. CPS 2433 No cuenta con la firma del ordenador del gasto en los CDP 5076   </t>
  </si>
  <si>
    <t>6. Para el contrato CPS- 2329 no se evidencio la poliza de cumplimiento, la cual esta estipulada en el contrato como obligatoria</t>
  </si>
  <si>
    <t xml:space="preserve">  2. El convenio en el sistema de informacion Siexud esta en estado de suspendido,  se evidencio en la orden de pago P14-2133 el acta de liquidacion del convenio con fecha de 28 de febrero de 2018.                                                                       </t>
  </si>
  <si>
    <t xml:space="preserve">1. Se evidencia la ausencia de documentación para conocer la depuración de la base de retención en los pagos  contratistas.                                                                                          </t>
  </si>
  <si>
    <t xml:space="preserve">3.  El convenio se encuentra en estado Supendido en espera de una certificación de estratificación del DANE, a la fecha de verificación de las ordenes de pago el saldo por ejecutar del presupuesto es de $267.165.000     </t>
  </si>
  <si>
    <t>4.Este convenio no tiene presupuestado beneficio institucional y tampoco se evidenciarion ordenes de pago por ese concepto</t>
  </si>
  <si>
    <t xml:space="preserve">2.Se evidencia que en SIIGO y SICAPITAL se tienen registros de el siguiente tercero y no se encuentran en SIEXUD con contratos adjuntos: Miguel Angel Garcia Reyes; en la que aparecen dos ordenes de pago por un valor total cada una de $3.491.250                                                                                                  </t>
  </si>
  <si>
    <t xml:space="preserve">1.En la orden de pago P-14-970  del contratista Destino sin fronteras no se evidencio el detalle de los funcionarios que tomaron los vuelos, la fecha de los mismos y el costo por los trayectos realizados.                                                                        </t>
  </si>
  <si>
    <t xml:space="preserve"> 2. En la orden de pago P-14-1892 del contratista Fundación De Educación Y Turismo Sostenible se evidencio el pago por 9 dias de hospedaje cuando los dias de seminario fueron 6                                                                                                                </t>
  </si>
  <si>
    <t xml:space="preserve">3.Se evidencio en la orden de pago P-14-823  del contratista Policromia Digital S A S diferencia en los conceptos facturados frente a la orden de compra aprobada por el instituto.                                                                                                                          </t>
  </si>
  <si>
    <t xml:space="preserve"> 4. En los archivos digitales de las ordenes de pago del convenio no se evidencio la tabla de depuracion de retencion enla fuente aplicada a los contratistas.                                                                                                                                       </t>
  </si>
  <si>
    <t xml:space="preserve"> 5. En el sistema SIEXUD el convenio se encuentra en estado suscrito , sin embargo se pudo evidenciar que ya fue ejecutado lo que indica que la información no esta actualizada</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</si>
  <si>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</si>
  <si>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</si>
  <si>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</si>
  <si>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</si>
  <si>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</si>
  <si>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1. A la fecha de esta auditoria el convenio se encuentra en litigio, tiene un saldo pendiente por ejecutar del presupuesto por $1.705.345.655                                                                               </t>
  </si>
  <si>
    <t xml:space="preserve">2. Dentro de la verificación de las ordenes de pago no fue posible identificar el porcentaje de las retenciones que se estan realizando en los pagos.                                                                     </t>
  </si>
  <si>
    <t xml:space="preserve"> 3. Se realizaron pagos a la Universidad Distrital por concepto de gastos generales, sin embargo en las ordenes de pago hace referencia a que el pago se realiza por varios convenios sin indicar a cuales correspponde</t>
  </si>
  <si>
    <t xml:space="preserve">1. No se encuentra la planilla de seguridad social dentro de la documentación sistematizada suministrada por el Idexud dentro del proceso contractual No.086 señor Avila Angulo Miguel Antonio                                                                               </t>
  </si>
  <si>
    <t xml:space="preserve">2. No se encuentra el rut dentro de la documentación sistematizada suminstrada por la Idexud dentro del proceso contractual No. 2368 Moreno Enciso Luisa Fernanda                                                                                                                </t>
  </si>
  <si>
    <t xml:space="preserve">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</si>
  <si>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  4. No se encuentra ninguna orden de pago por el beneficio institucional a la Universidad </t>
  </si>
  <si>
    <t xml:space="preserve">3. No se evidencia copia del contrato 2291 - 2016 en SIEXUD. Se evidencia que los contratos en el sistema correspondientes al año 2016 no coinciden con el convenio objeto de esta auditoría en CPS.                                                                                        </t>
  </si>
  <si>
    <t xml:space="preserve">4. La documentación soporte no está en su totalidad en las siguientes ordenes de pago no se encontro el CDP ni el RP 5140,5141,5142,7471,8075,8638,1778,11781,5133,5134,5135,7470,8076,11782,3963,5143,5144,7472,8074,8639,11776,11777,10943                                                                                        </t>
  </si>
  <si>
    <t xml:space="preserve">5. Las facturas soporte de los pagos del proveedor Wilmar Dario Fernandez están diligenciadas a mano.                                                                                                               </t>
  </si>
  <si>
    <t xml:space="preserve"> 6. En la orden de pago 331 a nombre de Wilman Dario Fernandez la base de la retención en la fuente es mayor al valor de la orden de pago.                                                                       </t>
  </si>
  <si>
    <t xml:space="preserve">1. Se evidencia la ausencia de documentación para conocer la depuración de la base de retención en las ordenes de pago No. 8198 y 534                                                                                                                                  </t>
  </si>
  <si>
    <t xml:space="preserve">2. En la orden de pago 8640 se menciona un número de contrato que no coincide con el número del Otro Sí nombrado en el Acta de Otro Si, adición y prorroga al CPS 2291 - 2016. No hay evidencia de CDP, ni CRP.                                                                                                                           </t>
  </si>
  <si>
    <t>7. El convenio se encuentra liquidado sin embargo tiene saldo contable por pagar de $7.993.800</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</si>
  <si>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</si>
  <si>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</si>
  <si>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1. Las ordenes de pago 17338,308,17460,958,17336,121 y 307 detallan en el concepto que corresponde a “Pagos Nominas Varias Cps Con Cargo A Varios Y Ctas Contables Diferentes Entrega" sin embargo no es posible identificar a que convenios corresponden los pagos                                                                   </t>
  </si>
  <si>
    <t xml:space="preserve">5. Dentro de los soportes de las ordenes de pago no es posible evidenciar las bases y porcentajes de las retenciones aplicadas. </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</si>
  <si>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</si>
  <si>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</si>
  <si>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2. Se evidencia que William Cruz y Cantor Bello Melquicedec se encuentra en la información de SICAPITAL con registro presupuestal pero no se encontró documentos físicos, contrato, orden de pago en SIIGO, tampoco están relacionados en la página de sidexud como contratistas.                                                         </t>
  </si>
  <si>
    <t xml:space="preserve">3. Se evidencio que Mahecha Pulido Luis no tiene orden de pago y tampoco registros en SIIGO pero si está relacionada en SICAPITAL con el número de RP 2062 y RDP 1247 de otra esta persona Mahecha Bernal Henry.                                           </t>
  </si>
  <si>
    <t xml:space="preserve">6. Para el beneficio institucional se tenia presupuestado $21,950,254 según ultima version del presupuesto de los cuales en ordenes de pago no se evidencia ningun pago por este concepto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</si>
  <si>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</si>
  <si>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</si>
  <si>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</si>
  <si>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</si>
  <si>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 xml:space="preserve">2.El convenio presenta una diferencia por ejecutar de $32.137.500 con referencia al contrato firmado entre la Gob Dep. de Norte de Santander y la Universidad Distrital, el estado del convenio en el sistema es terminado por lo cual deberia estar ejecutado el 100% del presupuesto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</si>
  <si>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</si>
  <si>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</si>
  <si>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</si>
  <si>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</si>
  <si>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2. Existe un saldo pendiente por girar por concepto de Beneficio institucional de $79.827.918                                                                                                                                               </t>
  </si>
  <si>
    <t xml:space="preserve">3. A la fecha de esta auditoria el convenio presenta un saldo en el presupuesto pendiente por ejecutar de $66.930.832, el estado según el SIEXUD es Terminado con fecha de terminación diciembre de 2017, por lo cual ya deberia estar liquidado                                                                                                                                                                                                 </t>
  </si>
  <si>
    <t xml:space="preserve">1. Según el valor del presupuesto en SIEXUD el total de los ingresos es de $319.686.031 y en SIIGO están reportados $450.848.700, sin embargo en la matriz suministrada es de $376.772.822                                                                                                                 </t>
  </si>
  <si>
    <t xml:space="preserve">2. El valor del Beneficio Institucional ejecutado no es el mismo del valor presupuestado hay una diferencia de $14.055.824 por encima del presupuesto  </t>
  </si>
  <si>
    <t xml:space="preserve">4.Hay dos contratistas que solo están en SICAPITAL, William Cruz y Mendivelso Rodriguez Lizeth, no se evidenciaron pagos                                                                         </t>
  </si>
  <si>
    <t xml:space="preserve"> 3.Hay diferencia entre los gastos presupuestados con los gastos ejecutados por valor de $131.507.390 por encima del presupuesto,                                                                                                               </t>
  </si>
  <si>
    <t>5.Este convenio esta terminado en el sistema de SIEXUD,  con fecha de Terminación diciembre 2018. A la fecha de realización de esta auditoria ya deberia estar liquidado</t>
  </si>
  <si>
    <t xml:space="preserve"> 5. Se realizó otro si 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</si>
  <si>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9. No se encuentra el RUT, certificación bancaria dentro de la documentación sistematizada suminstrada por la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</si>
  <si>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10. Verificado el sistema contable SIIGO se encuentra la orden de pago No. 11269 a nombre del Grupo Tx S A S, la cual no pertenece al convenio objeto de revision ya que revisada la orden de pago pertenece e al convenio No.012, suscrito con el municipio de Girardota.                                                                            </t>
  </si>
  <si>
    <t xml:space="preserve">1. El contratista Juan Camilo Torres Zapata fue  contratado simultaneamente en varios convenios M1782-2016 M-1550-2016 y el 1724-2016, realizaron el contrato 414-2017 por $19,130,000 y lo distribuyeron en los  tres convenios       </t>
  </si>
  <si>
    <t xml:space="preserve"> 2. En los expedientes digitales de contratos y ordenes de pago del convenio no se evidencio las polizas de garantias.                                                                             </t>
  </si>
  <si>
    <t xml:space="preserve">3. El contratista Sergio Luis Bermudez fue  contratado simultaneamente en varios convenios M1782-2016 M-1550-2016 y el 1724-2016, realizaron el contrato 1298-2017 por $9,500,000 y lo distribuyeron en los  tres convenios     </t>
  </si>
  <si>
    <t xml:space="preserve">5. En el expediente digital no se evidencio presupuesto del convenio.                                </t>
  </si>
  <si>
    <t>6. En los movimientos contables se evidencio la realizacion de ajustes debitando y acreditando el monto  de $9,533,071 en los meses de enero,febrero, marzo, mayo, junio y julio con las notas N-14 16//23//28//40//41//44//45//54//63 Y 71</t>
  </si>
  <si>
    <t xml:space="preserve">4. El convenio presenta saldo en la cuenta contable 2910906241 por monto de  $7,429,071, tenia fijado una duracion de 2 meses y 24 dias, no se evidencio acta de liquidación. En la plataforma SIEXUD el covnenio esta en estado Suscrito lo cual indica que la información no se encuentra actualizada                                                                                                                     </t>
  </si>
  <si>
    <t xml:space="preserve">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t>
  </si>
  <si>
    <t xml:space="preserve">6. CPS 805 a nombre de Natali Roa En SICAPITAL se encuentra registrado a nombre de otra persona Montealegre Sandra Patricia                                                                                          </t>
  </si>
  <si>
    <t xml:space="preserve">1. CDP 1828 según lo presupuesto las ordenes de pago física no se encuentran completas, queda pendiente un saldo de $1.280.000, lo cual no deberia presentarse teniendo en cuenta que el convenio se encuentra como terminado en el sistema Siexud .                                                                                          </t>
  </si>
  <si>
    <t xml:space="preserve"> 2. Cps 1059-2017, según el presupuesto las ordenes de pago físicas se encuentran completas. Las ordenes de pago faltaron ejecutar $1.400.000. No se encuentran actas de liquidación. Dentro de los documentos revisados no se evidencia el Registro Presupuestal                                                                                                        </t>
  </si>
  <si>
    <t xml:space="preserve">3. Ninguno de los contratos revisados cuenta con actas de liquidación ni con los CDP correspondientes en el caso de la Orden de servicio 1286 el contrato no se encuentra firmado.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</si>
  <si>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</si>
  <si>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5. En la orden de pago 4206 la base de retención no es correcta, toman como base $23.225.000 y esta por un valor de $19.300.000. en las ordenes de pago existen diferentes numero de certificado de disponibilidad que se encuentra adjunto al contrato firma entre las partes                                                                                                                    </t>
  </si>
  <si>
    <t>7. No se evidencia la orden # 11998 del año 2019</t>
  </si>
  <si>
    <t xml:space="preserve"> 8.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</si>
  <si>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</si>
  <si>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</si>
  <si>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</si>
  <si>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4. En los siguientes contratos no se evidencio acta de liquidación Enrique Vargas, Lina Ortiz, Mauricio Moreno, Luis Porras, Anyi Lozano, Jose Lopez, Leidy Barrera, Luis Caceres</t>
  </si>
  <si>
    <t xml:space="preserve">1. En el sistema SIEXUD hay 8 contratos  de los 10 que aparecen en SIIGO, estos son los que hacen falta:1.REY GUTIERREZ ELADIO, 2.CACERES CAICEDO ANA VICTORIA, 3.COMERCIALIZADORA TEXPAL S.A.S                               </t>
  </si>
  <si>
    <t xml:space="preserve">2. En SIEXUD esta el contrato de la contratista Luz Elena Ocampo Rodriguez idenficada con C.C 52.520.037 que en SIIGO no se evidencia.                                                 </t>
  </si>
  <si>
    <t xml:space="preserve"> 4.Las ordenes de pago no tienen dentro de los documentos soporte el CDP     </t>
  </si>
  <si>
    <t xml:space="preserve">3. La contratista CACERES CAICEDO ANA VICTORIA no se encuentra registrada en  SICAPITAL                                                                                                                                   </t>
  </si>
  <si>
    <t xml:space="preserve"> 2. En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</si>
  <si>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</si>
  <si>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1. Según el contrato firmado Entre el Fondo de Desarrollo Local de Engativá y la Universidad Distrital, el valor del presupuesto para le ejecución de este convenio es de $1.934.328.675 y las ordenes de pago suman un valor de $1.7792.925.216 quedando un saldo por ejecutar de $141.403.459                                           </t>
  </si>
  <si>
    <t xml:space="preserve">1. En los soportes revisados no se encontró el contrato de PATIÑO SILVA OMAR FRANCISCO, las ordenes pago están por valor de $ 34.512.000.                        </t>
  </si>
  <si>
    <t xml:space="preserve">3. Se verifico ordenes de pago a la Universidad Distrital con rubro “Otros Gastos” por valor de $ 1.829.678 y no tienen soportes de estos gastos.                        </t>
  </si>
  <si>
    <t xml:space="preserve">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t>
  </si>
  <si>
    <t xml:space="preserve"> 4. El RP No 1214 a nombre de PAREJA FIGUEREDO CARLOS FRANCISCO con valor de $7.253.333 que no se a ejecutado.                                                                                   </t>
  </si>
  <si>
    <t xml:space="preserve">5. Para el beneficio institucional no se evidencia valor dentro del presupuesto ni en los pagos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</si>
  <si>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</si>
  <si>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</si>
  <si>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1. En el sistema SIDEXUD esta relacionado el contratista David Julian Amado del cual no se identificaron ordenes de pago ni resgitros contables                                          </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</si>
  <si>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</si>
  <si>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</si>
  <si>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</si>
  <si>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5. En el caso de los siguentes contratistas se firmo más de un contrato para actividades diferentes: Diana Delgado, Maria Suarez, Julio Gonzalez, Victria Martin, Lilia Martin, Eugenio Tibana, Heernando Villalobos </t>
  </si>
  <si>
    <t xml:space="preserve">1. El valor por Beneficio Institucional presupuestado para este convenio a la fecha de esta auditoria no se evidencia el comprobante de pago                                         </t>
  </si>
  <si>
    <t xml:space="preserve">1. En los contratos de los contratistas Andrés Escobar Diaz y Rosendo Lopez Gonzalez los pagos se realizaron a traves de resoluciones con el concepto de Avances. CPS 544 No se evidencia el CDP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</si>
  <si>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</si>
  <si>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</si>
  <si>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</si>
  <si>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</si>
  <si>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3. Dentro del contrato No. 532 suscrito con el señor López González Jorge Enrique, en la documentación sistematizada suministrada por la Idexud, no se encuentra el certificado de disponibilidad presupuestal, la planilla de seguridad social, informe de cumplimiento.                                                                                     </t>
  </si>
  <si>
    <t xml:space="preserve"> 4.Dentro del contrato No. 2169 suscrito con la señora Yeimy Yusleiny Sanchez  en la documentación sistematizada suministrada por la Idexud no se encuentra la orden de pago No. 15373                                                                                    </t>
  </si>
  <si>
    <t xml:space="preserve">1. El concepto en las ordenes de pago de este convenio es Nomina De Cps Del Mes De Octubre De Convenios Varios Y Ctas Contables Diferentes Entrega 31 De Octubre, no es posible verificar  a que convenio o cuentas contables hace referencia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</si>
  <si>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</si>
  <si>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 6. No se evidenciaron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</si>
  <si>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evidencia soportes de dichos gastos.                                                                              </t>
  </si>
  <si>
    <t xml:space="preserve">  2. Para el contratista Jenny Andrea Santamaria Peña, no se evidencia contrato de servicio en los soportes solo hay un formato de servicio No 2308 que está por el valor del RP $ 21.750.000                                                                           </t>
  </si>
  <si>
    <t>3. El estado del contrato según SIEXUD es terminado sin embargo a la fecha de nuestra auditoria aun tienen un saldo en el presupuesto por ejecutar de $6.120.000</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</si>
  <si>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</si>
  <si>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</si>
  <si>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</si>
  <si>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</si>
  <si>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2. No se encontro soporte del contrato de SERVICIOS HOTELEROS S A S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</si>
  <si>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</si>
  <si>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</si>
  <si>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</si>
  <si>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2.El convenio tiene fecha de terminación enero de 2018 sin embargo a la fecha de esta auditoria no se identificaron documentos que correspondan a la liquidación</t>
  </si>
  <si>
    <t xml:space="preserve">1. En la orden de pago  P-14-14350 se evidencio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</si>
  <si>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se realizo la adquisición de bonos al Éxito, no se evidencio soporte de  planillas de entrega a los beneficiarios de los bonos.                                                                                                                                                            </t>
  </si>
  <si>
    <t xml:space="preserve">3. En el acceso suministrado por el Idexud para la revisión virtual no estaban archivadas las ordenes 14347,14353,4349,14346,14351,14345,14343,14344,14341,14352,12020,14342,14354,9819,9835                                                                                                                                                        </t>
  </si>
  <si>
    <t xml:space="preserve">4.Se evidencio en la orden de pago P-14-14744  la Cesión total del contrato de Alcibíades Rey Fonseca, no se realizo la anulación del CRP 3510 en SICAPITAL y la creación a nombre del tercero Jhony Stefeen Mendoza.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</si>
  <si>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</si>
  <si>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</si>
  <si>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8.El beneficio institucional estipulado en el presupuesto es de $180,890,348, realizaron pago de $72,356,140 tiene pendiente por reintegrar a la universidad el saldo $108.534.208                                                                                                                             </t>
  </si>
  <si>
    <t xml:space="preserve"> 5.Se evidencia celebración de contrato con Jhon Ervin Moreno Segura por $75,757,880 ; entidad con activos  acorde a cámara de comercio de $1.280.000, no se evidencio en el archivo digital de la orden de pago P-14-14533 y del contrato la póliza de garantía.                                                                                                    </t>
  </si>
  <si>
    <t xml:space="preserve"> 9. Según indica el acta de liquidación el IDEXUD debia reintegra a el FDL Usme los saldos sin ejecutar del presupuesto fueron cruzados con el valor pendiente por pagar de parte del FDL Usme por lo cual no deberian existir saldos en la cuenta del pasivo de este convenio</t>
  </si>
  <si>
    <t xml:space="preserve">4. No se evidenciaron los documentos correspondientes a los pagos a Archbol Ileen                                                                                                                                 </t>
  </si>
  <si>
    <t xml:space="preserve"> 5. El convenio no tiene presupuestado beneficio institucional, tampoco se evidenciaron ordenes de pago por este concepto                                                                   </t>
  </si>
  <si>
    <t>6. El estado del convenio de acuerdo con la matriz es Terminado con fecha de finalización septiembre 2019, sin embargo a la fecha de realización de esta auditoria no ha sido liquidado</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</si>
  <si>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</si>
  <si>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</si>
  <si>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</si>
  <si>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3. Se realizaron unos pagos a la Universidad por concepto reintegro pólizas, no se evidencian soportes</t>
  </si>
  <si>
    <t xml:space="preserve">1. No se evidencio presupuesto en la documentación digital del convenio.       </t>
  </si>
  <si>
    <t xml:space="preserve"> 2. La orden de pago P-14-12956 girada a nombre de Comercializadora RADS SAS por $32.000.000 no contiene soportes para el  pago realizado y no se evidencio documentación del tercero.                                                                                            </t>
  </si>
  <si>
    <t xml:space="preserve"> 3. El CRP 1377 en SICAPITAL esta adjudicado a Guerra Quiñones Carlos Andrés, la orden de pago P-14-5129 de 2017 esta a nombre de  Coningag SAS por $7,000,000                                                                                                                                   </t>
  </si>
  <si>
    <t xml:space="preserve"> 4.  No se evidencio soportes de depuración para la aplicación de tarifa de retención en los contratos del Director.                                                                                      </t>
  </si>
  <si>
    <t xml:space="preserve">6.  Se encontró inconsistencia en las autorizaciones de giro  del contratista Ropero Triviño José Yesid, las cuales especifican como origen del giro el convenio 1782 de 2016 y  no el convenio 319 en el cual fue registrado la salida del dinero $14,000,000.                                                                                                               </t>
  </si>
  <si>
    <t xml:space="preserve">7. Se evidencio giros a la Universidad Distrital Francisco José de Caldas por concepto diferente al beneficio institucional, por una suma de $60,000,000, los soportes no permiten identificar los gastos que originaron el reintegro de recursos.                                                                                                                                                </t>
  </si>
  <si>
    <t>8. El convenio presenta un saldo por ejecutar de $9.915.000 de acuerdo con la matriz suministtrada el estado del convenio es terminado por lo cual no deberia presentar saldos por ejecutar</t>
  </si>
  <si>
    <t xml:space="preserve"> 5.  La orden de pago P-14-15175 de 2018 girada a nombre de Ropero Triviño José Yesid por $6,000,000 no se encuentra digitalizada </t>
  </si>
  <si>
    <t xml:space="preserve">1. Se evidencia la ausencia de documentación para conocer la depuración de la base de retención de los pagos a  los contratistas. </t>
  </si>
  <si>
    <t xml:space="preserve">  2.En las ordenes de pago 18004, 18005, 2435 y 2436 no se envidencian los soportes de CDP y RP  </t>
  </si>
  <si>
    <t xml:space="preserve"> 3.Se evidencia que en SIIGO se tienen registros de los siguientes terceros y no se encuentran en SIEXUD con contratos adjuntos: Manuel Ricardo González González y Alexis Rojas Cordero.    </t>
  </si>
  <si>
    <t xml:space="preserve">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t>
  </si>
  <si>
    <t xml:space="preserve">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t>
  </si>
  <si>
    <t xml:space="preserve">2.No se evidencia el presupuesto por tal motivo no se puede comparar el ejecutado.    </t>
  </si>
  <si>
    <t xml:space="preserve">3. No se realizo ningún pago por concepto de Beneficio Institucional.    </t>
  </si>
  <si>
    <t xml:space="preserve"> 4. En SIEXUD esta en estado t en ejecución con fecha de terminación enero 2020, a la fecha de esta auditoria no ha sido liquidado</t>
  </si>
  <si>
    <t xml:space="preserve">1.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</si>
  <si>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t>
  </si>
  <si>
    <t xml:space="preserve"> 3.No se evidencio las planillas de pago a los guardianes.                                                 </t>
  </si>
  <si>
    <t xml:space="preserve">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t>
  </si>
  <si>
    <t xml:space="preserve">3. Se evidencia que en el Convenio no se encuentra una plantilla de las retenciones aplicadas, de acuerdo con la información de retención y base que se encuentra en al orden de pago no fue posible establecer el concepto por el que se realizo la retención.                                                                                                       </t>
  </si>
  <si>
    <t xml:space="preserve">4. En las ordenes de pagos 12808-12809-12810-1281 se encuentran ordenes de pagos que estan mal archivados por que no corresponde a este convenio como OP 12631 SITUANDO S.A.S, CDP 2550 por valor de $38.640.000 Contrato 1069 de 2015 entre el sena y la UD.                                                                                      </t>
  </si>
  <si>
    <t xml:space="preserve">6. En las ordenes de pago 12795-12796-12797-12798 se encuentran ordenes de pago que estan mal archivados por que no corresponde a este convenio como OP 12487 DIEGO SEBASTIAN GIRALDO ZUMAQUE FDL USQUEN.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</si>
  <si>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</si>
  <si>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</si>
  <si>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t>
  </si>
  <si>
    <t xml:space="preserve">1. Saldo por ejecutar de $6.554.540 de acuerdo con el sistema SIEXUD se trata de un convenio liquidado no deberia tener saldo por ejecutar de presupuesto.  </t>
  </si>
  <si>
    <t xml:space="preserve">5. Se verifica que en el RP esta 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a este mismo contrato esta a nombre de una persona natural Aracely Perez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</si>
  <si>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t>
  </si>
  <si>
    <t xml:space="preserve">1. Verificada las 2 ordenes de pago por valor de 1.100.000 c/u, dentro del contrato No. 2389 suscrito con la señora Aperador Silva Paola Andrea, se evidencio,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</si>
  <si>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suminstrada por la Idexud dentro del proceso contractual No. 2630 de Bernal Mora Daisy Alejandra     </t>
  </si>
  <si>
    <t xml:space="preserve">3. Verificada las 2 ordenes de pago por valor de 1.100.000 c/u, dentro del contrato No. 2321 suscrito con el señor Borda Gonzalez Jose Libardo, se evidencio,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</si>
  <si>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evidencio,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</si>
  <si>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evidencio,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</si>
  <si>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evidencio,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</si>
  <si>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8.Verificada las 2 ordenes de pago, emitidas dentro del contrato No. 2323 suscrito con la señora Maldonado Gonzalez Angelica,  se evidencia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</si>
  <si>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9.Verificada las 2 ordenes de pago por valor de 1.100.000 c/u, dentro del contrato No. 2315 suscrito con el señor Méndez Lancheros Luis Yonatan, se evidencio,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</si>
  <si>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10. El estado del convenio según el SIEXUD es en liquidación sin embargo a la fecha de esta auditoria aun se encuentran pendiente por ejecutar $ 58.385.776</t>
  </si>
  <si>
    <t xml:space="preserve">1. El convenio fue ejecutado por un solo contratista, sin embargo en el sistema SIEXUD no esta cargado el documento  </t>
  </si>
  <si>
    <t xml:space="preserve">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t>
  </si>
  <si>
    <t>3. Al momento de consultar el sistema SIEXUD el estado del convenio es Terminado, sin embargo en los documentos suministrados no es posible identificar si el convenio se ejecuto en su totalidad</t>
  </si>
  <si>
    <t xml:space="preserve">1. Los soportes de las ordenes de pago son actas de liquidación de los CPS, no cuenta con el formato de recibido del producto   </t>
  </si>
  <si>
    <t>4. El formato Cumplido y autorización de giro, se encuentra firmado con sello en el campo ordenador del gasto.No tiene firma litográfica vigencia 2017 Y 2018.</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</si>
  <si>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</si>
  <si>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</si>
  <si>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2. En la orden de pago 4910 Y 15086 de la Universidad Distrital está por valor de $ 20.096.988 de los cuales están pagando gastos generales a varios convenios y no se evidencia soportes de dichos gastos.   </t>
  </si>
  <si>
    <t>4. Para este convenio no se presupuesto Beneficio institucional y tampoco se evidenciaron ordenes de pago por este concepto</t>
  </si>
  <si>
    <t xml:space="preserve">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t>
  </si>
  <si>
    <t xml:space="preserve"> 2.  El certificado de disponibilidad presupuestal No 3599 se evidencia que no se ejecutan completamente, con respecto a los valores registrados como pagos en SIIGO </t>
  </si>
  <si>
    <t xml:space="preserve">3. En la información de SIIGO se verifica que esta convenio tiene un saldo de 472.858, y el convenio ya esta liquidado. </t>
  </si>
  <si>
    <t>1. Se verifica que hay dos órdenes de pago No 9475 y 9639 por valor de $25.000.000 giradas a la Universidad Distrital  como gastos generales y en los soportes no especifican que gastos están pagando</t>
  </si>
  <si>
    <t>4. En la información suministrada por la institución no se evidencia el valor del presupuesto para este econvenio, por lo cual no se evidencio si elmismo habia sido ejecutado</t>
  </si>
  <si>
    <t xml:space="preserve">1. Ninguna de las ordenes de pago en este convenio cuenta con la firma autografa del ordenador del gasto, se evidencio un sello con el nombre de Wilman Muñoz . </t>
  </si>
  <si>
    <t xml:space="preserve">2. Las ordenes de pago solo tienen como soporte del RP y CDP </t>
  </si>
  <si>
    <t>3. En los contratos de los terceros Rodríguez Bolaños y Ariza Cortes se evidencia diferencia en los certificados de disponibilidad y registro presupuestal.</t>
  </si>
  <si>
    <t xml:space="preserve">1. Las ordenes de pago correspondientes a este convenio no cuentan con los soportes de CDP y RP   </t>
  </si>
  <si>
    <t xml:space="preserve">3. Se evidencia pago a la Universidad por valor de 599.569 según validacion el valor corresponde a la orden de pago por polizas 889, sin embargo no tiene ningún soporte que permita validar el concepto del pago     </t>
  </si>
  <si>
    <t xml:space="preserve">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t>
  </si>
  <si>
    <t>4.Existe un menor valor pagado por concepto de beneficio institucional por $88.846</t>
  </si>
  <si>
    <t xml:space="preserve">1.El la información del contratista Rodolfo Felizzola Contrera, no se evidencia la resolución en 276 con RP No 5120 por 22.000.000.   </t>
  </si>
  <si>
    <t xml:space="preserve">1. El tercero Ardila Herrera Mateo no se esta relacionado en el archivo SIIGO     </t>
  </si>
  <si>
    <t xml:space="preserve"> 2. El CDP 3284 no esta relacionado en el SIIGO por ende presenta una diferencia de $3.307.000                                                                                                                      </t>
  </si>
  <si>
    <t xml:space="preserve">7.Para el beneficio institucional se tenia presupuestado $37.312.874 de la Version N°1 y en la Versión N° 5 estás por $57.871.874, en los documentos de Excel de SIIGO y SICAPITAL sale por valor total de beneficio SICAPITAL $62.309.323.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</si>
  <si>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del pago                                                </t>
  </si>
  <si>
    <t xml:space="preserve">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</si>
  <si>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</si>
  <si>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posible verificar el valor y número del mismo si coincide o no, con el del informe de SICAPITAL y con la orden de pago. </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</si>
  <si>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</si>
  <si>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posible verificar el valor y número de los Certificados Presupuestales, si coincide o no, con el del informe de SICAPITAL y con la orden de pago.                                                                                              </t>
  </si>
  <si>
    <t xml:space="preserve">2. No se encuentra el Certificado de Disponibilidad Presupuestal, dentro del proceso contractual No. 1298, realizado con el señor Luis Bermudez, en la documentación sistematizada suministrada por la Idexud, en virtud a lo anterior no es posible verificar el valor y número del mismo si coincide o no, con el del informe de SICAPITAL y con la orden de pago.                                                 </t>
  </si>
  <si>
    <t xml:space="preserve">3. Verificada la información sistematizada suministrada por la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</si>
  <si>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posible verificar el valor y número del mismo si coincide o no, con el del informe de SICAPITAL y con la orden de pago.                                           </t>
  </si>
  <si>
    <t xml:space="preserve">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t>
  </si>
  <si>
    <t xml:space="preserve">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t>
  </si>
  <si>
    <t xml:space="preserve">8. No se encuentra el Certificado de Disponibilidad Presupuestal, el Registro Presupuestal, certificación bancaria dentro del proceso contractual No. 1366 suscrito con el señor Ropero Triviño José Yesid, en la documentación sistematizada suministrada por la Idexud, en virtud a lo anterior no es posible verificar el valor y número del mismo si coincide o no, con el del informe de SICAPITAL y con la orden de pago.                                                                                           </t>
  </si>
  <si>
    <t xml:space="preserve">6.El contrato  suscrito con la señora Jamaica Gonzalez Ingrid Aide por valor  de $ 2.200.000, se evidencia que al parecer no fue ejecutado en su totalidad, toda vez que en SIIGO y SICAPITAL solamente se encuentra un solo pago por valor de $ 1.100.000.  </t>
  </si>
  <si>
    <t xml:space="preserve">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t>
  </si>
  <si>
    <t xml:space="preserve">2.  Existe un saldo por pagar por concepto de Beneficio Institucional por $$9.395.409   </t>
  </si>
  <si>
    <t xml:space="preserve">2. En SICAPITAL está relacionado el contratista Gamma Colombiana De Servicios En Transporte S.A.S por valor de 143.000.000 pero en SIIGO no se evidencia ninguna orden de pago. </t>
  </si>
  <si>
    <t>5.El Beneficio Institucional para este convenio se presupuesto en $122.624.549 de los cuales a la fecha de esta auditoria y de acuerdo con los soportes solo se han cancelado $64.991.011</t>
  </si>
  <si>
    <t xml:space="preserve">4. El convenio presenta un saldo del presupuesto sin ejecutar por $308.383.574. Sin embargo tiene fecha de terminación en mayo de 2018 a la fecha de esta auditoria el convenio ya debia estar liquidado </t>
  </si>
  <si>
    <t xml:space="preserve">1. El valor de las ordenes de pago es mayor al del presupuesto por $609.802.564 de acuerdo con la matriz suministrada el estado del convenio es Terminado , no se evidencian modificaciones al presuuesto que permitan sustentar la diferencia </t>
  </si>
  <si>
    <t>2. El convenio tiene presupuestado beneficio institucional por $sin embargo no se evidencian pagos por este concepto</t>
  </si>
  <si>
    <t>2. Dentro de los soportes de las ordenes de pago no es posible evidenciar las bases para los calculos de las retenciones a los contratos por prestación de servicios</t>
  </si>
  <si>
    <t>1. En el sistema SIEXUD el estado del contrato es Terminado sin embargo de aucerdo con los documentos verificados el presupuesto del convenio ha sido ejecutado en su totalidad y aun no ha sido liquidado</t>
  </si>
  <si>
    <t xml:space="preserve">1. Los pagos a contratistas personas naturales no cuentan con las planillas de pago de seguridad social como soporte de las cuentas de cobro. </t>
  </si>
  <si>
    <t>2. A la fecha el estado del convenio en SIEXUD es liquidado, sin embargo aun existe un saldo por ejecutar del presupuesto por $283.986.000, dentro del presupuesto no se incluye beneficio institucional</t>
  </si>
  <si>
    <t xml:space="preserve">1. El sistema Siexud la ficha técnica del convenio indica como monto contratado  $462,057,140, lo cual presenta diferencia con el acta de inicio en la  cual  el total  contratado es de $200,000,000     </t>
  </si>
  <si>
    <t xml:space="preserve">2. Se evidencio el registro de la Orden de pago 11269 de septiembre 20 de 2017 como ajuste en la N-14-6 $33,200,000, este registro se realizo con fecha posterior a la transacción  en marzo de 2019    </t>
  </si>
  <si>
    <t xml:space="preserve">3. No se evidencio el presupuesto del convenio, lo cual no permitió la verificar la ejecución de los gastos versus la proyección.  </t>
  </si>
  <si>
    <t xml:space="preserve">5. En SICAPITAL el convenio  tiene pendiente por ejecutar el CRP 1929  a nombre Grupo Tx SAS por $234.000.000      </t>
  </si>
  <si>
    <t xml:space="preserve">7. Se evidencio giro por concepto de beneficio institucional por  $21.428.572  esta limitada su verificación ya que no fue suministrado el presupuesto del convenio.   </t>
  </si>
  <si>
    <t xml:space="preserve">8. Se evidencio notas de ajuste  N-14-123 Y 127  en el año 2017 por valor de $78,971.428 las cuales se debitan y acreditan, no se evidencio la documentación que respalda el movimiento.   documentación que respalda el movimiento.  </t>
  </si>
  <si>
    <t>Alcaldía Municipal de Girardota (Antioquia)</t>
  </si>
  <si>
    <t xml:space="preserve">6. El convenio presenta saldo contable por total de $12.571.428, teniendo e cuenta que su estado es Terminado el sadlo contable deberia ser 0     </t>
  </si>
  <si>
    <t>4. El contrato en sistema Siexud esta en estado terminado no se evidencio acta de liquidación, su fecha de terminaciòn debio ser diciembre 2017. Por lo anterior a la fecha de esta auditoria el convenio debia estar liquidado</t>
  </si>
  <si>
    <t xml:space="preserve">9. Se evidencio notas de ajuste  N-14- 28//40//41//44/45/54/63 y 71 en el año 2017 por valor de $45.771.428 las cuales se debitan y acreditan mensualmente, no se evidencio la </t>
  </si>
  <si>
    <t xml:space="preserve">1. Para este convenio no se evidencio soporte del presupuesto autorizado </t>
  </si>
  <si>
    <t>2. No se evidenciaron pagos por concepto de Beneficio Institucional, al no tener el formato del presupuesto no es posible verificar si el convenio tenia presupuestado este rubro</t>
  </si>
  <si>
    <t>3. En el contrato con la compañía Grupo TX SAS el valor del contrato es por $262.800.000 y los pagos de acuerdo con los registros contables y las ordenes de pago revisadas son por $654.040.000. No se identifica otro si que cambie el valor inicial del contrato</t>
  </si>
  <si>
    <t xml:space="preserve">1. En el sistema SIEXUD no se identifico el contrato de  Bautista Rafael    </t>
  </si>
  <si>
    <t xml:space="preserve">2. La OP 7333 esta a nombre de la UNIVERSIDAD FRANCISCO JOSE DE CALDAS. Concepto giro a IDEXUD por valor $ 3.735.669 no tiene soportes que permitan identificar el concepto del giro  </t>
  </si>
  <si>
    <t xml:space="preserve">3. El  tercero CREATIVOS LTDA  presenta diferencia entre el valor  de SIIGO y SICAPITAL por valor de $ 10.227.74.    </t>
  </si>
  <si>
    <t>6. Este convenio no tiene presupuestado beneficio institucional ni se evidenciaron pagos por este concepto</t>
  </si>
  <si>
    <t>4. El formato Cumplido y autorización de giro, se encuentra firmado con sello en el campo ordenador del gasto.No tiene firma litográfica vigencia 2017 y vigencia 2018.</t>
  </si>
  <si>
    <t>5. De acuerdo con el sistema SIEXUD el estado del contrato es liquidado por lo cual a la fecha no deberian quedar saldo de presupuesto por ejecutar el cual es de $17.455.176</t>
  </si>
  <si>
    <t xml:space="preserve">2.Se pudo evidenciar que existen registros presupuestales en el sistema SICAPITAL que se encuentran en estado de Agotado y no se han relacionado en el sistema contable SIIGO, estos son: RP 5369  - 3639 - 1892 - 3619 -3623 -3624.     </t>
  </si>
  <si>
    <t xml:space="preserve">3.No evidenciamos soportes de transferencias que nos aseguren que los valor fueron cancelados en debida forma a los beneficiarios, así mismo las ordenes de pago se evidencian sin firma del ordenador del gasto Wilman Muñoz, solo existe un sello.     </t>
  </si>
  <si>
    <t xml:space="preserve">4. Existe una resolución asociada a cada contrato, en donde se dictamina la extensión por 4 meses adicionales a lo pactado inicialmente sin embargo a la fecha de esta auditoria aun no se ha liquidado el contrato segùn el estado en SIEXUD  </t>
  </si>
  <si>
    <t>5.Existe una diferencia entre el valor desembolsado por concepto de Beneficio institucional por $64.005.504 pendientes por pagar</t>
  </si>
  <si>
    <t xml:space="preserve">1. Existen diferencias entre los valores presupuestados y el valor total ejecutado por un valor de $407.089.306, pendientes por ejecutar. A la fecha de esta auditoria en el sistema el estado del convenio es liquiddo sin embargo tiene como fecha de terminación junio de 2018   </t>
  </si>
  <si>
    <t xml:space="preserve"> 2. No se encuenta en el Siexud el contrato de Juan Orjuela </t>
  </si>
  <si>
    <t>1. En la información suministrada por la institución no se evidencia el formato del presupuesto para este convenio, de acuerdo con el sistema Siexud el convenio ya fue terminado</t>
  </si>
  <si>
    <t xml:space="preserve">3. Se evidencia que en el Convenio no se encuentra una plantilla de las retenciones aplicadas, de acuerdo con la base y la retención aplicada no se logra identificar ccual fue el concepto de la retención aplicada   </t>
  </si>
  <si>
    <t xml:space="preserve">1.Se Verfica que en la orden de pago 1962 no se encuentra digitalizada, corresponde al señor JAVIER HERNAN HINCAPIE FONSECA por un valor  de $20.790.000.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</si>
  <si>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</si>
  <si>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</si>
  <si>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2. Dentro del presupuesto de este convenio no tiene Beneficio Institucional asignado  </t>
  </si>
  <si>
    <t xml:space="preserve">1. El beneficio institucional presenta un saldo pendiente por pagar de $888,289    </t>
  </si>
  <si>
    <t xml:space="preserve">2 No se evidencio en las ordenes de pago las polizas de garantia de los contratistas del convenio, el cual es requisito para realizar la contratacion.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</si>
  <si>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</si>
  <si>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</si>
  <si>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</si>
  <si>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No se evidencio en las ordenes de pago documentación para la aplicación de tarifa de retención en la fuente en los contratos por honorarios.     </t>
  </si>
  <si>
    <t xml:space="preserve">3. En las ordenes de pago y en los contratos no se evidencio pólizas de garantía la cual se constituye como requisito para la contratación     </t>
  </si>
  <si>
    <t xml:space="preserve">4. En la orden de pago P-14-18088 de 2017 girada a nombre de Viaje Tour Colombia SAS por concepto de tiquetes aéreos, no se evidencio documentación de las fechas de los vuelos, trayectos y de los funcionarios que tomaron el servicio.  </t>
  </si>
  <si>
    <t xml:space="preserve">1. Las ordenes de pago no tienen firma autografa del ordenador  del gasto Wilam Muñoz  </t>
  </si>
  <si>
    <t>5.Se evidencia que en los archivos pdf que contienen las ordnes de pago se archivan varias ordenes pero se relacionan los soportes mezclados</t>
  </si>
  <si>
    <t xml:space="preserve">4.  Se evidencia diferencia en cuanto a lo registrado en el convenio por concepto de beneficio institucional, toda vez que en el convenio se adjunta un valor de $ 7.560.000 y según los soportes validados se evidencia un valor de $ 43.113.968 pagados en exceso  </t>
  </si>
  <si>
    <t>3.Se evidencia diferencia en cuanto a lo registrado en el presupuesto del convenio y lo relacionado en las ordenes de pago por valor de $ 8.834.974 pendientes por ejecutar   aunque el estado de acuerdo con el Siexud es Terminado</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</si>
  <si>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</si>
  <si>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</si>
  <si>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</si>
  <si>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</si>
  <si>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</si>
  <si>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2.  En las órdenes de pago No 3093, 4293 y 5408 a nombre de la Universidad Distrital, está por valor $ 25.000.000, de los cuales están pagando gastos generales  y no se evidencia soportes de dichos gastos.   </t>
  </si>
  <si>
    <t xml:space="preserve"> 3. Hay una diferencia entre el valor presupuestado y las órdenes de pago de $2.567.857, el estado del convenio en el sistema SIEXUD es liquidado lo cual indica quqe el presupuesto no fue ejecutado en su totalidad</t>
  </si>
  <si>
    <t>1. La orden de pago 14082 -14083 correspondiente a los pagos del señor Carvajal Juan Manuel en SIIGO se evidencian como documento N y no se encuentran digitalizados</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</si>
  <si>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t>
  </si>
  <si>
    <t xml:space="preserve">1.  La orden de pago # 5803 en cabeza de Maria Jose Crespo López no se encuentra en la plataforma de las ordenes, lo que no permite evidenciar documentación alguna que soporte dicho pago según cuantía registrada en SIIGO.   </t>
  </si>
  <si>
    <t xml:space="preserve">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t>
  </si>
  <si>
    <t xml:space="preserve">4. Las ordenes de pago verificadas no cuentan con el respectivo CDP </t>
  </si>
  <si>
    <t>5.La sumatoria de las ordenes de pago evidencias es superior al valor total del presupuesto por $224.782.890 a la fecha de esta auditoria el convenio se encuentra liquidado de acuerdo con el SIEXUD, por lo cual el presupuesto y las ordenes de pago no deberian presentar diferencias</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</si>
  <si>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</si>
  <si>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</si>
  <si>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2. Verificada las 2 ordenes de pago por valor de 11.250.000 c/u, dentro del contrato No.  1897 suscrito con la señora Malangón Mayorga Myriam Yaneth, se evidencio, que se tomaron diferentes bases para la liquidacion del reteica, es decir que en la orden de pago No. 3851  se tomo como base $ 9.855.000 y en la orden de pago No. 9210  se tomo como base $ 9.967.500.  </t>
  </si>
  <si>
    <t xml:space="preserve">3. El formato de autorizacion de giro no se encuentra firmado por el ordenar del gasto, dentro del proceso contractual No. 1969,  realizado con Melo Rodríguez Clara Esther, en la documentación sistematizada suministrada por la Idexud.  </t>
  </si>
  <si>
    <t xml:space="preserve">4. Verificada las 2 ordenes de pago por valor de 11.250.000 c/u, dentro del contrato No.  1902 suscrito con el señor Moreno Cabeza Jorge Edwin, se evidencio,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</si>
  <si>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 5.  Verificado El RUT se encuentra desactualizadoya que esta impreso del dia 26 de junio del 2013,  en la documentación sistematizada suministrada por la Idexud dentro del proceso contractual No. 877 del señor Pinzón Casallas Wilson Jairo      </t>
  </si>
  <si>
    <t xml:space="preserve">6. Verificado el RUT se encuentra desactualizado ya que esta impreso del dia 10 de julio del 2014 , en la documentación sistematizada suministrada por la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</si>
  <si>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la Idexud.  </t>
  </si>
  <si>
    <t xml:space="preserve">8. El formato de autorizacion de giro no se encuentra firmado por el ordenador del gasto, dentro del proceso contractual No. 1968 , realizado con el señor Venegas Andrés Arturo, en la documentación sistematizada suministrada por la Idexud.  </t>
  </si>
  <si>
    <t xml:space="preserve">9.  Verificado el RUT se encuentra desactualizado ya que esta impreso del dia 29 de mayo del 2014 , en la documentación sistematizada suministrada por la Idexud dentro del proceso contractual No.  490 del Villarraga Poveda Luis Fernando    </t>
  </si>
  <si>
    <t xml:space="preserve">11. Se evidencia que en el informe del sofware contable SICAPITAL , se relacionan dos procesos contractuales con Valmarketing Sas uno por valor de $ 2.900.000 y otro por $ 500.000,  los cuales al parecer  no fueron ejecutados.   </t>
  </si>
  <si>
    <t>12.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</si>
  <si>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 xml:space="preserve">10. Se evidencia que en el informe del sofware contable SICAPITAL , se relaciona un proceso contractual por valor de $ 22.500.000 con el señor Pulido Cardozo Oscar Antonio,  el cual se encuentra anulado  </t>
  </si>
  <si>
    <t xml:space="preserve">1. Verificada la orden de pago, emitida dentro del contrato No. 2698 suscrito con el señor Díaz Díaz Javier Fernando, se evidencia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</si>
  <si>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 xml:space="preserve">2. Verificado el RUT se encuentra desactualizado ya que está impreso del día 21 de enero del 2013, en  la documentación sistematizada suministrada por la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</si>
  <si>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</si>
  <si>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</si>
  <si>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</si>
  <si>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</si>
  <si>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</si>
  <si>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</si>
  <si>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1. Las órdenes de pago a Reinaldo Sanabria Salamanca, no se puede verificar quien autorizo el pago por que en la autorización dice Wilman Muños Prieto pero firma otra persona y no es legible la firma. </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</si>
  <si>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</si>
  <si>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</si>
  <si>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</si>
  <si>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</si>
  <si>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</si>
  <si>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4. Las ordenes no cuentan con la firma del ordenador del gasto, las ordenes de pago no cuentan con el CDP y RP correspondiente</t>
  </si>
  <si>
    <t xml:space="preserve">1. El contrato del tercero Castro Garcia Diana  N° 2391 no se evidencia dentro de la relacion de contratos del sistema SIDEXUD, el que se evidenci es por un valor diferente al registrado en SICAPITAL    </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</si>
  <si>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</si>
  <si>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</si>
  <si>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 2. En la orden de pago N° 11360 que esta a nombre de la Señora MARGARITA ROMERO VARGAS ralacionan 2 ordenes de la misma persona, pero diferente convenio da un valor de $2.875.000.   </t>
  </si>
  <si>
    <t xml:space="preserve">3. Dentro de los soportes de las ordenes de pago no es posible identificar las bases y porcentajes de las retenciones aplicadas </t>
  </si>
  <si>
    <t xml:space="preserve">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t>
  </si>
  <si>
    <t xml:space="preserve">1. Para el contratista John Alexander Mancera no se evidenció contrato, en la revisión de los soportes solo adjunta la orden de compra.   </t>
  </si>
  <si>
    <t xml:space="preserve">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</si>
  <si>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 auditoria el estado del convenio en SIEXUD es Terminado con fecha de finalizaciòn de diciembre de 2017 sin embargo de acuerdo con la revisión realizada a las ordenes de pago se han realizados pagos por encima del presupuesto en $1.000.000 </t>
  </si>
  <si>
    <t xml:space="preserve">1. No se evidencian certificados de disponibilidad  dentro de los soportes de las ordenes de pago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</si>
  <si>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</si>
  <si>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</si>
  <si>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1, Para la orden de pago 9699 no se evidencia firma en la autorizacion de giro, no se ve ejecutado en su totalidad el presupuesto.     </t>
  </si>
  <si>
    <t xml:space="preserve">2. La orden de pago 17736 se encuentra registrada a nombre de FUNGESCOL , sin embargo en los registros de SICAPITAL aparece como William Cruz.      </t>
  </si>
  <si>
    <t>3. Se evidencia que el valor presupuestado y las ordenes de pago difieren por  $99.659.172 pendientes por ejecutar a la fecha el convenio esta en liquidaciòn por lo que los saldos de los pagos y presupuesto deberian ser iguales</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</si>
  <si>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</si>
  <si>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</si>
  <si>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</si>
  <si>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</si>
  <si>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</si>
  <si>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</si>
  <si>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</si>
  <si>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4. Para este convenio no se presupuesto beneficio institucional y tampoco se evidenciaron pagos por este concepto</t>
  </si>
  <si>
    <t xml:space="preserve">2. El valor del contrato de acuerdo con la matriz suministrada difiere del formato de presupuesto cargado en SIEXUD el formato indica que el prespuesto es de $324.950.000   </t>
  </si>
  <si>
    <t xml:space="preserve">1. Las ordenes de pago no tienen firma autografa del ordenador del gasto solo un sello, tampoco cuentan con los soportes de CDP y RP. Se evidencian pagos generados en el año 2019 aunque de acuerdo con la matriz suministrada el convenio tiene fecha de terminación enero de 2018    </t>
  </si>
  <si>
    <t>2.De acuerdo con las ordenes de pago verificadas existe una diferencia con respecto al presupuesto ejecuttado de $87.609.158 en exceso, el estado del convenio es liquidado por lo que el presupuesto y los pagos deberian coincidir</t>
  </si>
  <si>
    <t xml:space="preserve">1. No se encuentra el RUT, certificación bancaria, informe de cumplimiento, planilla de seguridad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</si>
  <si>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seguridad social, dentro del proceso contractual No. 049, realizado con el señor Carvajal Rojas Lyndon, en la documentación sistematizada suministrada por la Idexud.  </t>
  </si>
  <si>
    <t xml:space="preserve">3. En la orden de pago No. 16137 emitida 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</si>
  <si>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 xml:space="preserve"> 4. Se realizó una devolución por rendimientos a la corporación autónoma regional de Chivor no se encuentra la orden de pago No.  16159 dentro del Link de ordenes de pago y en SICAPITAL no encuentra el registro del pago.   </t>
  </si>
  <si>
    <t xml:space="preserve">5.dentro del contrato No. 2770 suscrito con el señor Serna Jiménez Eilen Jattin, se evidencio,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</si>
  <si>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</si>
  <si>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</si>
  <si>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</si>
  <si>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3. Las ordenes de pago no cuentan con soportes del calculo de la retención en la fuente</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</si>
  <si>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</si>
  <si>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</si>
  <si>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</si>
  <si>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</si>
  <si>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3. Las ordenes de pago a nombre de la Universidad Distrital por concepto de gastos generales no tienen soportes </t>
  </si>
  <si>
    <t xml:space="preserve">4. Los pagos efectuados a Elda Olivares por concepto de arrendamiento no cuentan con ningun documentos soporte es decir factura o cuenta de cobro </t>
  </si>
  <si>
    <t>5. No se evidencio digitalizado en el SIEXUD el presupuesto aprobado del convenio, las ordenes de pago suman $827.806.223, valor que seria superior al valor del contrato de esta matriz</t>
  </si>
  <si>
    <t xml:space="preserve">1. No se encuentra actualizado el RUT de la Señora MARIA CAROLINA CAMARGO DIAZ con cedula 52.516.156 con fecha de 2014-07-09.     </t>
  </si>
  <si>
    <t xml:space="preserve">2. En la orden de pago N° 4771 se encuentra la orden de pago N° 3190 esta a nombre del Señor JAVIER WILCHES NAJAR con cedula 1.014.232.716 por valor $5.000.000 que pertenece al convenio Contrato INTER. N° 001 de 2016 ENTRE la Empresa Servicios Públicos CHIA - EMSERCHIA-UD.     </t>
  </si>
  <si>
    <t xml:space="preserve">3. En la orden de pago N° 4772 se encuentra la orden de pago N° 3194 esta a nombre de la Señora INGRID YURANY ROPERO TRIVIÑO con cedula 52.969.921 por valor $6.300.000 que pertenece al convenio Contrato INTER. N° 001 de 2016 ENTRE la Empresa Servicios Públicos CHIA - EMSERCHIA-UD.      </t>
  </si>
  <si>
    <t xml:space="preserve">4. Se evidencia que en el Convenio no se encuentra una plantilla de las retenciones aplicadas que permita identificar la base y retenciones aplicadas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</si>
  <si>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</si>
  <si>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</si>
  <si>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1. No se evidencian certificados de disponibilidad dentro de los soportes de las ordenes de pago     </t>
  </si>
  <si>
    <t xml:space="preserve">2.En convenio se encuentra terminado, con fecha de terminación en noviembre de 2017 a la fecha de esta auditoria aun no ha sido liquidado    </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</si>
  <si>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</si>
  <si>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</si>
  <si>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1. Dentro del contrato No. 914  suscrito con Soldesarrollo S.A.S , en la documentación sistematizada suministrada por la Idexud, no se encuentra la planilla de seguridad social  ni la certificación de pago de la misma  </t>
  </si>
  <si>
    <t xml:space="preserve">3. No se encuentra una relacion en la que se especifique cada una de las la bases, porcentajes y valores de los descuentos fiscales.    </t>
  </si>
  <si>
    <t xml:space="preserve">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</si>
  <si>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 xml:space="preserve">1. El convenio presenta un saldo por ejecutar del presupuesto de $45.364.123 sin embargo el estado del convenio en el sistema SIEXUD es en liquidación  </t>
  </si>
  <si>
    <t xml:space="preserve">2. No se presupuesto beneficio institucional ni se evidenciaron ordenes de pago por este concepto    </t>
  </si>
  <si>
    <t xml:space="preserve">3. No se evidencian soportes de pagos o transferencia para ninguna de las obligaciones.   </t>
  </si>
  <si>
    <t xml:space="preserve"> 4. Las Ordenes de Pago 25,26,27 se encuentran repetidas y cargadas a terceros distintos los cuales no tienen contratos existentes.    </t>
  </si>
  <si>
    <t>5.No se evidencia el contrato de arrendamiento por el cual se genera la erogación a nombre de ROSALBA BUSTAMANTE valor 6.750.000</t>
  </si>
  <si>
    <t xml:space="preserve">1. No se encuentra el informe de cumplimiento, planilla de seguridad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</si>
  <si>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la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</si>
  <si>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la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</si>
  <si>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la Idexud.  </t>
  </si>
  <si>
    <t xml:space="preserve">5. Verificado El RUT se encuentra desactualizadoya que esta impreso del dia 26 de junio del 2013,  en la documentación sistematizada suministrada por la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</si>
  <si>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la Idexud.</t>
  </si>
  <si>
    <t xml:space="preserve"> 7. No se encuentra la planilla de seguridad social, RUT, cuenta bancaria e informe de cumplimiento, dentro del proceso contractual No.  102 , realizado con Rodríguez Molano José Ignacio, en la documentación sistematizada suministrada por la Idexud.   </t>
  </si>
  <si>
    <t xml:space="preserve">8.Verificada las 2 órdenes de pago por valor de 6.237.000 c/u, dentro del contrato No .998 suscrito con el señor Rojas Peñaloza Jorge Edwin, se evidencio, que se descontaron diferentes valores para la retención en la fuente, es decir que en la orden de pago No. 5911 se descontó  $ 187.000  y en la orden de pago No. 6759 se descontó $ 219.000.  </t>
  </si>
  <si>
    <t xml:space="preserve">9. No se encuentra la orden de pago No. 8033, 8051, 12633, 12639  en el Link de ordenes de pago emitidas a la universidad distrital francisco José de caldas     </t>
  </si>
  <si>
    <t xml:space="preserve">10. Según acta de liquidación este contrato fue terminado el día 12 de julio del 2018  y  liquidado 05 de marzo del 2019, sin embargo  se evidencia las siguientes órdenes de pago 10982, 10981, 11786, 6760, 8033, 8051, 12633, 12639 emitidas con fecha posterior  a dicha liquidación.  </t>
  </si>
  <si>
    <t xml:space="preserve">11. No se encuentra una relacion en la que se especifique cada una de las la bases, porcentajes y valores de los descuentos fiscales.  </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</si>
  <si>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</si>
  <si>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</si>
  <si>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evidencio orden de pago.</t>
  </si>
  <si>
    <t xml:space="preserve">2.En el valor presupuestado y el total de órdenes de pago hay una diferencia de $79.522.880 pendiente por ejecutar, en la página de SIDEXUD este convenio ya está terminado por lo tanto no debería tener saldos por ejecutar sin embargo en la matriz suministrada por la entidad el estado es En ejecución.   </t>
  </si>
  <si>
    <t xml:space="preserve">1. El Señor PABLO GERMAN CONTRERAS CAMACHO con cedula N° 80.829.827 no anexaron el documento fisico de la orden de pago N° 12964    </t>
  </si>
  <si>
    <t xml:space="preserve">2. Se evidencia que en el Convenio no se encuentran soportes que permitan evidenciar las bases y tarifas de las retenciones aplicadas     </t>
  </si>
  <si>
    <t xml:space="preserve">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</si>
  <si>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 xml:space="preserve">1. La Orden de pago 10378  con fecha  agosto 23 2018 se registro contablemente como ajuste en el documento N-14-119  en diciembre 28 de 2018   </t>
  </si>
  <si>
    <t xml:space="preserve">2. No se evidencio archivo digital de la orden de pago P-14-11968 de  2019 a nombre de Diego Julián Rodríguez Patarroyo por $2,500,000   3. No se evidencio archivo digital de la orden de pago P-14-4434 de  2019  a nombre de Orígenes travel group  por $5,800,000    </t>
  </si>
  <si>
    <t xml:space="preserve">3.El señor Barrantes Clavijo Jesús Esteban firmo dos contratos para el mismo convenio realizando las actividades de coordinador académico y de docente.    </t>
  </si>
  <si>
    <t xml:space="preserve"> 4.El beneficio institucional presenta saldo por pagar de $10,564,286 con respecto al presupuestado   </t>
  </si>
  <si>
    <t xml:space="preserve">5. Se evidencio acta de liquidación del convenio donde se  que informa la ejecución 100%, a la fecha el convenio presenta diferencia en los gastos presupuestado frente a los ejecutados de $101,376,207 .   </t>
  </si>
  <si>
    <t>6. El convenio presenta en  SICAPITAL  RP pendientes de pago por  $47,680,000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</si>
  <si>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</si>
  <si>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</si>
  <si>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</si>
  <si>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2.En la Orden de Pago 14481anexaron una orden de pago N°8233 de la Señora NATHALIA ALVAREZ DIAZ por valor de $1.106.000 que pertenece al Convenio Contrato Inter 213 De 2017 Suscrito con la Alcaldia De Bucaramanga y que no pertenece a este convenio.   </t>
  </si>
  <si>
    <t xml:space="preserve">3. En la Orden de Pago 8006 anexaron una orden de pago N°8014 del Señor SALOMON RICARDO GARCIA ALDANA por valor de $3.000.000 que pertenece al Convenio Contrato Inter N° 02022 De 2017 entre el Departamento De Norte Santander-UD.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</si>
  <si>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</si>
  <si>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5. En la Orden de Pago 7133 anexaron una orden de pago N° 6764 del Señor ERNESTO VILLEGAS RODRIGUEZ por valor de $3.600.000 que pertenece al Convenio Asociación N° 474 De 2018 Municipio De Acacias-UD.  </t>
  </si>
  <si>
    <t>6. A la fecha de nuetsra auditoria no se han realizado pagos por concepto de beneficio institucional a la Universidad, el estado del proceso es en ejecución y fecha de terminación abril de 2020</t>
  </si>
  <si>
    <t xml:space="preserve">1.Para todas las ordenes de pago se evidencio que en la orden de giro no se cuenta con la firma del ordenador del gasto, la autorización se hace por medio de un sello que simula la firma. </t>
  </si>
  <si>
    <t>3.se encuentra presupuestado un beneficio institucional por valor de 8.022.019 no se evidencio orden de pago correspondiente a este.</t>
  </si>
  <si>
    <t xml:space="preserve">2.Existe una diferencia entre el valor presupuestado y el ejecutado por $ 31.852.450 pendientes por ejecutar, este saldo no deberia presentarse ddo que el estado del convenio es liquidado  </t>
  </si>
  <si>
    <t>8.Según el el valor total del ultimo presupuesto para la ejecución de este convenio es de $418.253.4991  de acuerdo con las ordenes de pago el valor de estas indica que el presupuesto se ejecuto por más de lo establecido, la diferencia es de $109.818.610. A la fecha de revisión el estado del convenio es liqudiado por lo que el valor de los pagos y el presupuesto deberia ser  el mismo</t>
  </si>
  <si>
    <t xml:space="preserve">   2. El convenio presenta un saldo por ejecutar de $10.669.067 su estado de acuerdo con el SIEXUD EL ESTADO es terminado con fecha de terminacion mayo 2018 sin embargo a la fecha de esta auditoria aun presenta un saldo del presupuesto por ejecutar. No identificamos soportes de la liquidacion del convenio</t>
  </si>
  <si>
    <t xml:space="preserve">1. En el formato de autorización de giro y cumplido no se evidencia la firma del ordenador del gasto si no un sello    </t>
  </si>
  <si>
    <t>2. El estado del convenio en la matriz suministrada es Terminado sin embargo al momento de realizar esta auditoria el convenio no ha sido liquidado</t>
  </si>
  <si>
    <t xml:space="preserve">1. Orden 9687 los soportes no tienen la firma del ordenador del gasto  </t>
  </si>
  <si>
    <t xml:space="preserve"> 2. Las ordenes de pago 368,1092 y 1093 no se encuentran archivadas en el link suministrado para la verificación virtual   </t>
  </si>
  <si>
    <t>3. El convenio presenta un saldo por ejecutar por $31.109.664 , a la fecha de esta auditoria el estado en SIEXUD es en liquidaciòn por lo cual no deberia tener presupuesto pendiente por ejecutar.</t>
  </si>
  <si>
    <t>Los contratos cargados en el SIEXUD no son legibles lo cual no permitio identificar si los valores de las ordenes de pago, CDP y RP correspondian a la ejecución del convenio, por lo cual se realizo la validaciòn de los pagos unicamente con los anexos de las ordnes de pago</t>
  </si>
  <si>
    <t xml:space="preserve">1. La orden de pago 13173 girada a la universidad Francisco José de  Caldas por $20,000,000, no contiene el detalle y soporte de los gastos administrativos asociados al pago.    </t>
  </si>
  <si>
    <t xml:space="preserve">2.La orden de pago P-14-13557 girada a la universidad Francisco José de  Caldas por $5.000.000, no contiene el detalle y soporte de los gastos administrativos asociados al pago.   </t>
  </si>
  <si>
    <t xml:space="preserve"> 3.La orden de pago P-14-16249 de 2017 girada a la universidad Francisco José de  Caldas por $10,000,000, no contiene el detalle y soporte de los gastos administrativos asociados al pago.     </t>
  </si>
  <si>
    <t xml:space="preserve">4.La orden de pago P-14-258 de 2018 girada a la universidad Francisco José de  Caldas por $15.000.000, no contiene el detalle y soporte de los gastos administrativos asociados al pago.      </t>
  </si>
  <si>
    <t xml:space="preserve">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t>
  </si>
  <si>
    <t xml:space="preserve">6. La orden de pago P-14-2249 de 2018 girada a la universidad Francisco José de  Caldas por $5.000.000, no contiene el detalle y soporte de los gastos administrativos asociados al pago.  </t>
  </si>
  <si>
    <t xml:space="preserve">7.Esta pendiente en el convenio la ejecución  del presupuesto  por $22,500,000, el convenio de acuerdo con la matriz tiene fecha de terminanción enero de 2018, Por lo anterior a la fecha de esta auditoria debia estar liquidado  </t>
  </si>
  <si>
    <t xml:space="preserve">8. No se identificaron ordenes de pago por concepto de Beneficio institucional tampoco se evidencio ningun registro por este concepto en SICAPITAL  </t>
  </si>
  <si>
    <t>9. A la fecha de esta auditoria no se evidencio ningún soporte de liquidación o suspensión del convenio</t>
  </si>
  <si>
    <t>1. El estado del convenio es en liquidaciòn, sin embargo de aucerdo con los comprobantes de pago verificados se identifico que los pagos se realizaron por encima del valor delpresupusto por $2.142.857</t>
  </si>
  <si>
    <t>2.La orden de pago 7174 de Elda Olivares no tiene soportes</t>
  </si>
  <si>
    <t xml:space="preserve">1.El valor cancelado por concepto de Beneficio Institucional es mayor al establecido en el presupuesto del convenio, presentando una diferencia por $1.171.482 . </t>
  </si>
  <si>
    <t xml:space="preserve">2. Se evidencia que en el Convenio no se encuentra una plantilla de las retenciones aplicadas que permita verificar la depuración de las bases de reenciones de las personas naturales    </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</si>
  <si>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t>
  </si>
  <si>
    <t>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</si>
  <si>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1. En los documentos Fisicos anexaron un Rut con fecha de 2013/05/03 y no se encuentra actualizado, està relacionado en la orden de pago Nª 13014 por valor $6.100.000 a Nombre de ANDRES EDUARDO BERNAL RUIZ con cèdula Nª 79.431.327</t>
  </si>
  <si>
    <t xml:space="preserve">3. Se evidencia que en relación  a la orden de pago 2092 del año 2019 en cabeza de la Sra. Adriana Quijano Bernal no hay soporte de la misma  </t>
  </si>
  <si>
    <t xml:space="preserve">4.Se evidencia que en la orden de pago 10046 en cabeza del Sr. Joseph Mauricio Zevooluni Rodriguez no aparece la firma del ordenador del gasto en el documento respectivo.   </t>
  </si>
  <si>
    <t>6. A la fecha el convenio según el sistema SIEXUD se encuentra en ejecución con fecha de terminación octubre 2020</t>
  </si>
  <si>
    <t xml:space="preserve">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t>
  </si>
  <si>
    <t xml:space="preserve">2.Se evidencia que en relación  a la orden de pago 11263 del año 2019 en cabeza de la Sra. Luisa Fernanda Ramirez no hay soporte de la misma lo cual no se verifica documentación </t>
  </si>
  <si>
    <t>5.Se evidencia que no se encuentran registros de la Sra. Derly Adriana Castillo Rodriguez en SIIGO, lo cual indica que es una partida del presupuesto sin ejecutar</t>
  </si>
  <si>
    <t xml:space="preserve">1. El contratista Ascender Asesores S.A.S  tiene un patrimonio de $50,000,000 acorde a información de la cámara de comercio, para responder por el contrato otorgado por $150,000.000, en el expediente digital del contrato y de las ordenes de pago no se evidencio la póliza de garantía. </t>
  </si>
  <si>
    <t>4. En el presupuesto del convenio no se evidencio el rubro por concepto de Beneficio institucional</t>
  </si>
  <si>
    <t xml:space="preserve"> 5. Las cedulas de los contratistas Nadia Johanna Hernández, Patricia Rodríguez Correal, Sandra Yaneth Pinzón  se encontraban ilegibles por lo tanto no se pudo verificar la información del tercero.  </t>
  </si>
  <si>
    <t xml:space="preserve">6. Se evidencia la ausencia de ejecución del rubro correspondiente a refrigerios, el monto presupuestado se utilizo para cubrir la contratación de apoyo al proceso de sistematización </t>
  </si>
  <si>
    <t xml:space="preserve"> 7. En el sistema SIEXUD el convenio se encuentra en estado Suscrito, sin embargo de acuerdo con las evidencias el convenio ha sido ejecutado y el presupuesto utilizado en su totalidad</t>
  </si>
  <si>
    <t xml:space="preserve">2. Se evidencia la realización del ajuste N-14-77 a nombre de la Universidad Distrital, no se encontró el motivo de la realización de este pago ni la digitalización del expediente  </t>
  </si>
  <si>
    <t>3. No se evidencio en los contratos ni en las ordenes de pago  digitalizados del convenio  las pólizas de garantía de los contratistas por los servicios prestados.</t>
  </si>
  <si>
    <t xml:space="preserve">1. Dentro de la revisión evidenciamos que las ordenes de pago no cuentan con la firma del ordenador del gasto en su lugar tienen un sello con el nombre de Wilman Muñoz director del Idexud para esa vigencia </t>
  </si>
  <si>
    <t xml:space="preserve">2. Las ordenes de pago solo tienen como soporte el formato de cumplimiento y al autorización de giro no cuentan con os formatos CDP y RP  </t>
  </si>
  <si>
    <t>3. De acuerdo con la matriz suministrada el convenio esta en estado de liquidado con fecha de termiancion diciembre de 2018 de acuerdo con los soportes verificados tiene un saldo pendiente por ejecutar de $ 160.678</t>
  </si>
  <si>
    <t xml:space="preserve">4.No se hicieron pagos a la universidad por Beneficio Economico y tampoco se evidencio esta partida dentro del presupuesto </t>
  </si>
  <si>
    <t>1. La orden de pago 12610 a nombre de Seguros del Estado no se encuentra digitalizada</t>
  </si>
  <si>
    <t xml:space="preserve">2. En convenio se encuentra terminado con fecha de terminación abril de 2019, sin ambargo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</si>
  <si>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</si>
  <si>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 xml:space="preserve">1. Las ordenes de los pagos por gastos varios girados a la Universidad Distrital no cuentan con ningún soporte    </t>
  </si>
  <si>
    <t xml:space="preserve">2. El documento 14195 no tiene el soporte del pago realizado por prestación de servicios a Johan Antolinez    </t>
  </si>
  <si>
    <t xml:space="preserve">3. El documento 17077 no tiene el soporte del pago realizado por prestación de servicios a Julio Barón   </t>
  </si>
  <si>
    <t>4. El estado del convenio según la matriz suministrada por el IDEXUD es Incorporado de acuerdo con los documentos verificados se puede precisar que el convenio ya fue ejecutado, por lo anterior la informaciòn del sistema no se encuentra actualizada</t>
  </si>
  <si>
    <t xml:space="preserve">1. Los CPS que intervienen en el desarrollo de este convenio evidencian unos desembolsos productos de otro si de los cuales no se evidencio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</si>
  <si>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2, Existe una diferencia entre el valor presupuestado y el ejecutado por $1.006.667 sobre ejecutado  </t>
  </si>
  <si>
    <t>3.Existe una diferencia entre el valor desembolsado por concepto de Beneficio institucional por $49.583.614 ya que no se decreto beneficio institucional para este convenio dentro del presupuesto</t>
  </si>
  <si>
    <t xml:space="preserve"> 4. El estado del convenio en el sistema SIEXUD es incorporado, de acuerdo con la evidencia obtenida el convenio fue ejecutado, lo cual indica que la infromación no esta actualizada</t>
  </si>
  <si>
    <t xml:space="preserve">1. No se evidencio el contrato de William Barrera quien segun los registros del sistema SIIGO recibio pagos por ejecución del convenio.  </t>
  </si>
  <si>
    <t xml:space="preserve">2.Existe una diferencia entre el valor ejecutado y del presupuesto de $100.229 pendientes por ejecutar, este valor se ve reflejado en el sistema contable como un ajuste </t>
  </si>
  <si>
    <t>1. El estado del convenio según SIDEUX es en ejecución con fecha de termianción diciembre 2020 por lo cual el presupuesto no ha sido ejecutado en su totalidad</t>
  </si>
  <si>
    <t>2. Se evidencian registros de ordenes de pago en SIIGO y SICAPITAL de la Sra. Clara Angela Castaño Diaz y el Sr. Guillermo Fonseca Amaya pero no hay registros de contratos en cabeza de ellos en SIEXUD.</t>
  </si>
  <si>
    <t xml:space="preserve">1. En la orden de pago P-14-8545 de 2018 girado a nombre de Alexander Carabali  Alvarado se evidencio enmendaduras en el valor total de los  documentos equivalentes  Numero 67,86 y 511 de la legalización de hospedaje de hoteles Estevez      </t>
  </si>
  <si>
    <t xml:space="preserve">2. En la orden de pago P-14-18130 de 2017 girada a nombre de Comercializadora Rads S A S  por $ 111,148,000 no se evidencio soporte de recibido del material adquirido.     </t>
  </si>
  <si>
    <t xml:space="preserve">3. En el archivo digital de la orden de pago   P-14-1172  girado a nombre de Colaereo por $2,578,800 adjuntan facturas soporte  que suman $10,841,290 de las cuales no especifican cuales corresponden al giro realizado.   </t>
  </si>
  <si>
    <t xml:space="preserve">4. En el archivo digital de la orden de pago   P-14-2801  girado a nombre de Colaereo por $7,882,519 adjuntan facturas soporte  que suman $14,614,017 de las cuales no especifican cuales corresponden al giro realizado, no se evidencio contrato con la entidad.      </t>
  </si>
  <si>
    <t xml:space="preserve">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t>
  </si>
  <si>
    <t xml:space="preserve">7. La orden de pago P-14-4824 por $750,000 se registro en SIIGO en el documento N-14-119 EL 28 de diciembre 2018, en el expediente digital de la orden se evidencia fecha de giro del 02 de mayo de 2018.     </t>
  </si>
  <si>
    <t xml:space="preserve">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t>
  </si>
  <si>
    <t xml:space="preserve">9.  Se evidencio giros a la Universidad Distrital Francisco José de Caldas por concepto diferente al beneficio institucional, por una suma de $90,000,000, los soportes no permiten identificar los gastos que originaron el reintegro de recursos a la universidad.     </t>
  </si>
  <si>
    <t xml:space="preserve">10. La orden de pago 7091 de 2018 girada a nombre de Colaereo SAS por $9,737,719  se registro en la nota de ajuste N-14-97, con fecha julio 31 de 2018 cuando la fecha de giro verificada en el expediente digital fue Junio 8 de 2018.   </t>
  </si>
  <si>
    <t>14. Según acta de prorroga numero 2 CTO 2199  se estipulo como fecha final para el convenio el 23 de julio de 2018, no se evidencio acta de liquidacion en la documentacion digital del convenio.</t>
  </si>
  <si>
    <t xml:space="preserve"> 6. La orden de pago P-14-4823 se registro en SIIGO en el documento N-14-119 el  28 de diciembre 2018, en el expediente digital de la orden se evidencia fecha de giro del 02 de mayo de 2018. </t>
  </si>
  <si>
    <t xml:space="preserve">11. No se evidencio en las ordenes de pago documentación que permita identificar la base y tarifa de retención en la fuente en los contratos por honorarios.     </t>
  </si>
  <si>
    <t xml:space="preserve">13. Según el sistema SIEXUD el estado del convenio es terminado sin embargo aun tiene saldo del presupuesto pendiente por ejecutar de $429.713.300     </t>
  </si>
  <si>
    <t xml:space="preserve">1. No se evidencia digitalizada en Siexud la orden de pago 14484,2801,  14495,14500,14488, 14498, 14505, 14510, 14490, 14486, 14491, 14504, 358, 17731, 14499,  </t>
  </si>
  <si>
    <t xml:space="preserve">2.El convenio se encuentra en estado de liquidación aun presenta saldo contable de $11,603,284  </t>
  </si>
  <si>
    <t xml:space="preserve">3.El comparativo de gastos ejecutados frente al presupuesto del convenio presenta saldo por ejecutar de $64.004.135 </t>
  </si>
  <si>
    <t xml:space="preserve">4.El beneficio institucional presenta saldo por pagar de $ 3.959.088 frente al monto presupuestado. </t>
  </si>
  <si>
    <t xml:space="preserve">1. En los softwares contables SIIGO y SICAPITAL no se encuentra el registro del pago de la poliza ni tampoco el soporte del certificado de disponibilidad presupuestal por $4.271.287 </t>
  </si>
  <si>
    <t xml:space="preserve">2.No se encuentra la orden de pago a nombre del señor Diego Alejandro Barragan Vargas No. 15207 en original en su lugar se encuentra una copia </t>
  </si>
  <si>
    <t xml:space="preserve">4. El valor total para la ejecucion de este convenio es de $252.000.000  y las ordenes de pago suman un valor de $ 219.266.587 menos $ 27.000.000 del beneficio institucional queda un un saldo por ejecutar de $ 5.733.413  </t>
  </si>
  <si>
    <t xml:space="preserve">5. No se encuentra el acta de inicio, poliza, aprobación de poliza y ARL en los contratos firmados con el señor Diego Leon y Roberto Ferro </t>
  </si>
  <si>
    <t>6.Para el beneficio institucional se tenia presupuestado $27.000.000 de los cuales en ordenes de pago hay $ 26.445.150 dando asi una diferencia de $ 554.850</t>
  </si>
  <si>
    <t xml:space="preserve"> 3.Se contrato a la entidad Lo Gon Colombia SA para proveer servicios de infraestructura y tecnologia para el sistema en marcha del voto electronico, el cual se programaron 2 pagos por 7 millones cada uno, no se evidencia los soportes de ls facturas correspondientes</t>
  </si>
  <si>
    <t xml:space="preserve">2. evidenciamos que los pagos a contratistas no cuentan con los informes que debian entregar como soporte para el pago. </t>
  </si>
  <si>
    <t xml:space="preserve">1. Dentro de la verificación de los desembolsos realizados en este convenio, se identifico que las Ordenes de pago, CDP y RP no cuentan con firma autografa del ordenador del gastos si no que utilizan un sello con el nombre de Wilman Muñoz quien es el ordenador del gasto </t>
  </si>
  <si>
    <t xml:space="preserve">1. Dentro del presupuesto para el convenio no se encuentra el Beneficio institucional, sin embargo en el documento de SIIGO No. 77 se evidencia un pago por este concepto por valor de $1.045.529   </t>
  </si>
  <si>
    <t>2.Los formatos de cumplido y ordenes de giro emitidas en el año 2018 tienen un sello en lugar de la firma del ordenador del gasto el señor Wilman Muñoz</t>
  </si>
  <si>
    <t>1, Los pagos por concepto de Beneficio institucional no se encuentran registrados en SICAPITAL</t>
  </si>
  <si>
    <t>2, El convenio tiene fecha de terminaciòn enero de 2019 de acuerdo con el sistema SIEXUD, a la fecha de la auditoria no se evidencio que se hubiera inciado el proceso de liquidaciòn</t>
  </si>
  <si>
    <t xml:space="preserve">1. En el RP 2201 de la plataforma al revisar el PDF no hay información     </t>
  </si>
  <si>
    <t xml:space="preserve">2. El estado del convenio de acuerdo con el sistema SIEXUD es Terminado con fecha de finalizaciòn es diciembre de 2018 sin embargo aun presenta un saldo pendiente por ejecutar de $2.680.241 y no se identifico acta de liquidación dentro de los documentos digitalizados    </t>
  </si>
  <si>
    <t xml:space="preserve"> 3. Los soportes en las ordenes e pago no permiten identificar cual fue la base y porcentaje de las retenciones aplicadas</t>
  </si>
  <si>
    <t xml:space="preserve">1. Las ordenes de pago 14571,14562,14573,14566,14558,14557,14564,14563,114569,14567,14565,14574,14561,14560,14559,14556,14572,14568 y 14570 no cuentan con el CDP y Rp correspondiente </t>
  </si>
  <si>
    <t xml:space="preserve">2. Las ordenes de pago correspondientes al año 2018 que hacen parte de la ejecución de este convenio se encuentran con un sello en lugar de la firma del ordenador del gastos Wilman Muñoz  </t>
  </si>
  <si>
    <t>3. El convenio presenta un mayor valor de ordenes de pago con respecto al presupuesto por $32.041.791 todos los pagos a terceros estan por un valor mayor al estipulado en el presupuesto y no se identifico ninguna adición al convenio.</t>
  </si>
  <si>
    <t xml:space="preserve">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t>
  </si>
  <si>
    <t xml:space="preserve">2.En la resolución 040-2019 y el contrato 2085 donde se firma la orden de servicio está por $33.500.000 este valor corresponde a dos convenios diferentes Contrato No 119-5 -2018 con Fondo Rotatorio de la Policía Nacional    </t>
  </si>
  <si>
    <t xml:space="preserve">3. En esta orden de pago No 7299 relacionan otro RP y otro contrato que no tiene relación con el convenio por $5,200,000  </t>
  </si>
  <si>
    <t>4. Para el valor presupuestado y el total de las órdenes de pago hay una diferencia de $86.546.746 sin ejecución ya que el contrato se encuentra en estado terminado según el SIEXUD   y aun no se ha iniciado el proceso de liquidaciòn</t>
  </si>
  <si>
    <t xml:space="preserve">1. Se evidencia que en CDP 252 y 177 se esta relacionando cuentas pertenecientes a otros convenio, lo que nos indica se estan apropiando recursos en actividades para las cuales no estaban destinadas. </t>
  </si>
  <si>
    <t>3.Los contratos de German Fonseca, Helmunt Ortiz y Juan Camilo Torres no cuentan con soportes de orden de pago, CDP y RP</t>
  </si>
  <si>
    <t xml:space="preserve">2.Dado que la revisiòn de los soportes de est convenio se realizo de forma fisica, evidenciamos que las ordenes de pago # 14620 y 8473, no cuentan con documentos originales los soportes son fotocopias. </t>
  </si>
  <si>
    <t xml:space="preserve">2. Algunos de los certificados de disponibilidad presupuestal se evidencia que no se ejecutan completamente, con respecto a los valores registrados como pagos en SIIGO, especificamente para la orden de pago # 8473 se evidencia la ordenacion del pago mediante rubros pertenecientes a contratos 119-5 de 2018 y 094 de 2018 por valor de 2.500.000 y 1.250.000 respectivamente. </t>
  </si>
  <si>
    <t xml:space="preserve">1. Se realizan acta de inicio de actividades, sin embargo no cuentan con actas de finalizacion y mucho menos con actas que demuestren la realizacion y liquidacion de actividades contratadas. </t>
  </si>
  <si>
    <t xml:space="preserve">3. Los soportes adjuntos no están por el mismo valor de la orden de pago 14620, las dos pólizas están por un valor de $1.357.730  </t>
  </si>
  <si>
    <t>4.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</si>
  <si>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1. Se evidencia que en las ordenes de pago correspondientes al año 2018 el documento de autorización del giro, la firma del ordenador del gasto está con sello y no manuscrita en cabeza del Sr. Wilman Muñoz Prieto. </t>
  </si>
  <si>
    <t xml:space="preserve"> 2. En las ordenes de pago se evidencia la ausencia de los CDP y RP</t>
  </si>
  <si>
    <t xml:space="preserve">1. No se encuentra la planilla de aportes sociales dentro del proceso contractual No. 2019,  realizado con la señora  Andrea  Del Pilar Duarte Figueroa, en la documentación sistematizada suministrada por la Idexud.    </t>
  </si>
  <si>
    <t xml:space="preserve">2. No se encuentra la planilla de aportes sociales dentro del proceso contractual No. 2005,  realizado con el señor Christian Camilo Cruz Mejía, en la documentación sistematizada suministrada por la Idexud.   </t>
  </si>
  <si>
    <t xml:space="preserve"> 3. No se encuentra el RUT dentro del proceso contractual No. 438,  realizado con Wct World Class Transport S.A.S , en la documentación sistematizada suministrada por la Idexud.  </t>
  </si>
  <si>
    <t xml:space="preserve">4. Verificada las 2 ordenes de pago por valor de 16.955.128 c/u, dentro del contrato No. 2017 suscrito con el señor Diego Fernando Macías Granados, se evidencio,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</si>
  <si>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evidencio, que se descontaron diferentes valores para la retencion en la fuente, es decir que en la orden de pago No. 384 se desconto  $ 682.000  y en la orden de pago No. 2280  se desconto $ 729.000.   </t>
  </si>
  <si>
    <t xml:space="preserve">6. No se encuentra la planilla de aportes sociales dentro del proceso contractual No.  439,  realizado Inversiones Tecnograficas S.A.S, en la documentación sistematizada suministrada por la Idexud.  </t>
  </si>
  <si>
    <t xml:space="preserve">7. Verificada las 2 ordenes de pago por valor de 15.624.840 c/u, dentro del contrato No. 2015 suscrito con la señora Paola Andrea Moreno, se evidencio,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</si>
  <si>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evidencio,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</si>
  <si>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evidencio,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</si>
  <si>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evidencio, que se descontaron diferentes valores para la retencion en la fuente, es decir que en la orden de pago No. 379 se desconto  $ 2.049.000 y en la orden de pago No. 2281  se desconto $ 2.103.000.  </t>
  </si>
  <si>
    <t xml:space="preserve">11. No se encuentra la orden de pago No. 11024 emitida a la señora Sánchez Rodríguez Sandra Patricia, dentro del Link de ordenes de pagos suministrada por la Idexud.   </t>
  </si>
  <si>
    <t>12. No se encuentra las ordenes de pagos No. 11010 y 11011 emitidas a la señora Varga Vargas Elba Lorena, dentro del Link de ordenes de pagos suministrada por la Idexud.</t>
  </si>
  <si>
    <t>3.En SIIGO aparece registrada una orden de pago al Sr. Ronald Pallares Lobo por un valor de 6.710.000; pero en SIEXUD, este tercero no aparece en la lista de contratistas asignados para este Convenio.</t>
  </si>
  <si>
    <t xml:space="preserve">1.Las ordenes de pago 16288, 16289 y 17550, tienen un sello en lugar de la firma autografa del ordenar del gastos Wilman Muñoz </t>
  </si>
  <si>
    <t xml:space="preserve">2. El convenio en el sistema SIEXUD presenta estado Terminado, sin embargo teniendo en cuenta los soporte4s revisados aun tiene $308.550.000 por ejecutar  </t>
  </si>
  <si>
    <t xml:space="preserve">2. Hay diferencia entre los gastos presupuestados con los gastos ejecutados, el valor de los pagos es superior al presupuestos en $57.883.136 </t>
  </si>
  <si>
    <t>4. De acuerdo con la información de SIexud el convenio se encuentra en estado suscrito, sin embargo de acuerdo con la evidencia el convenio fue ejecutado y por un mayor valor al del presupuesto aprobado.</t>
  </si>
  <si>
    <t xml:space="preserve">1. El valor del Beneficio Institucional ejecutado es mayor que el del presupuesto por $6.182.536 </t>
  </si>
  <si>
    <t xml:space="preserve">3. Dentro de los sopportes de las ordenes de pago no se identifico el CDP correspondiente a cada tercero </t>
  </si>
  <si>
    <t xml:space="preserve">1. El valor ejecutado del convenio de acuerdo con las ordenes de pago es superior al presupuestado por $79.241.876   </t>
  </si>
  <si>
    <t xml:space="preserve">2. En este convenio no se liquido ni pago Beneficio institucional  </t>
  </si>
  <si>
    <t xml:space="preserve">2.no se encuentra la orden de pago No. 9386,  en la documentación sistematizada suministrada por la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</si>
  <si>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la Idexud. </t>
  </si>
  <si>
    <t>5. en el informe de SIICAPITAL se evidencian una serie de pagos que hacen parte del convenio INT. 143-5-2011 DEL FONDO ROTATORIO POLICIA, el cual es diferente al del objeto de revisión.</t>
  </si>
  <si>
    <t xml:space="preserve">1.  No se encuentra la orden de pago No. 2054 emitida a la señora Alba Lucia Rodríguez Bolaños, dentro del Link de órdenes de pagos suministrada por la Idexud.  </t>
  </si>
  <si>
    <t xml:space="preserve">3. Los RP 971 y 972 a nombre de Servicios y suministros para la ind energetica no coinciden con el valor de las ordenes de pago ni con el del contrato por $79.241.877, </t>
  </si>
  <si>
    <t>4.El valor total para la ejecucion de este convevio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</si>
  <si>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1. Se evidencia que hay una deferencia entre SICAPITAL con el total de las órdenes de pago por valor de 8.350.000, este valor corresponde a los pagos no realizados a los siguientes contratistas:
• Ernesto Villegas Rodríguez por valor de 3.600.000
• Aura Yolanda Díaz Lozano por valor de 4.750.000                                                                                                                                                                                                                                                                      </t>
  </si>
  <si>
    <t>3. Se evidencia que hay diferencia entre el valor del presupuesto inicial del convenio con el total ejecutado de$96.608.280 el estado del convenio es liquidacion interna por lo cual estas diferencias no deberian estar pendientes de depurar</t>
  </si>
  <si>
    <t xml:space="preserve">  2. No se identifico orden de pago correspondiente al beneficio de la universisdad por valor de 10.057.512.                                                                                                              </t>
  </si>
  <si>
    <t>Alcaldía Municipal de Acacías</t>
  </si>
  <si>
    <t xml:space="preserve">1. Las ordenes de pago en los soportes no cuentan con la firma del ordenador del gasto, de acuerdo con las fechas de los comprobantes este convenio inicio pagos en diciembre de 2018  y en febrero de 2019 a un se estaba ejecutando      </t>
  </si>
  <si>
    <t>3.Dentro del presupuesto no se establecio beneficio institucional y no se evidenciaron ordenes de pago por este concepto</t>
  </si>
  <si>
    <t>2.El estado del convenio según la matriz es Terminado con fecha de finalizaciòn diciembre 2018,a la fecha de esta auditoria su esado deberia ser liquidado</t>
  </si>
  <si>
    <t xml:space="preserve">1. Las siguientes ordenes de pago correspondientes al pago de estimulos economicos del convenio no se encuentran digitalizadas 275-221-257-223-224-222-213-214 al 220-243 al 256-259 al 263 - 267 al 274 - 276 al 279-283 al 289-1140-234-211-209-202-205 al 208  </t>
  </si>
  <si>
    <t xml:space="preserve"> 2. Al verificar el soporte del documento 210 a nombre de Fundación amigos sin voz se identifico que el docuemnto digitalizado corresponde a el documento 510 a nombre de Daniel Gulliero Casas   </t>
  </si>
  <si>
    <t xml:space="preserve">3.Se evidencia inconsistencia en el registro de SICAPITAL del tercero William Cruz,  no presenta documento de identidad y su nombre no cruza con lo pagos del convenio registrados en SIIGO  </t>
  </si>
  <si>
    <t xml:space="preserve">4. Las ordenes de pago P-14 192 y P-14-943  giradas a nombre de Jac Candelaria La Nueva I Y Ii Etapa por el monto de $10,000,000 no presentan registro presupuestal en el sistema SICAPITAL     </t>
  </si>
  <si>
    <t xml:space="preserve">5.Se evidencio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</si>
  <si>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evidencio el informe final de las entidades beneficiarias el cual se constituía como requisito para el desembolso.   </t>
  </si>
  <si>
    <t xml:space="preserve"> 7. No se evidencio en las ordenes de pago documentación para la aplicación de tarifa de retención en la fuente en los contratos por honorarios.     </t>
  </si>
  <si>
    <t xml:space="preserve">8.En las ordenes de pago y en los contratos no se evidencio pólizas de garantía la cual se constituye como requisito para la contratación.   </t>
  </si>
  <si>
    <t xml:space="preserve">9.El convenio presenta diferencia  saldo por ejecutar de $27,205,500 correspondiente al registro en SICAPITAL a nombre del Ministerio de Hacienda y Crédito Publico CRP 1638 por concepto de gastos generales   </t>
  </si>
  <si>
    <t xml:space="preserve"> 10. El estado del convenio de acuerdo con la matriz suministrada es Terminado sin embargo las ordenes de pago no suman el 100% del presupuesto asignado</t>
  </si>
  <si>
    <t xml:space="preserve">1. Evidenciamos que el supervisor de este convenio es el mismo ordenador del gasto señora Carlos Yesid Rozo </t>
  </si>
  <si>
    <t xml:space="preserve">2.  EL CDP 1377 se encuentra distribuido sobre varios contratistas. </t>
  </si>
  <si>
    <t xml:space="preserve">3. No evidenciamos soportes de la OP 3340 , ademas evidenciamos RP por $20.825.954 cargados en el sistema SIICAPITAL el cual no se relaciona en ninguno de los comprabantes y registros contables  </t>
  </si>
  <si>
    <t>4.El contratista SHERLEY CATHERYNE LARRAÑAGA RUBIO reporta pagos referentes a dos contratos diferentes dentro del mismo convenio, los contratos son 2142 y 1055</t>
  </si>
  <si>
    <t xml:space="preserve">1. En la información de SICAPITAL relacionan a Dario Sierra Orjuela con RP No 5718 por valor de 2.000.000, valor que no se ejecuto.  </t>
  </si>
  <si>
    <t>2. En el software contable SIIGO está convenio tiene un saldo de $ 4.161.885. Saldo que debería estar en cero porque ya está terminado.</t>
  </si>
  <si>
    <t xml:space="preserve">2. Se puede evidenciar que el supervisor del convenio es el mismo ordenador del gasto en señor Carlor Rozo </t>
  </si>
  <si>
    <t xml:space="preserve">1. el convenio a la fecha de esta auditoria se encuentra en estado terminado de acuerdo con la información en el sistema SIEXUD tiene fecha de finalizaciòn marzo de 2019 sin embargo a la fecha de la auditoria aun no se ha iniciado el proceso de liquidaciòn   </t>
  </si>
  <si>
    <t>3. No se encuentra registrado el monto del beneficio institucional dentro del presupuesto</t>
  </si>
  <si>
    <t xml:space="preserve">2. La siguientes OP no se puedieron verificar no se encuentran los soportes en la  carpeta de OP: 10979, 10980, 8982, 9973  </t>
  </si>
  <si>
    <t>3. El formato Cumplido y autorización de giro, en algunos documentos se encuentra firmado con sello en el campo ordenador del gasto.No tiene firma litográfica vigencia 2019. Ordenes 2641 y 2639</t>
  </si>
  <si>
    <t xml:space="preserve">1. En el presupuesto de el convenio no se encontraba estipulado el Beneficio intitucional sin embargo se evidencio un pago por $60.500.000 </t>
  </si>
  <si>
    <t xml:space="preserve">1. No se evidencio el contrato de el señor Ruben Dario Bonilla  </t>
  </si>
  <si>
    <t>3.  El convenio se encuentra en SIDEXUD como terminado y aun tiene saldo pendiente por ejecutar loq eu indica que el convenio se encuentra pendiente de liquidación y la información no esta actualizada</t>
  </si>
  <si>
    <t xml:space="preserve">2. Hay diferencia entre los gastos presupuestados con los gastos ejecutados por $3.458.953, valor que aun no ha sido ejecutado aunque el convenio en SIDEXU indica que ya fue terminado   </t>
  </si>
  <si>
    <t xml:space="preserve">1. La documentación soporte no está en su totalidad en la orden de pago 3097, lo que no permite verificar el total del valor en los soportes como es el caso de la inconsistenica de CDP y en algunos casos RP.    </t>
  </si>
  <si>
    <t xml:space="preserve">2.En SIIGO y en SICAPITAL se relaciona una orden de pago a nombre de la Sra. Ingrid Carolina Lopez Mesa, pero en SIEXUD no se relaciona contrato a nombre de este tercero. </t>
  </si>
  <si>
    <t xml:space="preserve">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t>
  </si>
  <si>
    <t>4. El convenio se encuentra en estado TERMINADO y de acuerdo a la información suministrada por SIIGO y SICAPITAL no hay saldos a pagar. Sin embargo aun no ha iniciado el proceso de liquidaciòn</t>
  </si>
  <si>
    <t xml:space="preserve">1. No se encuentra la orden de pago por $6.250.000 a nombre de la señora Leidy Ladino Herrera No.6662 en original en su lugar se encuentra una copia </t>
  </si>
  <si>
    <t>1. Las Órdenes de pago a contratos con proveedores del convenio no tienen anexo las facturas origen del servicio o bienes contratados, lo cual no permitio verificar si cumplian  los requisitos y los montos contratados.</t>
  </si>
  <si>
    <t xml:space="preserve"> 2. Los Certificados de Disponibilidad Presupuestal presentan diferencias con respecto al valor del contrato    </t>
  </si>
  <si>
    <t xml:space="preserve">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t>
  </si>
  <si>
    <t>El convenio se encuentra terminado, a la fecha de esta auditoria aun tiene un presupuesto pendiente por ejecutar de $51.512.453, se ejecuto con un solo contratista</t>
  </si>
  <si>
    <t xml:space="preserve">1. Se encuentra en la información de SICAPITAL con registro presupuestal pero no se encontró documentos físicos, contrato, orden de pago en SIIGO relacionada con las siguientes personas Angela Ciendua, Adamcol SAS, Gran papeleria Bolivar SAS, Melquicedec Cantor, Gilberto Enciales   </t>
  </si>
  <si>
    <t xml:space="preserve">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t>
  </si>
  <si>
    <t xml:space="preserve">3. Se evidencia que en el Convenio no se encuentra una plantilla de las retenciones aplicadas.    </t>
  </si>
  <si>
    <t xml:space="preserve">4. En la orden de pago 6949 aparece por un valor de $2.245.243 en el sistema SIIGO aparace un documento N 67 cruzando el mismo valor.  </t>
  </si>
  <si>
    <t>5. A la fecha de esta auditoria el estado del convenio en el SIEXUD es terminado sin embargo tiene fecha de terminación octubre de 2019 y no cuenta con ningun documento que indique adiciones al contrato o que se hayya iniciado el proceso de liquidaciòn</t>
  </si>
  <si>
    <t xml:space="preserve">1. El valor girado a la universidad por concepto de Beneficio Institucional es mayor al del presupuesto por $2.521.393  </t>
  </si>
  <si>
    <t xml:space="preserve">2. El valor ejecutado del convenio a la fecha de la auditoria esta por encima del valor del presupuestos por $16.398.849 </t>
  </si>
  <si>
    <t>3. El convenio en el sistema SIEXUD se encuentra en estado terminado sin embargo según el mismo sistema su fecha de terminación es enero de 2019  por las fechas de emision de las ordenes de pago podemos identificar que el convenio no fue liquidado a tiempo</t>
  </si>
  <si>
    <t xml:space="preserve">1.  En el archivo digital de la orden de pago P-14-10673 presenta inconsistencia en el monto registrado $2.940.000 y el digitalizado $1.500.000, el total en letras y números en el archivo digital no especifica el mismo total.   </t>
  </si>
  <si>
    <t xml:space="preserve">2.  En el expediente digital no se encuentra la orden de pago P-14-10984 de Bustos Velazco Edier Hernán por $1.440.000 </t>
  </si>
  <si>
    <t xml:space="preserve"> 3.  En el expediente digital no se encuentra la orden de pago P-14-10985 de Bustos Velazco Edier Hernán por $3.675.000   </t>
  </si>
  <si>
    <t xml:space="preserve"> 4.  Se evidencio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</si>
  <si>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evidencio pago total por $78.235.398 al contratista Gestión Estratégica &amp; servicios técnicos Aeronáuticos en el archivo digital de las ordenes de pago no se evidencio la orden de compra que soportaba las transacciones realizadas.  </t>
  </si>
  <si>
    <t xml:space="preserve">6.  La orden de pago P-14-10987 de 2019 a nombre de Ortiz Orjuela Pablo Henry por $5.000.000 no esta digitalizada en el link suministrado para consulta </t>
  </si>
  <si>
    <t xml:space="preserve"> 7.  Las ordenes  p-14-7228  y P-14-7229 giradas a nombre de la Universidad Distrital Francisco José de Caldas por concepto de Beneficio Institucional por total de $30,465,000 no están en el archivo digital del IDEXUD    </t>
  </si>
  <si>
    <t xml:space="preserve">8.  No se evidencio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</si>
  <si>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evidencio soportes de depuración para la aplicación de tarifas de retención en la fuente a los contratos de docentes, supervisores  y asistentes académicos.     </t>
  </si>
  <si>
    <t xml:space="preserve"> 10.El estado del convenio de acuerdo con la matriz suministrada por la entidad es en liquidación sin embargo de acuerdo con las ordenes de pago revisadas aun hacen falta $91.623.769 por ejecutar del presupuesto y un saldo pendiente por pagar del Beneficio institucional por $9.527.697</t>
  </si>
  <si>
    <t xml:space="preserve">1, No se evidencian soportes de CDP y RP para los terceros Gomez Hernando, Corena Anjer del Carmen, Benavides Alexander, Cely Oscar, Aguilera Marcos y Vivas Leandro </t>
  </si>
  <si>
    <t xml:space="preserve"> 2. A la fecha de revisión del convenio su estado es en Ejecución con fecha de terminación septiembre de 2020</t>
  </si>
  <si>
    <t xml:space="preserve">1. En los soportes de pagos no se encuentra la depuración de la retención en la fuente aplicada por lo cual no fue posible verificar si se efectuo de manera correcta </t>
  </si>
  <si>
    <t xml:space="preserve">2. En SICAPITAL se registran a Camilo Andres Clavijo Torres, British Council y Soluciones Educativas Pablo Almonacid SAS y en el Movimiento 2018 no aparecen registros de ordenes de pago que relacionen estos terceros. </t>
  </si>
  <si>
    <t xml:space="preserve"> 3. Las ordenes de pago verificadas no cuentan con CDP y RP</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</si>
  <si>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la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</si>
  <si>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t>
  </si>
  <si>
    <t xml:space="preserve">3. No se evidencio pagos por concepto de Beneficio Institucional a favor de la Universidad Distrital </t>
  </si>
  <si>
    <t xml:space="preserve">4. No se encuentran cargados en el SIEXUD loc contratos a nombre  de Mauricio Franco y RGS EXPANSION GROUP BTL COLOMBIA LTDA   </t>
  </si>
  <si>
    <t xml:space="preserve">1. No se encuentra el  Certificado de registro Presupuestal, planilla de aportes sociales dentro del proceso contractual No. 1656,  realizado con el señor Diego Andrés Arroyo Rivera, en la documentación sistematizada suministrada por la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</si>
  <si>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la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</si>
  <si>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la Idexud.   </t>
  </si>
  <si>
    <t xml:space="preserve">4. No se encuentra el  Certificado de Disponibilidad Presupuestal, dentro del proceso contractual No. 12783,  realizado con el señor José David Carreño Rubiano, en la documentación sistematizada suministrada por la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</si>
  <si>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la Idexud, por lo cual no es posible verificar el valor y número, si coincide o no, con el del informe de SICAPITAL y con la orden de pago.  </t>
  </si>
  <si>
    <t xml:space="preserve"> 1. En los casos de las sesiones de contratos solo se deja como soporte un acta sin hacer un Otro si que cumpla con la formalidad de la cesión. </t>
  </si>
  <si>
    <t>2. Este convenio de acuerdo con la base de datos suministrada por la entidad se encuentra en proceso de liquidación, identificamos que el presupuesto no ha sido ejecutado en su totalidad el valor pendiente por ejecutar es $111.508.174 y que los  pagos por Beneficio Institucional por $20.889.391tampoco han sido realizados.</t>
  </si>
  <si>
    <t xml:space="preserve">1. No se encontraron en el link suministrado para consulta de ordenes de pago, las siguientes ordenes 7719, 7731,7720,9082,7724,10294,7738,9307,10167,10168,9172,9806, 11131,7727,7722, 7942,7712,7717,9084,7723,9308,9306,7726,5766,7728,7714,11405,11406,7730,7716,9083,7725,7718 </t>
  </si>
  <si>
    <t xml:space="preserve"> 2.Dentro de los documentos soporte del contrato CPS 860-2019 se encuentra archivado el CDP 1705 correspondiente a un convenio con la Alcaldia de Fusagasuga  </t>
  </si>
  <si>
    <t xml:space="preserve">3. La base de retencion en la orden de pago 5754 no coincide con el valor a pagar al tercero Alejandro Chaparro </t>
  </si>
  <si>
    <t xml:space="preserve">4. Los registros de SICAPITAL y SIIGO no coinciden con el valor de los RP y CDP a nombre de Grupo3 Media SAS </t>
  </si>
  <si>
    <t>4. Para el contratista William Cruz  se evidencio contrato en el SIEXUD pero no hay ordenes de pago y en los RP no esta registrado el número de cedula.</t>
  </si>
  <si>
    <t xml:space="preserve"> 5. De acuerdo con la información del sistema SIEXUD el contrato se encuentra liquidado , sin embargo su fecha de terminación indica ser en noviembre de 2019, a la fecha de nuestra auditoria aun tenia un saldo por ejecutar de $88.308.667</t>
  </si>
  <si>
    <t xml:space="preserve">1. En el sistema SIDEXUD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</si>
  <si>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No se evidencia el valor del Beneficio Institcuional ejecutado, el valor en el presupuesto es de $ 39.374.597   </t>
  </si>
  <si>
    <t xml:space="preserve">3. Hay diferencia entre los gastos presupuestados con los gastos ejecutados, aun estan pen dieentes por ejecutar $214.372.805   </t>
  </si>
  <si>
    <t xml:space="preserve">4. No se evidencia el Ordenador del Gasto, pero si el responsable del presupuesto que es el señor Carlos Yesid Rozo Alvarez.   </t>
  </si>
  <si>
    <t>5. El convenio esta en ejecución de acuerdo con lo indicado en el SIEXUD, con fecha de terminación diciembre de 2019</t>
  </si>
  <si>
    <t>PROCESO AFECTADO</t>
  </si>
  <si>
    <t>INFORMACIÓN SUMINISTRADA POR EL IDEXUD EN LA MATRIZ DE CONVENIOS</t>
  </si>
  <si>
    <t>RESULTADO DE LA VALIDACIÓN DOCUMENTAL REALIZADA POR KRESTON RM S.A.</t>
  </si>
  <si>
    <t>OBJETO DEL CONVENIO</t>
  </si>
  <si>
    <t>ESTADO DEL CONVENIO - AL 11 DE MAYO  DE 2020</t>
  </si>
  <si>
    <t>VALOR DEL HALLAZGO</t>
  </si>
  <si>
    <t>6. Para el contrato CPS- 2329 no se evidenció la poliza de cumplimiento, la cual esta estipulada en el contrato como obligatoria</t>
  </si>
  <si>
    <t xml:space="preserve">1.En la orden de pago P-14-970  del contratista Destino sin fronteras no se evidenció el detalle de los funcionarios que tomaron los vuelos, la fecha de los mismos y el costo por los trayectos realizados.                                                                        </t>
  </si>
  <si>
    <t xml:space="preserve"> 2. En la orden de pago P-14-1892 del contratista Fundación De Educación Y Turismo Sostenible se evidenció el pago por 9 dias de hospedaje cuando los dias de seminario fueron 6                                                                                                                </t>
  </si>
  <si>
    <t xml:space="preserve">3.Se evidenció en la orden de pago P-14-823  del contratista Policromia Digital S A S diferencia en los conceptos facturados frente a la orden de compra aprobada por el instituto.                                                                                                                          </t>
  </si>
  <si>
    <t xml:space="preserve"> 4. En los archivos digitales de las ordenes de pago del convenio no se evidenció la tabla de depuracion de retencion enla fuente aplicada a los contratistas.                                                                                                                                       </t>
  </si>
  <si>
    <t xml:space="preserve"> 2. En los expedientes digitales de contratos y ordenes de pago del convenio no se evidenció las polizas de garantias.                                                                             </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</si>
  <si>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</si>
  <si>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</si>
  <si>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4. En los siguientes contratos no se evidenció acta de liquidación Enrique Vargas, Lina Ortiz, Mauricio Moreno, Luis Porras, Anyi Lozano, Jose Lopez, Leidy Barrera, Luis Caceres</t>
  </si>
  <si>
    <t xml:space="preserve"> 5.Se evidencia celebración de contrato con Jhon Ervin Moreno Segura por $75,757,880 ; entidad con activos  acorde a cámara de comercio de $1.280.000, no se evidenció en el archivo digital de la orden de pago P-14-14533 y del contrato la póliza de garantía.                                                                                                    </t>
  </si>
  <si>
    <t xml:space="preserve">1. No se evidenció presupuesto en la documentación digital del convenio.       </t>
  </si>
  <si>
    <t xml:space="preserve"> 2. La orden de pago P-14-12956 girada a nombre de Comercializadora RADS SAS por $32.000.000 no contiene soportes para el  pago realizado y no se evidenció documentación del tercero.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</si>
  <si>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</si>
  <si>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</si>
  <si>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</si>
  <si>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</si>
  <si>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</si>
  <si>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4. El contrato en sistema Siexud esta en estado terminado no se evidenció acta de liquidación, su fecha de terminaciòn debio ser diciembre 2017. Por lo anterior a la fecha de esta auditoria el convenio debia estar liquidado</t>
  </si>
  <si>
    <t xml:space="preserve">7. Se evidenció giro por concepto de beneficio institucional por  $21.428.572  esta limitada su verificación ya que no fue suministrado el presupuesto del convenio.   </t>
  </si>
  <si>
    <t xml:space="preserve">9. Se evidenció notas de ajuste  N-14- 28//40//41//44/45/54/63 y 71 en el año 2017 por valor de $45.771.428 las cuales se debitan y acreditan mensualmente, no se evidenció la </t>
  </si>
  <si>
    <t xml:space="preserve">1. Para este convenio no se evidenció soporte del presupuesto autorizado </t>
  </si>
  <si>
    <t xml:space="preserve">2 No se evidenció en las ordenes de pago las polizas de garantia de los contratistas del convenio, el cual es requisito para realizar la contratacion.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</si>
  <si>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</si>
  <si>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5. No se evidenció digitalizado en el SIEXUD el presupuesto aprobado del convenio, las ordenes de pago suman $827.806.223, valor que seria superior al valor del contrato de esta matriz</t>
  </si>
  <si>
    <t xml:space="preserve">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t>
  </si>
  <si>
    <t xml:space="preserve">1.Para todas las ordenes de pago se evidenció que en la orden de giro no se cuenta con la firma del ordenador del gasto, la autorización se hace por medio de un sello que simula la firma. </t>
  </si>
  <si>
    <t xml:space="preserve">8. No se identificaron ordenes de pago por concepto de Beneficio institucional tampoco se evidenció ningun registro por este concepto en SICAPITAL  </t>
  </si>
  <si>
    <t>9. A la fecha de esta auditoria no se evidenció ningún soporte de liquidación o suspensión del convenio</t>
  </si>
  <si>
    <t xml:space="preserve">1. El contratista Ascender Asesores S.A.S  tiene un patrimonio de $50,000,000 acorde a información de la cámara de comercio, para responder por el contrato otorgado por $150,000.000, en el expediente digital del contrato y de las ordenes de pago no se evidenció la póliza de garantía. </t>
  </si>
  <si>
    <t>3. No se evidenció en los contratos ni en las ordenes de pago  digitalizados del convenio  las pólizas de garantía de los contratistas por los servicios prestados.</t>
  </si>
  <si>
    <t>4. En el presupuesto del convenio no se evidenció el rubro por concepto de Beneficio institucional</t>
  </si>
  <si>
    <t xml:space="preserve">4.No se hicieron pagos a la universidad por Beneficio Economico y tampoco se evidenció esta partida dentro del presupuesto </t>
  </si>
  <si>
    <t xml:space="preserve">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</si>
  <si>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1. No se evidenció el contrato de William Barrera quien segun los registros del sistema SIIGO recibio pagos por ejecución del convenio.  </t>
  </si>
  <si>
    <t xml:space="preserve">1. En la orden de pago P-14-8545 de 2018 girado a nombre de Alexander Carabali  Alvarado se evidenció enmendaduras en el valor total de los  documentos equivalentes  Numero 67,86 y 511 de la legalización de hospedaje de hoteles Estevez      </t>
  </si>
  <si>
    <t xml:space="preserve">2. En la orden de pago P-14-18130 de 2017 girada a nombre de Comercializadora Rads S A S  por $ 111,148,000 no se evidenció soporte de recibido del material adquirido.     </t>
  </si>
  <si>
    <t xml:space="preserve">4. En el archivo digital de la orden de pago   P-14-2801  girado a nombre de Colaereo por $7,882,519 adjuntan facturas soporte  que suman $14,614,017 de las cuales no especifican cuales corresponden al giro realizado, no se evidenció contrato con la entidad.      </t>
  </si>
  <si>
    <t xml:space="preserve">9.  Se evidenció giros a la Universidad Distrital Francisco José de Caldas por concepto diferente al beneficio institucional, por una suma de $90,000,000, los soportes no permiten identificar los gastos que originaron el reintegro de recursos a la universidad.     </t>
  </si>
  <si>
    <t xml:space="preserve">11. No se evidenció en las ordenes de pago documentación que permita identificar la base y tarifa de retención en la fuente en los contratos por honorarios.     </t>
  </si>
  <si>
    <t>14. Según acta de prorroga numero 2 CTO 2199  se estipulo como fecha final para el convenio el 23 de julio de 2018, no se evidenció acta de liquidacion en la documentacion digital del convenio.</t>
  </si>
  <si>
    <t>2, El convenio tiene fecha de terminaciòn enero de 2019 de acuerdo con el sistema SIEXUD, a la fecha de la auditoria no se evidenció que se hubiera inciado el proceso de liquidaciòn</t>
  </si>
  <si>
    <t xml:space="preserve">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</si>
  <si>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t>
  </si>
  <si>
    <t xml:space="preserve">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</si>
  <si>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</si>
  <si>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</si>
  <si>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t>
  </si>
  <si>
    <t xml:space="preserve">5.Se evidenció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</si>
  <si>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evidenció el informe final de las entidades beneficiarias el cual se constituía como requisito para el desembolso.   </t>
  </si>
  <si>
    <t xml:space="preserve"> 7. No se evidenció en las ordenes de pago documentación para la aplicación de tarifa de retención en la fuente en los contratos por honorarios.     </t>
  </si>
  <si>
    <t xml:space="preserve">8.En las ordenes de pago y en los contratos no se evidenció pólizas de garantía la cual se constituye como requisito para la contratación.   </t>
  </si>
  <si>
    <t xml:space="preserve">1. En el presupuesto de el convenio no se encontraba estipulado el Beneficio intitucional sin embargo se evidenció un pago por $60.500.000 </t>
  </si>
  <si>
    <t xml:space="preserve">1. No se evidenció el contrato de el señor Ruben Dario Bonilla  </t>
  </si>
  <si>
    <t xml:space="preserve">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</si>
  <si>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evidenció pago total por $78.235.398 al contratista Gestión Estratégica &amp; servicios técnicos Aeronáuticos en el archivo digital de las ordenes de pago no se evidenció la orden de compra que soportaba las transacciones realizadas.  </t>
  </si>
  <si>
    <t xml:space="preserve">8.  No se evidenció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</si>
  <si>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evidenció soportes de depuración para la aplicación de tarifas de retención en la fuente a los contratos de docentes, supervisores  y asistentes académicos.     </t>
  </si>
  <si>
    <t xml:space="preserve">3. No se evidenció pagos por concepto de Beneficio Institucional a favor de la Universidad Distrital </t>
  </si>
  <si>
    <t>Dentro del proceso de verificación de soportes y contratos para este convenio no se evidenciaron hallazgos</t>
  </si>
  <si>
    <r>
      <t xml:space="preserve">1. </t>
    </r>
    <r>
      <rPr>
        <sz val="9"/>
        <rFont val="Times New Roman"/>
        <family val="1"/>
      </rPr>
      <t>Verificado el sistema contable SICAPITAL se registra un pago por concepto de servicios públicos a la Empresa De Acueducto Y Alcantarillado De Bogotá por valor de $ 185.340, sin embargó al verificar el sistema contable SIIGO no se encuentra la orden de pago por dicho concepto.</t>
    </r>
  </si>
  <si>
    <r>
      <rPr>
        <b/>
        <sz val="9"/>
        <rFont val="Times New Roman"/>
        <family val="1"/>
      </rPr>
      <t>2.</t>
    </r>
    <r>
      <rPr>
        <sz val="9"/>
        <rFont val="Times New Roman"/>
        <family val="1"/>
      </rPr>
      <t xml:space="preserve">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t>
    </r>
  </si>
  <si>
    <r>
      <rPr>
        <b/>
        <sz val="9"/>
        <rFont val="Times New Roman"/>
        <family val="1"/>
      </rPr>
      <t>3.</t>
    </r>
    <r>
      <rPr>
        <sz val="9"/>
        <rFont val="Times New Roman"/>
        <family val="1"/>
      </rPr>
      <t xml:space="preserve"> Dentro del contrato No. 1361 suscrito con Geot Consultores S.A.S, verificado los informes contables se evidencia  que no coincide el valor pagado, toda vez que en SICAPITAL se refleja un valor pago de $ 42.000.000 y en SIIGO un valor pago de $ 21.000.000.</t>
    </r>
  </si>
  <si>
    <r>
      <t xml:space="preserve">5. </t>
    </r>
    <r>
      <rPr>
        <sz val="9"/>
        <rFont val="Times New Roman"/>
        <family val="1"/>
      </rPr>
      <t>Dentro del contrato No. 747 suscrito con la señora Guerrero López Giovanna Paola, revisado el sistema contable Siigo se emitió la orden de pago No. 3970 ; sin embargo en SICAPITAL no se encuentra el registro de dicho pago.</t>
    </r>
  </si>
  <si>
    <r>
      <rPr>
        <b/>
        <sz val="9"/>
        <rFont val="Times New Roman"/>
        <family val="1"/>
      </rPr>
      <t xml:space="preserve">6. </t>
    </r>
    <r>
      <rPr>
        <sz val="9"/>
        <rFont val="Times New Roman"/>
        <family val="1"/>
      </rPr>
      <t>Dentro del contrato No. 1133 suscrito con la señora Álvarez Rodríguez Diana Jineth , verificado los informes contables se evidencia  que no coincide el valor pagado, toda vez que en SICAPITAL se refleja un valor pago de $ 13.300.000 y en SIIGO un valor pago de $ 9.750.000.</t>
    </r>
  </si>
  <si>
    <r>
      <t xml:space="preserve">22. </t>
    </r>
    <r>
      <rPr>
        <sz val="9"/>
        <rFont val="Times New Roman"/>
        <family val="1"/>
      </rPr>
      <t xml:space="preserve">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t>
    </r>
  </si>
  <si>
    <r>
      <t xml:space="preserve">7. </t>
    </r>
    <r>
      <rPr>
        <sz val="9"/>
        <rFont val="Times New Roman"/>
        <family val="1"/>
      </rPr>
      <t>Verificadas las 5 órdenes de pago, emitidas dentro del contrato No. 1387 suscrito con el señor Martínez Moreno Diego Alexander,  se evidencia que la orden de pago No. 13833 la descripción del detalle no coincide con la del rubro, es decir, el detalle refiere " Pago Nominas Varias CPS Con Cargo A Varios Convenios Y Ctas Contables Diferentes Entrega 08 De Noviembre" y el rubro refiere " Gastos Gener.  Contrato Inter. 214 De 2016 Entre La Secretaria De Movilidad Y La Ud", igualmente no se encuentra el informe de cumplimiento en la  documentación sistematizada suministrada por el Idexud.</t>
    </r>
  </si>
  <si>
    <r>
      <t xml:space="preserve">4. </t>
    </r>
    <r>
      <rPr>
        <sz val="9"/>
        <rFont val="Times New Roman"/>
        <family val="1"/>
      </rPr>
      <t>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t>
    </r>
  </si>
  <si>
    <r>
      <t xml:space="preserve">8. </t>
    </r>
    <r>
      <rPr>
        <sz val="9"/>
        <rFont val="Times New Roman"/>
        <family val="1"/>
      </rPr>
      <t>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t>
    </r>
  </si>
  <si>
    <r>
      <t xml:space="preserve">9. </t>
    </r>
    <r>
      <rPr>
        <sz val="9"/>
        <rFont val="Times New Roman"/>
        <family val="1"/>
      </rPr>
      <t>Dentro del contrato No. 736 suscrito con la señora Miranda Rodríguez Ana María, Revisado el sistema contable SIIGO se emitió la orden de pago No. 3965 ; sin embargo en SICAPITAL no se encuentra el registro de dicho pago.</t>
    </r>
  </si>
  <si>
    <r>
      <t>10.</t>
    </r>
    <r>
      <rPr>
        <sz val="9"/>
        <rFont val="Times New Roman"/>
        <family val="1"/>
      </rPr>
      <t xml:space="preserve"> La orden de pago No. 7777 fue ejecutada dentro del contrato  suscrito con la señor Rojas Ruiz Johan Eduardo. Sin embargo dicho documento no fue proporcionado para nuestra revisión.</t>
    </r>
  </si>
  <si>
    <r>
      <t xml:space="preserve">21. </t>
    </r>
    <r>
      <rPr>
        <sz val="9"/>
        <rFont val="Times New Roman"/>
        <family val="1"/>
      </rPr>
      <t>No se encuentra el otro si del contrato, certificado de disponibilidad presupuestal, registro presupuestal, planilla de seguridad social,  dentro del otro si orden de servicio No. 1015 suscrita con Alarmas Eterna Ltda , en la documentación sistematizada suministrada por el Idexud.</t>
    </r>
  </si>
  <si>
    <t xml:space="preserve">1. Dentro del contrato No. 360 suscrito con la señora Méndez Pinzón Edna Roció, en la documentación sistematizada suministrada por el Idexud, No se encuentra la certificación bancaria y RUT.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</si>
  <si>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el Idexud.                                                                         </t>
  </si>
  <si>
    <t xml:space="preserve">1. No se encuentra el RUT, dentro de la documentación sistematizada suministrada por el Idexud dentro del proceso contractual No. 2225 señor Bedoya Basto Laura Lucia.                                                                                                    </t>
  </si>
  <si>
    <t xml:space="preserve">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</si>
  <si>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t>
  </si>
  <si>
    <t xml:space="preserve">2. No se encuentra el rut dentro de la documentación sistematizada suminstrada por el Idexud dentro del proceso contractual No. 2368 Moreno Enciso Luisa Fernanda                                                                                                                </t>
  </si>
  <si>
    <t xml:space="preserve">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</si>
  <si>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</si>
  <si>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 El formato de autorizacion de giro no se encuentra firmado por el ordenador del gasto, dentro del proceso contractual No. 479,  realizado con Bustos Velazco Edier Hernán, en la documentación sistematizada suministrada por el Idexud.  </t>
  </si>
  <si>
    <t xml:space="preserve"> 5.  Verificado El RUT se encuentra desactualizadoya que esta impreso del dia 26 de junio del 2013,  en la documentación sistematizada suministrada por el Idexud dentro del proceso contractual No. 877 del señor Pinzón Casallas Wilson Jairo      </t>
  </si>
  <si>
    <t xml:space="preserve">6. Verificado el RUT se encuentra desactualizado ya que esta impreso del dia 10 de julio del 2014 , en la documentación sistematizada suministrada por el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</si>
  <si>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t>
  </si>
  <si>
    <t xml:space="preserve">8. El formato de autorizacion de giro no se encuentra firmado por el ordenador del gasto, dentro del proceso contractual No. 1968 , realizado con el señor Venegas Andrés Arturo, en la documentación sistematizada suministrada por el Idexud.  </t>
  </si>
  <si>
    <t xml:space="preserve">9.  Verificado el RUT se encuentra desactualizado ya que esta impreso del dia 29 de mayo del 2014 , en la documentación sistematizada suministrada por el Idexud dentro del proceso contractual No.  490 del Villarraga Poveda Luis Fernando    </t>
  </si>
  <si>
    <t xml:space="preserve">2. Verificado el RUT se encuentra desactualizado ya que está impreso del día 21 de enero del 2013, en  la documentación sistematizada suministrada por el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</si>
  <si>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el Idexud.     </t>
  </si>
  <si>
    <t xml:space="preserve">1. No se encuentra el certificado de Disponibilidad Presupuesta, dentro del proceso contractual No. 2682, realizado con el señor Cesar Augusto Mayorga Mendoza, en la documentación sistematizada suministrada por el Idexud.   </t>
  </si>
  <si>
    <t xml:space="preserve">2. No se encuentra el certificado de Disponibilidad Presupuesta, registro presupuestal dentro del proceso contractual No. 2681, realizado con el señor Miguel Ángel Zuluaga Ramírez, en la documentación sistematizada suministrada por el Idexud.   </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</si>
  <si>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</si>
  <si>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t>
  </si>
  <si>
    <t xml:space="preserve">1. No se encuentra el RUT, certificación bancaria, informe de cumplimiento, planilla de seguridad social, dentro del proceso contractual No. 116, realizado con el señor Ariza Cortes William Gilberto, en la documentación sistematizada suministrada por el Idexud.   </t>
  </si>
  <si>
    <t xml:space="preserve">2. No se encuentra el RUT, certificación bancaria, informe de cumplimiento, planilla de seguridad social, dentro del proceso contractual No. 049, realizado con el señor Carvajal Rojas Lyndon, en la documentación sistematizada suministrada por el Idexud.  </t>
  </si>
  <si>
    <t xml:space="preserve">1. Dentro del contrato No. 914  suscrito con Soldesarrollo S.A.S , en la documentación sistematizada suministrada por el Idexud, no se encuentra la planilla de seguridad social  ni la certificación de pago de la misma  </t>
  </si>
  <si>
    <t xml:space="preserve">1. No se encuentra el informe de cumplimiento, planilla de seguridad social, certificación bancaria, RUT, dentro del proceso contractual No. 5411, realizado con Contreras Bravo Leonardo Emiro, en la documentación sistematizada suministrada por el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</si>
  <si>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</si>
  <si>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</si>
  <si>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t>
  </si>
  <si>
    <t xml:space="preserve">5. Verificado El RUT se encuentra desactualizadoya que esta impreso del dia 26 de junio del 2013,  en la documentación sistematizada suministrada por el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</si>
  <si>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t>
  </si>
  <si>
    <t xml:space="preserve"> 7. No se encuentra la planilla de seguridad social, RUT, cuenta bancaria e informe de cumplimiento, dentro del proceso contractual No.  102 , realizado con Rodríguez Molano José Ignacio, en la documentación sistematizada suministrada por el Idexud.   </t>
  </si>
  <si>
    <t xml:space="preserve">1. No se encuentra la planilla de aportes sociales dentro del proceso contractual No. 2019,  realizado con la señora  Andrea  Del Pilar Duarte Figueroa, en la documentación sistematizada suministrada por el Idexud.    </t>
  </si>
  <si>
    <t xml:space="preserve">2. No se encuentra la planilla de aportes sociales dentro del proceso contractual No. 2005,  realizado con el señor Christian Camilo Cruz Mejía, en la documentación sistematizada suministrada por el Idexud.   </t>
  </si>
  <si>
    <t xml:space="preserve"> 3. No se encuentra el RUT dentro del proceso contractual No. 438,  realizado con Wct World Class Transport S.A.S , en la documentación sistematizada suministrada por el Idexud.  </t>
  </si>
  <si>
    <t xml:space="preserve">6. No se encuentra la planilla de aportes sociales dentro del proceso contractual No.  439,  realizado Inversiones Tecnograficas S.A.S, en la documentación sistematizada suministrada por el Idexud.  </t>
  </si>
  <si>
    <t xml:space="preserve">11. No se encuentra la orden de pago No. 11024 emitida a la señora Sánchez Rodríguez Sandra Patricia, dentro del Link de ordenes de pagos suministrada por el Idexud.   </t>
  </si>
  <si>
    <t>12. No se encuentra las ordenes de pagos No. 11010 y 11011 emitidas a la señora Varga Vargas Elba Lorena, dentro del Link de ordenes de pagos suministrada por el Idexud.</t>
  </si>
  <si>
    <t xml:space="preserve">1.  No se encuentra la orden de pago No. 2054 emitida a la señora Alba Lucia Rodríguez Bolaños, dentro del Link de órdenes de pagos suministrada por el Idexud.  </t>
  </si>
  <si>
    <t xml:space="preserve">2.no se encuentra la orden de pago No. 9386,  en la documentación sistematizada suministrada por el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</si>
  <si>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</si>
  <si>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</si>
  <si>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t>
  </si>
  <si>
    <t xml:space="preserve">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</si>
  <si>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el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</si>
  <si>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el Idexud.   </t>
  </si>
  <si>
    <t xml:space="preserve">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</si>
  <si>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t>
  </si>
  <si>
    <r>
      <rPr>
        <b/>
        <sz val="9"/>
        <rFont val="Times New Roman"/>
        <family val="1"/>
      </rPr>
      <t>20.</t>
    </r>
    <r>
      <rPr>
        <sz val="9"/>
        <rFont val="Times New Roman"/>
        <family val="1"/>
      </rPr>
      <t xml:space="preserve"> No se encuentra la planilla de seguridad social, dentro de la orden de servicio No. 1232,1015 suscrita con Alarmas Eterna Ltda , en la documentación sistematizada suministrada por el Idexud.</t>
    </r>
  </si>
  <si>
    <r>
      <rPr>
        <b/>
        <sz val="9"/>
        <rFont val="Times New Roman"/>
        <family val="1"/>
      </rPr>
      <t xml:space="preserve">23. </t>
    </r>
    <r>
      <rPr>
        <sz val="9"/>
        <rFont val="Times New Roman"/>
        <family val="1"/>
      </rPr>
      <t>No se encuentra el acta de cesión de contrato, dentro del contrato No. 743 suscrito con la señora Peña Muñoz Jimena  en la  documentación sistematizada suministrada por el Idexud.</t>
    </r>
  </si>
  <si>
    <r>
      <rPr>
        <b/>
        <sz val="9"/>
        <color theme="1"/>
        <rFont val="Times New Roman"/>
        <family val="1"/>
      </rPr>
      <t>26</t>
    </r>
    <r>
      <rPr>
        <sz val="9"/>
        <color theme="1"/>
        <rFont val="Times New Roman"/>
        <family val="1"/>
      </rPr>
      <t>.En la liquidación de pago de la orden de compra 6396, se evidencia que fue incluida en la base para el calculo de las retenciones el valor de pago correspondiente a la OP 6412, dado que cuando esta orden de pago fue cancelada, no se le practicaron los descuentos correspondientes</t>
    </r>
  </si>
  <si>
    <r>
      <rPr>
        <b/>
        <sz val="9"/>
        <color theme="1"/>
        <rFont val="Times New Roman"/>
        <family val="1"/>
      </rPr>
      <t xml:space="preserve">27. </t>
    </r>
    <r>
      <rPr>
        <sz val="9"/>
        <color theme="1"/>
        <rFont val="Times New Roman"/>
        <family val="1"/>
      </rPr>
      <t>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t>
    </r>
  </si>
  <si>
    <t>% DE PARTICIPACIÓN SOBRE EL TOTAL</t>
  </si>
  <si>
    <t>Baja</t>
  </si>
  <si>
    <t>HALLAZGO GENERAL</t>
  </si>
  <si>
    <t>DESCRIPCIÓN DETALLADA DEL HALLAZGO</t>
  </si>
  <si>
    <t>Control documental de soportes y versiones</t>
  </si>
  <si>
    <t>Sobreejecución presupuestal</t>
  </si>
  <si>
    <t>Media</t>
  </si>
  <si>
    <t>Validación y cierre de convenios terminados</t>
  </si>
  <si>
    <t>Diferencia sistema presupuestal vs sistema contable</t>
  </si>
  <si>
    <t>Diferencia entre el sistema presupuestal y el formato presupuestal aprobado</t>
  </si>
  <si>
    <t>Diferencia entre documentación soporte y sistema presupuestal</t>
  </si>
  <si>
    <t>titulo</t>
  </si>
  <si>
    <t>Documento no suministrado a la auditoría</t>
  </si>
  <si>
    <t>Alta</t>
  </si>
  <si>
    <t>RELEVANCIA CUANTITATIVA DEL HALLAZGO</t>
  </si>
  <si>
    <t>Diferencias en liquidación de órdenes de pago</t>
  </si>
  <si>
    <r>
      <rPr>
        <b/>
        <sz val="9"/>
        <rFont val="Times New Roman"/>
        <family val="1"/>
      </rPr>
      <t xml:space="preserve">24. </t>
    </r>
    <r>
      <rPr>
        <sz val="9"/>
        <rFont val="Times New Roman"/>
        <family val="1"/>
      </rPr>
      <t>El formato de autorización de pago no está firmado por el ordenar del gasto, dentro del contrato No. 768 suscrito con el señor Gregorio Hernan López Becerra en la  documentación sistematizada suministrada por el Idexud.</t>
    </r>
  </si>
  <si>
    <t>Pago sin evidencia de autorización</t>
  </si>
  <si>
    <r>
      <rPr>
        <b/>
        <sz val="9"/>
        <rFont val="Times New Roman"/>
        <family val="1"/>
      </rPr>
      <t>25.</t>
    </r>
    <r>
      <rPr>
        <sz val="9"/>
        <rFont val="Times New Roman"/>
        <family val="1"/>
      </rPr>
      <t xml:space="preserve"> Dentro del contrato No. 1046 suscrito con la señora Díaz Narváez Doralmis,  se evidencio que  la descripción del detalle de la orden de pago No. 10917 no coincide con la del rubro, es decir, el detalle refiere " Pago Nomina Varias CPS Con Cargo A Varios Convenios Y Cta Contable Diferentes Entrega 09 De Septiembre " y el rubro refiere " Gastos Gener.  Contrato Inter. 214 De 2016 Entre La Secretaria De Movilidad Y La Ud.</t>
    </r>
  </si>
  <si>
    <t>Incumplimiento de la normatividad legal</t>
  </si>
  <si>
    <r>
      <rPr>
        <b/>
        <sz val="9"/>
        <color theme="1"/>
        <rFont val="Times New Roman"/>
        <family val="1"/>
      </rPr>
      <t>30</t>
    </r>
    <r>
      <rPr>
        <sz val="9"/>
        <color theme="1"/>
        <rFont val="Times New Roman"/>
        <family val="1"/>
      </rPr>
      <t>. El estado del convenio es terminado sin embargo a la fecha de esta auditoria (11 de mayo 2020) aun no se ha iniciado el proceso de liquidación.</t>
    </r>
  </si>
  <si>
    <r>
      <rPr>
        <b/>
        <sz val="9"/>
        <color theme="1"/>
        <rFont val="Times New Roman"/>
        <family val="1"/>
      </rPr>
      <t>3.</t>
    </r>
    <r>
      <rPr>
        <sz val="9"/>
        <color theme="1"/>
        <rFont val="Times New Roman"/>
        <family val="1"/>
      </rPr>
      <t xml:space="preserve"> Se evidencia que en el Convenio no se encuentra una plantilla de las retenciones aplicadas, de acuerdo con el valor de la base y retención practicada no es posible establecer cual fue el concepto de la retención practicada</t>
    </r>
  </si>
  <si>
    <r>
      <rPr>
        <b/>
        <sz val="9"/>
        <color theme="1"/>
        <rFont val="Times New Roman"/>
        <family val="1"/>
      </rPr>
      <t xml:space="preserve">1. </t>
    </r>
    <r>
      <rPr>
        <sz val="9"/>
        <color theme="1"/>
        <rFont val="Times New Roman"/>
        <family val="1"/>
      </rPr>
      <t xml:space="preserve">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t>
    </r>
  </si>
  <si>
    <r>
      <rPr>
        <b/>
        <sz val="9"/>
        <color theme="1"/>
        <rFont val="Times New Roman"/>
        <family val="1"/>
      </rPr>
      <t xml:space="preserve">2. </t>
    </r>
    <r>
      <rPr>
        <sz val="9"/>
        <color theme="1"/>
        <rFont val="Times New Roman"/>
        <family val="1"/>
      </rPr>
      <t xml:space="preserve">Se identifica que en la orden de pago 9302 del año 2016 a nombre de la señora  Alexandra Puentes Suarez, se relaciona más de un CDP y RP. Lo cual no esta acorde a los procedimientos establecidos por el IDEXUD, dado que cada orden de pago debe tener asociado un unico CDP y RP.        </t>
    </r>
  </si>
  <si>
    <t xml:space="preserve">1.No se evidenció soporte del medio de pago utilizado (transferencia electronica, PIN, Cheque) en las diferentes ordenes de pago.                                                                                                                                                                                                                                                                                                                                                                        </t>
  </si>
  <si>
    <t>Gastos ejecutados sin causalidad con el convenio</t>
  </si>
  <si>
    <t>Convenio liquidado con saldos contables sin depurar</t>
  </si>
  <si>
    <r>
      <rPr>
        <b/>
        <sz val="9"/>
        <color theme="1"/>
        <rFont val="Times New Roman"/>
        <family val="1"/>
      </rPr>
      <t>3.</t>
    </r>
    <r>
      <rPr>
        <sz val="9"/>
        <color theme="1"/>
        <rFont val="Times New Roman"/>
        <family val="1"/>
      </rPr>
      <t xml:space="preserve"> De acuerdo con la información contable existe un saldo por ejecutar de $ 27.579.645. Sin embargo, de acuerdo  con la información del sistema SIEXUD el convenio se encuetra liquidado por lo cual no deberia relacionar saldos pendientes de ejecución.</t>
    </r>
  </si>
  <si>
    <r>
      <rPr>
        <b/>
        <sz val="9"/>
        <color theme="1"/>
        <rFont val="Times New Roman"/>
        <family val="1"/>
      </rPr>
      <t xml:space="preserve">4. </t>
    </r>
    <r>
      <rPr>
        <sz val="9"/>
        <color theme="1"/>
        <rFont val="Times New Roman"/>
        <family val="1"/>
      </rPr>
      <t xml:space="preserve">Dentro del convenio total no se ejecutó el contrato de Andres Mauricio Valencia Ramirez. Los datos de este tercero se evidencian en el sistema Siexud pero no se observan registros contables asociados a este en el sistema contable SIIGO </t>
    </r>
  </si>
  <si>
    <t xml:space="preserve">2. Se evidencia la ausencia de documentación en cuanto los Otros SI de los contratos de Alfonso Moratto, Carlos Meza y Clara Ortiz para determinar el tiempo y el valor por el cual se ha suscrito.            </t>
  </si>
  <si>
    <t xml:space="preserve">3. Existen ordenes de pago que corresponden a un contratista no se especifica en la descripción y/o objeto el numero del contrato y se describe con un concepto abierto haciendo referencia a varios contratos.           </t>
  </si>
  <si>
    <t xml:space="preserve">4. La documentación soporte no está en su totalidad en algunas órdenes de pago, lo que no permite verificar el total del valor en los soportes como es el caso de la inconsistenica de CDP y en algunos casos RP.      </t>
  </si>
  <si>
    <t xml:space="preserve">1. Se evidencia la ausencia de documentación para conocer la depuración de la base de retención de los contratistas.                                                                            
</t>
  </si>
  <si>
    <t>5. En SIEXUD el número de identificación de la señora Clara Inés Ortiz Cifuentes se encuentra erroneo, lo que se remitió a la verificación con lo notificado en el Contrato y Verificación del NIT en la página de la DIAN.</t>
  </si>
  <si>
    <t xml:space="preserve">1. No se encuentran los soportes de CDP y RP en las ordenes de pago, los cuales hacen parte del proceso de documentación.                                             </t>
  </si>
  <si>
    <t>3. En el sistema SIEXUD el estado del convenio es "Suscrito" sin embargo de acuedo con la documentacion evidenciada, este contrato ya fue ejecutado</t>
  </si>
  <si>
    <r>
      <rPr>
        <b/>
        <sz val="9"/>
        <color theme="1"/>
        <rFont val="Times New Roman"/>
        <family val="1"/>
      </rPr>
      <t>1.</t>
    </r>
    <r>
      <rPr>
        <sz val="9"/>
        <color theme="1"/>
        <rFont val="Times New Roman"/>
        <family val="1"/>
      </rPr>
      <t xml:space="preserve"> En los documentos Fisicos anexaron un Rut con fecha de 2010/08/23 y no se encuentra actualizado, està relacionado en la orden de pago Nª 12309 por valor $8.400.000 a Nombre de JOSE MANUEL FLOREZ PEREZ con cèdula Nª 5.937.474.     </t>
    </r>
  </si>
  <si>
    <r>
      <rPr>
        <b/>
        <sz val="9"/>
        <color theme="1"/>
        <rFont val="Times New Roman"/>
        <family val="1"/>
      </rPr>
      <t xml:space="preserve"> 2. </t>
    </r>
    <r>
      <rPr>
        <sz val="9"/>
        <color theme="1"/>
        <rFont val="Times New Roman"/>
        <family val="1"/>
      </rPr>
      <t>Se evidencia que en el Convenio no se encuentra una plantilla de las retenciones aplicadas, que permita establecer la base y porcentajes de retención</t>
    </r>
  </si>
  <si>
    <r>
      <rPr>
        <b/>
        <sz val="9"/>
        <color theme="1"/>
        <rFont val="Times New Roman"/>
        <family val="1"/>
      </rPr>
      <t xml:space="preserve"> 3. </t>
    </r>
    <r>
      <rPr>
        <sz val="9"/>
        <color theme="1"/>
        <rFont val="Times New Roman"/>
        <family val="1"/>
      </rPr>
      <t>Se encuentra en la información de SICAPITAL el registro presupuestal que pertenece a la Señora DIANA MARCELA MEZA ARCILA con el documento CDP 409 106 RP 63 por valor de $25.000.000, pero no se encontró documentos físicos, contrato, orden de pago en SIIGO relacionada</t>
    </r>
  </si>
  <si>
    <r>
      <rPr>
        <b/>
        <sz val="9"/>
        <color theme="1"/>
        <rFont val="Times New Roman"/>
        <family val="1"/>
      </rPr>
      <t>4</t>
    </r>
    <r>
      <rPr>
        <sz val="9"/>
        <color theme="1"/>
        <rFont val="Times New Roman"/>
        <family val="1"/>
      </rPr>
      <t xml:space="preserve">.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r>
  </si>
  <si>
    <r>
      <rPr>
        <b/>
        <sz val="9"/>
        <color theme="1"/>
        <rFont val="Times New Roman"/>
        <family val="1"/>
      </rPr>
      <t>5.</t>
    </r>
    <r>
      <rPr>
        <sz val="9"/>
        <color theme="1"/>
        <rFont val="Times New Roman"/>
        <family val="1"/>
      </rPr>
      <t xml:space="preserve"> En la orden de pago Nª 12467 que pertence a la Señora CLAUDIA MARTHA BARBOSA QUIMBAY con cedula Nª 41.750.722 por valor $2.266.667 que corresponde al Contrato Inter. N° 1074 De 2015 Entre el Serv. Nal De Aprendizaje y La UD, este soporte no corresponde a este convenio   </t>
    </r>
  </si>
  <si>
    <r>
      <rPr>
        <b/>
        <sz val="9"/>
        <color theme="1"/>
        <rFont val="Times New Roman"/>
        <family val="1"/>
      </rPr>
      <t>6</t>
    </r>
    <r>
      <rPr>
        <sz val="9"/>
        <color theme="1"/>
        <rFont val="Times New Roman"/>
        <family val="1"/>
      </rPr>
      <t xml:space="preserve">. En la orden de pago Nª 13150 que pertence a la Señora ERIKA YOLANDA VARGAS ROSAS con cedula Nª 53.043.593 por valor $3.333.333 que corresponde al Contrato Inter. N° 092 De 2015 Entre el FDL De Antonio Ñariño y la UD, este soporte no corresponde a este convenio    </t>
    </r>
  </si>
  <si>
    <t>3.No se evidencia la orden de pago 16845 ni soportes adjuntos a nombre del tercero Pinilla Suarez Héctor Orlando por valor de $864.000</t>
  </si>
  <si>
    <t xml:space="preserve">1. Se evidencia que en el 98% de la documentación soporte, se encuentran únicamente autorizada por un sello y no contiene la firma del ordenador del gasto. </t>
  </si>
  <si>
    <t xml:space="preserve">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t>
  </si>
  <si>
    <t>4.No se evidencia la orden de pago 14165 ni soportes adjuntos a nombre del tercero Dirección Distrital de Tesorería por valor de $7.423.000</t>
  </si>
  <si>
    <t>1. Saldo por ejecutar de $8.499.167., no se evidenciaron soportes que indiquen alguna suspensión o soporte de la no ejecución del presupuesto asignado.</t>
  </si>
  <si>
    <t xml:space="preserve">3. En los soportes fisicos de la orden de pago N°14223,  no se encuentra el Documento CDP.  </t>
  </si>
  <si>
    <t>Diferencia sistema SIEXUD vs sistema contable</t>
  </si>
  <si>
    <t>4. En el sistema Siexud el convenio se encuentra en estado Suscrito. Sin embargo, con base en la documentación soporte y los registros contables suministrados se evidencia que dicho convenio ha sido ejecutado.</t>
  </si>
  <si>
    <r>
      <rPr>
        <b/>
        <sz val="9"/>
        <color theme="1"/>
        <rFont val="Times New Roman"/>
        <family val="1"/>
      </rPr>
      <t>1</t>
    </r>
    <r>
      <rPr>
        <sz val="9"/>
        <color theme="1"/>
        <rFont val="Times New Roman"/>
        <family val="1"/>
      </rPr>
      <t xml:space="preserve">.Para  el CPS-1777 Se genera un otro SI del cual no se tiene soporte físico o digital en el sistema, esté esta por valor de 24.600.000 se asume la orden de pago con dos RP Y CDP diferentes </t>
    </r>
  </si>
  <si>
    <r>
      <rPr>
        <b/>
        <sz val="9"/>
        <color theme="1"/>
        <rFont val="Times New Roman"/>
        <family val="1"/>
      </rPr>
      <t>2.</t>
    </r>
    <r>
      <rPr>
        <sz val="9"/>
        <color theme="1"/>
        <rFont val="Times New Roman"/>
        <family val="1"/>
      </rPr>
      <t xml:space="preserve"> El CPS-1770 No se evidenció adjunto los soportes de CDP y RP, en la factura no se evidencia año y fecha, como tampoco el numero de la factura.                                                                                                                                              </t>
    </r>
  </si>
  <si>
    <r>
      <rPr>
        <b/>
        <sz val="9"/>
        <color theme="1"/>
        <rFont val="Times New Roman"/>
        <family val="1"/>
      </rPr>
      <t>3</t>
    </r>
    <r>
      <rPr>
        <sz val="9"/>
        <color theme="1"/>
        <rFont val="Times New Roman"/>
        <family val="1"/>
      </rPr>
      <t xml:space="preserve">. Existe una diferencia entre el valor presupuestado y el ejecutado por $2.398.571 pendientes por ejecutar                                                                                               </t>
    </r>
  </si>
  <si>
    <r>
      <rPr>
        <b/>
        <sz val="9"/>
        <color theme="1"/>
        <rFont val="Times New Roman"/>
        <family val="1"/>
      </rPr>
      <t>4.</t>
    </r>
    <r>
      <rPr>
        <sz val="9"/>
        <color theme="1"/>
        <rFont val="Times New Roman"/>
        <family val="1"/>
      </rPr>
      <t xml:space="preserve"> No se evidencia soporte físico de los CDP para ninguna de los contratos </t>
    </r>
  </si>
  <si>
    <r>
      <rPr>
        <b/>
        <sz val="9"/>
        <color theme="1"/>
        <rFont val="Times New Roman"/>
        <family val="1"/>
      </rPr>
      <t xml:space="preserve"> 5.</t>
    </r>
    <r>
      <rPr>
        <sz val="9"/>
        <color theme="1"/>
        <rFont val="Times New Roman"/>
        <family val="1"/>
      </rPr>
      <t xml:space="preserve">No se presentan soportes de transferencias o del medio de pago utilizado para las ordenes de pagos auditadas.   </t>
    </r>
  </si>
  <si>
    <r>
      <rPr>
        <b/>
        <sz val="9"/>
        <color theme="1"/>
        <rFont val="Times New Roman"/>
        <family val="1"/>
      </rPr>
      <t xml:space="preserve">6. </t>
    </r>
    <r>
      <rPr>
        <sz val="9"/>
        <color theme="1"/>
        <rFont val="Times New Roman"/>
        <family val="1"/>
      </rPr>
      <t>El CPS 1638 no se encuentra cargado en la pagina del SIEXUD</t>
    </r>
  </si>
  <si>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t>
  </si>
  <si>
    <t xml:space="preserve">1. En lo soportes de las ordenes de pago no se encontraron documentos que permitan identificar las bases y tarifas de retención                                                       </t>
  </si>
  <si>
    <t xml:space="preserve">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t>
  </si>
  <si>
    <t>4. Dentro de los soportes de las ordenes de pago no es posible identificar la base y porcentaje de las retenciones aplicadas a los CPS</t>
  </si>
  <si>
    <t xml:space="preserve">3. La orden de pago P-14-4643 de Grupo Empresarial Transjordania por $12.000.000 no se encuentra digitalizada en el sistema SIEXUD.                                                     </t>
  </si>
  <si>
    <t>Oportunidad de registros contables</t>
  </si>
  <si>
    <t xml:space="preserve"> 10. En las planillas de soporte de las facturas de Grupo empresarial Transjordania  se evidencia que las tarifas cobradas por recorrido presentan variación de un periodo a otro sin que estas variaciones esten aprobadas como un anexo o modificación del contrato</t>
  </si>
  <si>
    <t xml:space="preserve">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t>
  </si>
  <si>
    <t xml:space="preserve">3.Se suscribió un contrato con el funcionario Henry Mahecha Bernal por la suma de $37.900.000. Dicho monto  fue distribuido para  diferentes convenios, identificando que el gasto atribuido a este convenio fue por valor de $9.000.000.                                                                                                                 </t>
  </si>
  <si>
    <t xml:space="preserve">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t>
  </si>
  <si>
    <t>Diferencia sistema SICAPITAL vs sistema contable</t>
  </si>
  <si>
    <t>3.El estado del convenio según el SIEXUD es liquidado con fecha de terminación abril de 2017, Sin embargo presenta un saldo por ejecutar de 1.171.450, de acuedo con la información contable</t>
  </si>
  <si>
    <t xml:space="preserve">1. En el sistema SIEXUD se encuentra el tercero Wilman Cruz con el numero de contrato 2063, en SIIGO no se encuentran pagos registrados a este tercero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</si>
  <si>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t>
  </si>
  <si>
    <t xml:space="preserve">1. No se evidencia el pago del beneficio institucional, el cual en el presupuesto esta por un monto de $10.714.286                                                                                        </t>
  </si>
  <si>
    <t xml:space="preserve">  2. El convenio en el sistema de informacion Siexud esta en estado de suspendido. Sin embargo se evidenció en la orden de pago P14-2133 el acta de liquidacion del convenio con fecha de 28 de febrero de 2018.                                                                       </t>
  </si>
  <si>
    <t>Diferencia entre documentación soporte y sistema SIEXUD</t>
  </si>
  <si>
    <t>Total</t>
  </si>
  <si>
    <t xml:space="preserve"> 6. En la orden de pago 331 a nombre de Wilmar Dario Fernandez la base de la retención en la fuente es mayor al valor de la orden de pago.                                                                       </t>
  </si>
  <si>
    <r>
      <rPr>
        <b/>
        <sz val="9"/>
        <color rgb="FFC00000"/>
        <rFont val="Times New Roman"/>
        <family val="1"/>
      </rPr>
      <t>2.</t>
    </r>
    <r>
      <rPr>
        <b/>
        <sz val="9"/>
        <color theme="1"/>
        <rFont val="Times New Roman"/>
        <family val="1"/>
      </rPr>
      <t xml:space="preserve"> </t>
    </r>
    <r>
      <rPr>
        <sz val="9"/>
        <color theme="1"/>
        <rFont val="Times New Roman"/>
        <family val="1"/>
      </rPr>
      <t>En el sistema de información SIEXUD evidenciamos varias prorrogas del contrato inicial y 4 versiones del presupuesto, lo cual no permite identificar adecuadamente cuales son los documentos definitivos que soportan este convenio.</t>
    </r>
  </si>
  <si>
    <r>
      <rPr>
        <b/>
        <sz val="9"/>
        <color rgb="FFC00000"/>
        <rFont val="Times New Roman"/>
        <family val="1"/>
      </rPr>
      <t>3</t>
    </r>
    <r>
      <rPr>
        <sz val="9"/>
        <color theme="1"/>
        <rFont val="Times New Roman"/>
        <family val="1"/>
      </rPr>
      <t>.Verificando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t>
    </r>
  </si>
  <si>
    <r>
      <rPr>
        <b/>
        <sz val="9"/>
        <color rgb="FFC00000"/>
        <rFont val="Times New Roman"/>
        <family val="1"/>
      </rPr>
      <t>4.</t>
    </r>
    <r>
      <rPr>
        <sz val="9"/>
        <rFont val="Times New Roman"/>
        <family val="1"/>
      </rPr>
      <t xml:space="preserve"> La</t>
    </r>
    <r>
      <rPr>
        <sz val="9"/>
        <color theme="1"/>
        <rFont val="Times New Roman"/>
        <family val="1"/>
      </rPr>
      <t xml:space="preserve">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</si>
  <si>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5</t>
    </r>
    <r>
      <rPr>
        <sz val="9"/>
        <rFont val="Times New Roman"/>
        <family val="1"/>
      </rPr>
      <t>. L</t>
    </r>
    <r>
      <rPr>
        <sz val="9"/>
        <color theme="1"/>
        <rFont val="Times New Roman"/>
        <family val="1"/>
      </rPr>
      <t>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</si>
  <si>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6.</t>
    </r>
    <r>
      <rPr>
        <sz val="9"/>
        <color theme="1"/>
        <rFont val="Times New Roman"/>
        <family val="1"/>
      </rPr>
      <t xml:space="preserve">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t>
    </r>
  </si>
  <si>
    <r>
      <t xml:space="preserve">11. </t>
    </r>
    <r>
      <rPr>
        <sz val="9"/>
        <rFont val="Times New Roman"/>
        <family val="1"/>
      </rPr>
      <t>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t>
    </r>
  </si>
  <si>
    <r>
      <t xml:space="preserve">12. </t>
    </r>
    <r>
      <rPr>
        <sz val="9"/>
        <rFont val="Times New Roman"/>
        <family val="1"/>
      </rPr>
      <t>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t>
    </r>
  </si>
  <si>
    <r>
      <t>13.</t>
    </r>
    <r>
      <rPr>
        <sz val="9"/>
        <rFont val="Times New Roman"/>
        <family val="1"/>
      </rPr>
      <t xml:space="preserve"> Dentro del contrato No. 771 suscrito con el señor Prieto Gómez Miguel Antonio, revisado el sistema contable SIIGO se emitió la orden de pago No. 3980 por $1.799.884; sin embargo en SICAPITAL no se encuentra el registro de dicho pago.</t>
    </r>
  </si>
  <si>
    <r>
      <t xml:space="preserve">14. </t>
    </r>
    <r>
      <rPr>
        <sz val="9"/>
        <rFont val="Times New Roman"/>
        <family val="1"/>
      </rPr>
      <t>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t>
    </r>
  </si>
  <si>
    <r>
      <t xml:space="preserve">15. </t>
    </r>
    <r>
      <rPr>
        <sz val="9"/>
        <rFont val="Times New Roman"/>
        <family val="1"/>
      </rPr>
      <t>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t>
    </r>
  </si>
  <si>
    <r>
      <t xml:space="preserve">16. </t>
    </r>
    <r>
      <rPr>
        <sz val="9"/>
        <rFont val="Times New Roman"/>
        <family val="1"/>
      </rPr>
      <t>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t>
    </r>
  </si>
  <si>
    <r>
      <t xml:space="preserve">17. </t>
    </r>
    <r>
      <rPr>
        <sz val="9"/>
        <rFont val="Times New Roman"/>
        <family val="1"/>
      </rPr>
      <t>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t>
    </r>
  </si>
  <si>
    <r>
      <t xml:space="preserve">18. </t>
    </r>
    <r>
      <rPr>
        <sz val="9"/>
        <rFont val="Times New Roman"/>
        <family val="1"/>
      </rPr>
      <t>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t>
    </r>
  </si>
  <si>
    <r>
      <t xml:space="preserve">19. </t>
    </r>
    <r>
      <rPr>
        <sz val="9"/>
        <rFont val="Times New Roman"/>
        <family val="1"/>
      </rPr>
      <t>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t>
    </r>
  </si>
  <si>
    <t>hace referencia a las bases de retención utilizadas</t>
  </si>
  <si>
    <r>
      <rPr>
        <b/>
        <sz val="9"/>
        <color theme="1"/>
        <rFont val="Times New Roman"/>
        <family val="1"/>
      </rPr>
      <t xml:space="preserve">28. </t>
    </r>
    <r>
      <rPr>
        <sz val="9"/>
        <color theme="1"/>
        <rFont val="Times New Roman"/>
        <family val="1"/>
      </rPr>
      <t xml:space="preserve">La orden de pago numero 14704 por valor de $2.150.000 a nombre de Javier Reyes Salamanca, no cuenta con soportes de CDP y RP, así como tampoco con soportes de transferencias, contrato, además la autorización de giro no evidencia la firma del ordenador del gasto </t>
    </r>
  </si>
  <si>
    <r>
      <t xml:space="preserve">31.  </t>
    </r>
    <r>
      <rPr>
        <sz val="9"/>
        <color theme="1"/>
        <rFont val="Times New Roman"/>
        <family val="1"/>
      </rPr>
      <t>Como resultado de la verificación de la ejecución del presupuesto a traves de las ordenes de pago se evidencia una ejecución superior al valor presupuestado</t>
    </r>
    <r>
      <rPr>
        <b/>
        <sz val="9"/>
        <color theme="1"/>
        <rFont val="Times New Roman"/>
        <family val="1"/>
      </rPr>
      <t xml:space="preserve"> por valor de 1.276.945.556. Dentro de este proceso no fueron identificados documentos adicionales que aprobaran el aumento del presupuesto incialmente aprobado.</t>
    </r>
  </si>
  <si>
    <r>
      <rPr>
        <b/>
        <sz val="9"/>
        <color theme="1"/>
        <rFont val="Times New Roman"/>
        <family val="1"/>
      </rPr>
      <t xml:space="preserve">32. </t>
    </r>
    <r>
      <rPr>
        <sz val="9"/>
        <color theme="1"/>
        <rFont val="Times New Roman"/>
        <family val="1"/>
      </rPr>
      <t>La orden de pago 13303 fue suministrada como parte de la ejecución de este convennio. Sin embargo, este documento pertenece al Instituto de Lenguas de la Universidad Distrital (ILUD)</t>
    </r>
  </si>
  <si>
    <r>
      <t xml:space="preserve">4. .El valor del contrato aprobado en el presupuesto es por valor de por $324.950.000, sin embargo este valor difiere del valor registrado en el sistema SIEXUD el cual indica $80.554.593, preasentando una diferencia por valor </t>
    </r>
    <r>
      <rPr>
        <b/>
        <sz val="9"/>
        <color theme="1"/>
        <rFont val="Times New Roman"/>
        <family val="1"/>
      </rPr>
      <t>de $244.395.407</t>
    </r>
  </si>
  <si>
    <r>
      <rPr>
        <b/>
        <sz val="9"/>
        <color theme="1"/>
        <rFont val="Times New Roman"/>
        <family val="1"/>
      </rPr>
      <t xml:space="preserve">1. </t>
    </r>
    <r>
      <rPr>
        <sz val="9"/>
        <color theme="1"/>
        <rFont val="Times New Roman"/>
        <family val="1"/>
      </rPr>
      <t xml:space="preserve">El formato de Cumplido y autorización de giro por valor de </t>
    </r>
    <r>
      <rPr>
        <b/>
        <sz val="9"/>
        <color theme="1"/>
        <rFont val="Times New Roman"/>
        <family val="1"/>
      </rPr>
      <t>$433.465.117</t>
    </r>
    <r>
      <rPr>
        <sz val="9"/>
        <color theme="1"/>
        <rFont val="Times New Roman"/>
        <family val="1"/>
      </rPr>
      <t xml:space="preserve"> se encuentra firmado con sello en el campo ordenador del gasto.No tiene firma litográfica vigencia 2016 y 2017.                                                                                                                                                 </t>
    </r>
  </si>
  <si>
    <t xml:space="preserve">2. Las ordenes de pago 17127,17334,17194,17263 y 17367  por valor de 10.720.000 no corresponden a este convenio, sin embargo se encuentran registradas en la cuenta contable del convenio como parte de su ejecución. </t>
  </si>
  <si>
    <r>
      <t xml:space="preserve">2. En las ordenes de pago correspondientes a este convenio no se evidenciaron actas de entrega  como soportes de los pagos efectuados en los CPS. </t>
    </r>
    <r>
      <rPr>
        <b/>
        <sz val="9"/>
        <color theme="1"/>
        <rFont val="Times New Roman"/>
        <family val="1"/>
      </rPr>
      <t>El vlaor cancelado asciende a 664.320.499</t>
    </r>
  </si>
  <si>
    <t>3. El total de ordenes de pago suministradas presentan un mayor valor al aprobado en el presupuesto, por valor de $48.499.</t>
  </si>
  <si>
    <t xml:space="preserve">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t>
  </si>
  <si>
    <t xml:space="preserve">5 Las ordenes de pago 4448 de abril 24 2018 y 8603 de Julio 05 de 2018 de la contratista Laura Mayerly Quiroga se registraron en SIIGO en una nota interna en diciembre 28 de 2018, por valor de 6.695.088.                                                                                                         </t>
  </si>
  <si>
    <r>
      <t xml:space="preserve"> 6. De acuerdo con el formato presupuestal aprobado, este convenio  aun tiene por ejecutar $ 357.536.298. Sin embargo, en el sistema  SICAPITAL  se registra un saldo pendiente por ejecutar de $238.529.690, generando una diferencia de </t>
    </r>
    <r>
      <rPr>
        <b/>
        <sz val="9"/>
        <color theme="1"/>
        <rFont val="Times New Roman"/>
        <family val="1"/>
      </rPr>
      <t xml:space="preserve">119.006.608                                 </t>
    </r>
    <r>
      <rPr>
        <sz val="9"/>
        <color theme="1"/>
        <rFont val="Times New Roman"/>
        <family val="1"/>
      </rPr>
      <t xml:space="preserve">        </t>
    </r>
  </si>
  <si>
    <t xml:space="preserve"> 8. El contrato 1003 de Geoterra Construcciones no esta digitalizado en el Siexud, de acuerdo como lo definen los procedimientos del Instituto. Dicho documento fue observado como soporte en la orden de pago.                                        </t>
  </si>
  <si>
    <t xml:space="preserve">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t>
  </si>
  <si>
    <t>6. Los comprobantes de pago de los P-14-8650 y P-14-9645 por valor de $4.500.000 no tiene firma del ordenador del gasto ni soportes de los gastos de viajes, concepto por el cual se realiza el pago</t>
  </si>
  <si>
    <t>4. El valor desembolsado por concepto de Beneficio institucional asciende a $57.113.780  el cual presenta una diferencia de $25.042.013, con relación al valor aprobado en el formato de presupuesto $32.071.767.</t>
  </si>
  <si>
    <t xml:space="preserve">1. Para el caso de todos los pagos realizados en este convenio se identificó que el concepto en las ordenes de pago es "Pago Nomina Varias Cps Con Cargo A Varios Convenios Y Ctas Contables Diferentes Entrega 19 De Diciembre " donde no fue posible verificar a que contratos corresponden los pagos. El valor de estos pagos fue de $125.840.000.                                                                                                                                              </t>
  </si>
  <si>
    <t xml:space="preserve">  3. De acuerdo con la matriz suministrada por la entidad el convenio tenia fecha de finalizacion diciembre 2016, sin embrago, identificamos documentos de pago generados depues de esa fecha por valor de $94.833.089.</t>
  </si>
  <si>
    <t xml:space="preserve"> 5. CPS 2433 No cuenta con la firma del ordenador del gasto en los CDP 5076  generados por valor de 9.500.348.</t>
  </si>
  <si>
    <r>
      <t xml:space="preserve">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t>
    </r>
    <r>
      <rPr>
        <b/>
        <sz val="9"/>
        <color theme="1"/>
        <rFont val="Times New Roman"/>
        <family val="1"/>
      </rPr>
      <t>La diferencia es de $177.165.000. Al respecto de esta diferencia no se identificaron documentos que modifiquen el valor presupuestal aprobado inicialmente</t>
    </r>
  </si>
  <si>
    <t xml:space="preserve">1. Para ninguno de los pagos se anexa soporte de tranferencia o pago de las obligaciones realizado por valor de 39.206.322                                                                                                                 </t>
  </si>
  <si>
    <r>
      <t xml:space="preserve">1. A la fecha de esta auditoria el convenio se encuentra en litigio, tiene un saldo pendiente por ejecutar del presupuesto por </t>
    </r>
    <r>
      <rPr>
        <b/>
        <sz val="9"/>
        <rFont val="Times New Roman"/>
        <family val="1"/>
      </rPr>
      <t xml:space="preserve">$1.705.345.655                                </t>
    </r>
    <r>
      <rPr>
        <sz val="9"/>
        <rFont val="Times New Roman"/>
        <family val="1"/>
      </rPr>
      <t xml:space="preserve">                  </t>
    </r>
    <r>
      <rPr>
        <sz val="9"/>
        <color theme="1"/>
        <rFont val="Times New Roman"/>
        <family val="1"/>
      </rPr>
      <t xml:space="preserve">                             </t>
    </r>
  </si>
  <si>
    <t xml:space="preserve">  4. No se encuentra ninguna orden de pago por el beneficio institucional a la Universidad. El valor cancelado por este concepto fue de 5.892.000</t>
  </si>
  <si>
    <t xml:space="preserve">5. Las facturas soporte de los pagos por valor de 6.990.000 del proveedor Wilmar Dario Fernandez están diligenciadas a mano.                                                                                                               </t>
  </si>
  <si>
    <t xml:space="preserve">1. Las ordenes de pago por valor de $138.747.000 correspondientes a la ejecución de este convenio no cuentan con el respectivo Certificado de Disposicion Presupuestal.                                                                                                                                                                                </t>
  </si>
  <si>
    <t>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t>
  </si>
  <si>
    <r>
      <rPr>
        <b/>
        <sz val="9"/>
        <color rgb="FFC00000"/>
        <rFont val="Times New Roman"/>
        <family val="1"/>
      </rPr>
      <t>1.</t>
    </r>
    <r>
      <rPr>
        <sz val="9"/>
        <color theme="1"/>
        <rFont val="Times New Roman"/>
        <family val="1"/>
      </rPr>
      <t xml:space="preserve">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t>
    </r>
  </si>
  <si>
    <r>
      <rPr>
        <b/>
        <sz val="9"/>
        <color theme="1"/>
        <rFont val="Times New Roman"/>
        <family val="1"/>
      </rPr>
      <t>2</t>
    </r>
    <r>
      <rPr>
        <sz val="9"/>
        <color theme="1"/>
        <rFont val="Times New Roman"/>
        <family val="1"/>
      </rPr>
      <t>.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t>
    </r>
  </si>
  <si>
    <r>
      <t>5.Se evidencia diferencia entre el valor presupuestado y el valor reflejado en las ordenes de pago por valor de $</t>
    </r>
    <r>
      <rPr>
        <b/>
        <sz val="9"/>
        <color theme="1"/>
        <rFont val="Times New Roman"/>
        <family val="1"/>
      </rPr>
      <t xml:space="preserve"> 391.831.055. Este convenio se encuentra en estado liquidado, y el acta de liquidación indica que el presupuesto se ejecuto al 100%, por lo tanto no es posible identificar la utilización de estos recurso</t>
    </r>
    <r>
      <rPr>
        <sz val="9"/>
        <color theme="1"/>
        <rFont val="Times New Roman"/>
        <family val="1"/>
      </rPr>
      <t>s.</t>
    </r>
  </si>
  <si>
    <r>
      <rPr>
        <b/>
        <sz val="9"/>
        <color theme="1"/>
        <rFont val="Times New Roman"/>
        <family val="1"/>
      </rPr>
      <t>1</t>
    </r>
    <r>
      <rPr>
        <sz val="9"/>
        <color theme="1"/>
        <rFont val="Times New Roman"/>
        <family val="1"/>
      </rPr>
      <t xml:space="preserve">.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t>
    </r>
  </si>
  <si>
    <t xml:space="preserve">2. Dentro del contrato No. 2262 suscrito con la Fundación Centro De Emprendimiento &amp; Desarrollo Hu , en la documentación sistematizada suministrada por l Idexud, no se encuentra el certificado de Disponibilidad Presupuestal ni el certificado bancario de este tercero.                                                                                     </t>
  </si>
  <si>
    <t xml:space="preserve">1. Las ordenes de pago 17338,308,17460,958,17336,121 y 307 detallan en el concepto que corresponden a: “Pagos Nominas Varias Cps Con Cargo A Varios Y Ctas Contables Diferentes Entrega" por lo tanto, no es posible identificar a que contratos corresponden estos pagos. El valor de estas órdenes fue por $ 30.800.000                                              </t>
  </si>
  <si>
    <t xml:space="preserve">4.Dentro del contrato No. 2147  suscrito con Orbita Sas, en la documentación sistematizada suministrada por el Idexud, no se encuentra el certificado de Disponibilidad Presupuestal, sin embargo los pagos fueron ejecutados sin dicho soporte.                                                                                                </t>
  </si>
  <si>
    <t xml:space="preserve">3.Dentro del contrato No. 2472  suscrito con la Fundación Pensarte, en la documentación sistematizada suministrada por el Idexud, no se encuentra el certificado de Disponibilidad Presupuestal y en SICAPITAL no se encuentra el registro del pago realizado por valor de $30.766.249                                                                                                    </t>
  </si>
  <si>
    <t>1. En la orden de pago N° 3879 a nombre de la Señora Angela Maria Castañeda Ibañez con cedula N°53.139.862  adjunta el RUT que no se encuentra actualizado, la ultima fecha de actualización de este documento es  2015-03-27</t>
  </si>
  <si>
    <t>3. No se evidencia el documento fisico que soporta  la orden de pago N° 5130 por valor de $ 30.000.000 que pertenece a la empresa CONINCAG S.A.S con el numero NIT: 900.934.461.</t>
  </si>
  <si>
    <r>
      <t>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t>
    </r>
    <r>
      <rPr>
        <b/>
        <sz val="9"/>
        <color theme="1"/>
        <rFont val="Times New Roman"/>
        <family val="1"/>
      </rPr>
      <t xml:space="preserve"> $20.853.929. </t>
    </r>
    <r>
      <rPr>
        <sz val="9"/>
        <color theme="1"/>
        <rFont val="Times New Roman"/>
        <family val="1"/>
      </rPr>
      <t>Este convenio presenta estado liquidado y el acta de liquidación indica que su ejecución se dió al 100%, por lo tanto no es posible establecer la utilización de estos recursos</t>
    </r>
  </si>
  <si>
    <t xml:space="preserve">1. El CDP a nombre de Carrillo Vargas Santiago no se ejecutó en su totalidad. El saldo pendiente por ejecutar es de $ 3.437.500 y el estado de este convenio es terminado. No se evidencian documentos que indiquenla razón de este presupuesto sin ejecutar.                                                                                                                                                                                                                                                             </t>
  </si>
  <si>
    <t xml:space="preserve">4. En el sistema de información SIEXUD evidenciamos prorrogas del contrato inicial y tres versiones del presupuesto. Por lo tanto no es posible establecer cual es el documento final que aplica para este convenio                                                                                                  </t>
  </si>
  <si>
    <t xml:space="preserve">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t>
  </si>
  <si>
    <t xml:space="preserve">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t>
  </si>
  <si>
    <t>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t>
  </si>
  <si>
    <t xml:space="preserve">1. Los pagos a los contratistas en este convenio son por concepto de nomina sin embargo este concepto no coincide con el desarrollo del convenio, asimismo se observa que  las ordenes de pago no cuentan con el respectivo CDP. El totlal de estos pagos totaliza $ 167.862.500                                                                                                                                 </t>
  </si>
  <si>
    <t>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t>
  </si>
  <si>
    <t xml:space="preserve">Prestamos entre convenios
</t>
  </si>
  <si>
    <t>Préstamos entre convenios</t>
  </si>
  <si>
    <t>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t>
  </si>
  <si>
    <r>
      <t xml:space="preserve">2.El formato Cumplido y autorización de giro por valor de </t>
    </r>
    <r>
      <rPr>
        <u val="single"/>
        <sz val="9"/>
        <color theme="1"/>
        <rFont val="Times New Roman"/>
        <family val="1"/>
      </rPr>
      <t>$</t>
    </r>
    <r>
      <rPr>
        <sz val="9"/>
        <color theme="1"/>
        <rFont val="Times New Roman"/>
        <family val="1"/>
      </rPr>
      <t>758.098.915 se encuentra firmado con sello en el campo ordenador del gasto Wilman Muñoz. No tiene firma litográfica vigencia 2017 Y 2018.</t>
    </r>
  </si>
  <si>
    <t xml:space="preserve">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t>
  </si>
  <si>
    <t xml:space="preserve">1. En el sistema SIEXUD se evidencia para este convenio un total de 30 contratos. Sin embargo en el sistema contable SIIGO se evidencian 31 contratos, hace falta el contrato de   Ivan Mauricio Castaño Penagos por valor de $4.800.000                              </t>
  </si>
  <si>
    <t xml:space="preserve">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t>
  </si>
  <si>
    <t xml:space="preserve">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t>
  </si>
  <si>
    <t xml:space="preserve">1. Según el formato presupuestal, el valor de presupuesto aprobado para este convenio es de $319.686.031, sin embargo, de acuerdo con las ordenes de pago registradas en el sistema contable  SIIGO la ejecución se dio por valor de $450.848.700, presentado una sobreejecución de $131.162.669. 
Asimismo se identifica que el valor aprobado en el formato presupuestal difiere del valor del convenio suministrado en la matriz de información para el desarrollo de esta auditoria por el IDEXUD el cual fue de $376.772.822 .                                                                                                    </t>
  </si>
  <si>
    <t xml:space="preserve">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t>
  </si>
  <si>
    <t xml:space="preserve"> 3.Hay diferencia entre los gastos presupuestados con los gastos ejecutados por valor de $131.507.390, evidenciando una sobreejecución del presupuesto, la cual no se evidencia aprobada en documento alguno.                                                                                 </t>
  </si>
  <si>
    <t>5.De acuerdo con la documentación soporte que nos ha sido suministrada se evidencia que este convenio finalizo en el año 2018, sin embargo a la fecha no cuenta con la respectiva acta de liquidación ni actualización de su estado en el sistema SIEXUD.</t>
  </si>
  <si>
    <t xml:space="preserve">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t>
  </si>
  <si>
    <t xml:space="preserve">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t>
  </si>
  <si>
    <t xml:space="preserve">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t>
  </si>
  <si>
    <t xml:space="preserve">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t>
  </si>
  <si>
    <t xml:space="preserve">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t>
  </si>
  <si>
    <t xml:space="preserve">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t>
  </si>
  <si>
    <t xml:space="preserve">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</si>
  <si>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t>
  </si>
  <si>
    <t xml:space="preserve">1. CDP 1828 según el presupuesto las ordenes de pago física no se encuentran completas, queda pendiente un saldo de $1.280.000, lo cual no deberia presentarse teniendo en cuenta que el convenio se encuentra como terminado en el sistema Siexud .                                                                                          </t>
  </si>
  <si>
    <t xml:space="preserve">2. Ninguno de los contratos revisados cuenta con actas de liquidación ni con los CDP correspondientes en el caso de la Orden de servicio 1286 el contrato no se encuentra firmado.                                                                                                                         </t>
  </si>
  <si>
    <t xml:space="preserve">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</si>
  <si>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4. En la orden de pago 4206 la base de retención no es correcta, toman como base $23.225.000 y esta por un valor de $19.300.000. en las ordenes de pago existen diferentes numero de certificado de disponibilidad que se encuentra adjunto al contrato firma entre las partes                                                                                                                    </t>
  </si>
  <si>
    <t xml:space="preserve"> 7.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</si>
  <si>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5. CPS 805por $8.400.000 a nombre de Natali Roa En SICAPITAL se encuentra registrado a nombre de otra persona Montealegre Sandra Patricia                                                                                          </t>
  </si>
  <si>
    <t xml:space="preserve">1. El beneficio institucional presenta diferencia por $2.241.688 pagados en exceso con respecto al presupuesto aprobado                                                                                                           </t>
  </si>
  <si>
    <t xml:space="preserve"> 2.Las ordenes de pago verificadas tienen un valor total de $962.997.185, el formato Cumplido y autorización de giro, se encuentra firmado con sello en el campo ordenador del gasto.No tiene firma litográfica vigencia 2017 y 2018.                                                                                                                                                                    </t>
  </si>
  <si>
    <t>Presupuesto sin ejecutar</t>
  </si>
  <si>
    <t>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t>
  </si>
  <si>
    <t xml:space="preserve">1. En el sistema SIEXUD hay 8 contratos  de los 10 que aparecen en SIIGO, estos son los que hacen falta:1.REY GUTIERREZ ELADIO registra pagos por $19.000.000 2.COMERCIALIZADORA TEXPAL S.A.S registra pagos por $6.053.243                                </t>
  </si>
  <si>
    <t xml:space="preserve">3. La contratista CACERES CAICEDO ANA VICTORIA registra pagos por $8.500.000 y no se encuentra registrada en  SICAPITAL                                                                                                                                   </t>
  </si>
  <si>
    <t xml:space="preserve"> 4.Las ordenes de pago verificadas tienen un valor de 4232.472.018 en total identificamos ausencia de el CDP en todas las ordenes</t>
  </si>
  <si>
    <t xml:space="preserve"> 2. El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</si>
  <si>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</si>
  <si>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4. Se realizaron pagos a la Universidad por concepto de gastos administrativos y reintegro pólizas sin soportes por$6.114.914 entre los documentos soporte solo se encontraban los CDP y RP                                </t>
  </si>
  <si>
    <t xml:space="preserve">2. No hay soporte de algún pago por Beneficio Institucional, en el presupuesto se establecio por $28.350.000                                                                                                                                              </t>
  </si>
  <si>
    <t xml:space="preserve"> 3. Hay diferencia entre el valor presupuestado y el ejecutado por $103.183.739 sobreejecutados</t>
  </si>
  <si>
    <t xml:space="preserve"> 1. De los CPS 2468-547-685-641,546,540,1653 y 101 los cuales ascienden a $143.010.000 no se encuentra el CDP dentro de los soportes de las ordenes de pago                                  </t>
  </si>
  <si>
    <t>2. El convenio presenta un saldo por ejecutar con respecto a las ordenes de pago de $8.429.177, de acuerdo con el sistema Siexud el estado del convenio es liquidado por lo cual no deberia tener saldos pendientes por ejecutar</t>
  </si>
  <si>
    <t>Formular el plan de manejo, restauración y recuperación ambiental del predio yerbabuena de propiedad de la UAESP, ubicado en el relleno sanitario de doña juana - rsdj en la ciudad de Bogotá D.C</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</si>
  <si>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</si>
  <si>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1.No se evidencia soportes de: RP, CDP, acta de inicio, así como tampoco evidenciamos soporte del pago de las obligaciones relacionadas con el contrato 1438 a nombre de LUZ MIRIAN URREGO por $ 9.000.000</t>
  </si>
  <si>
    <t>3. No se adjunta OTRO Si por $4.500.000 del CPS 14041 a nombre de MARIA JOSÉ CRESPO LÓPEZ, la autorización de giro no es legible.</t>
  </si>
  <si>
    <t>4. Se evidencia que el RP asociado a la orden de pago 1227 por $4.500.000 esta a nombre de UMAÑA TAMAYO PAOLA ANDREA y no de ANA DEL PILAR AVILA como se registro en los sistemas de SICAPITAL y SIIGO.</t>
  </si>
  <si>
    <t>5.  La autorización de giro para la orden de ago 12839 por $4.500.000 no es legible, por lo tanto no se puede evidenciar de forma eficaz la información</t>
  </si>
  <si>
    <t>7. En la orden de pago 959 por $2.100.000 no se evidencia los certificados de registro presupuestal y disponibilidad presupuestal</t>
  </si>
  <si>
    <t xml:space="preserve">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t>
  </si>
  <si>
    <t>29. No se evidencia soporte físico  para la orden de pago No. 870 de 2018, la base para las deducciones es superior al cargo total de esta orden de pago</t>
  </si>
  <si>
    <t xml:space="preserve"> 2. en la Orden de Pago No.12997, 12996, 12998, 12999, se utilizo el mismo CDP para cubrir estas 3 ordenes de pago con diferentes RP, EL CDP no es legible para determinar su valor para ejecutar pagos de viajes al exterior  </t>
  </si>
  <si>
    <t xml:space="preserve">4.La orden de pago No. 14083 y 15669 hacen referencia a un pago cargado a varios convenios, en ella no se evidencia que porcentaje corresponde a que convenios.                                                                                                                                       </t>
  </si>
  <si>
    <t xml:space="preserve">5. en la orden de pago No. 12584 por valor de 10.000.000 se generan pagos de tiquetes aereos al exterior para 5 docentes de los cuales no se relaciona ninguno en el pago, verificando el convenio no especifica si este da razon para págos de pasajes a Panama     </t>
  </si>
  <si>
    <t>2. Orden de Pago No.11356 por $6.000.000 no se evidencia soportes de pago de las obligaciones contratadas, así mismo tampoco existen soportes de RP y CDP, la firma de la autorización de giro no se evidencia firma</t>
  </si>
  <si>
    <t>6. Se evidencia que la orden de giro para la orden de pago No. 10474por $2.100.000 no se encuentra legible, por lo tanto no se puede verificar la veracidad de la información.</t>
  </si>
  <si>
    <t xml:space="preserve">1.  La orden de pago No. 1715 del 2017 a nombre de la Sra. Angela Viviana Cardozo Triana registrada en SIIGO  no se encuentran digitalizada, tampoco se evidencia registro en SICAPITAL.                                                                                                           </t>
  </si>
  <si>
    <t xml:space="preserve"> 4.Se evidencia que en el archivo digital no se encuentra la orden No. 3391 de 2017 a nombre de Katering Blue SAS por  $11.114.060                                                                                 </t>
  </si>
  <si>
    <t>6. No se evidencia la orden No. 11998 por $8.800.000 del año 2019</t>
  </si>
  <si>
    <t xml:space="preserve">1.  La orden de pago No. 5803 en cabeza de Maria Jose Crespo López no se encuentra en la plataforma de las ordenes, lo que no permite evidenciar documentación alguna que soporte dicho pago según cuantía registrada en SIIGO.   </t>
  </si>
  <si>
    <t xml:space="preserve">2.Dado que la revisiòn de los soportes de est convenio se realizo de forma fisica, evidenciamos que las ordenes de pago No. 14620 y 8473, no cuentan con documentos originales los soportes son fotocopias. </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</si>
  <si>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t>
  </si>
  <si>
    <t>2. Se evidencia en SIIGO orden de pago registrada en cabeza de la sra. Amparo Molina Espitia por un valor de $18.400.000; y en SIEXUD no aparecen contratos suscritos con este tercero en mención ni en SICAPITAL registros de RP.</t>
  </si>
  <si>
    <t>3. Las ordenes de pago son mayores al valor del presupuesto por $28.943.315, el estado del convenio es Liquidado. Sin embargo no se evidencia ningun soporte que modificque el presupuesto o de adiciones al contrato.</t>
  </si>
  <si>
    <t>1. No se encuentran pagos registrados en SIIGO a nombre del Sr. Aldo Dimitry Prada Mora; se verifica el valor registrado en SICAPITAL como RP con el suscrito en el contrato adjunto en SIEXUD, por un valor total de $18.400.0000</t>
  </si>
  <si>
    <t>1. La orden de pago No.728 presenta una diferencia con el valor registrado en SICAPITAL de $4.057.962</t>
  </si>
  <si>
    <t>2. A la fecha de realización de esta auditoria el estado del convenio es Suspendido con fecha de termianción febrero 2019, de acuerdo con la revisión de las ordenes de pago el presupuesto ya fue ejecutado e su totalidad</t>
  </si>
  <si>
    <t xml:space="preserve">2. Dentro del contrato No. 532 suscrito con el señor López González Jorge Enrique, en la documentación sistematizada suministrada por el Idexud, no se encuentra el certificado de disponibilidad presupuestal, la planilla de seguridad social, informe de cumplimiento.                                                                                     </t>
  </si>
  <si>
    <t xml:space="preserve">3.Dentro del contrato No. 2169 suscrito con la señora Yeimy Yusleiny Sanchez  en la documentación sistematizada suministrada por el Idexud no se encuentra la orden de pago No. 15373                                                                                    </t>
  </si>
  <si>
    <t>1.Dentro del contrato No. 2357 suscrito con el señor Javier Alexander Gil Lozano en la documentación sistematizada suministrada por el Idexud no se encuentra la orden de pago No. 17683 por valor de $5.116.468</t>
  </si>
  <si>
    <t xml:space="preserve"> 5. No se evidenciaron pagos por concepto de Beneficio Institucional  aunque se encuentra el rubro dentro del presupuesto por $ 70.177.396</t>
  </si>
  <si>
    <t xml:space="preserve">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t>
  </si>
  <si>
    <t>3. El estado del contrato según SIEXUD es terminado sin embargo a la fecha de nuestra auditoria aun tienen un saldo en el presupuesto por ejecutar de $6.120.000, no se evidencian prorrogas o modificaciones al presupuesto</t>
  </si>
  <si>
    <t>3.El formato Cumplido y autorización de giro de las ordenes de pago correspondientes a este convenio suman $121.524.981 estos documentos para la vigencia 2017 y 2018 cuentan con un sello en lugar de la firma del ordenador del gasto.</t>
  </si>
  <si>
    <t xml:space="preserve"> 3.Para el valor presupuestado y el total de las órdenes de pago hay una diferencia de $129.901.175 sin ejecución sin embargo el estado del contrato según SIDEXU es terminado.                                                                                                        </t>
  </si>
  <si>
    <t xml:space="preserve">1. No se encontro soporte de esta orden de pago No.15100 a nombre de Jeronimo Bohorquez                                                                                                                                         </t>
  </si>
  <si>
    <t>4. En el software contable SIIGO este convenio tiene un saldo de $ 70.014.079, el cual no deberia existir dado que el convenio se encuentra en estado Terminado</t>
  </si>
  <si>
    <t xml:space="preserve">1. El estado del convenio es Terminado, el convenio presenta un saldo por ejecutar $141.639.538. No se identificaron documentos que indiquen modificaciones en el rpesupuesto y que justifiquen esta diferencia     </t>
  </si>
  <si>
    <t xml:space="preserve">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</si>
  <si>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por $42.000.000se realizo la adquisición de bonos al Éxito, no se evidenció soporte de  planillas de entrega a los beneficiarios de los bonos.                                                                                                                                                            </t>
  </si>
  <si>
    <t xml:space="preserve">4.Se evidenció en la orden de pago P-14-14744 por $4.200.000 la Cesión total del contrato de Alcibíades Rey Fonseca, no se realizo la anulación del CRP 3510 en SICAPITAL y la creación a nombre del tercero Jhony Stefeen Mendoza.                 </t>
  </si>
  <si>
    <t>1. El tercero Ardila Herrera Mateo no se esta relacionado en el archivo SIIGO sin embargo evidenciamos su contrato de SIEXUD</t>
  </si>
  <si>
    <t xml:space="preserve"> 2. El CDP 3284 A NOMBRE DE Hilba Hinestrosa no esta relacionado en el SIIGO por ende presenta una diferencia de $3.307.000                                                                                                                      </t>
  </si>
  <si>
    <t>2. Se realizaron unos pagos a la Universidad por concepto reintegro pólizas por $412.155, no se evidencian soportes</t>
  </si>
  <si>
    <t>8. El convenio presenta un saldo por ejecutar de $9.915.000 de acuerdo con la información de SIEXUD el estado del convenio es terminado por lo cual no deberia presentar saldos por ejecutar</t>
  </si>
  <si>
    <t xml:space="preserve">  2.En las ordenes de pago 18004, 18005, 2435 y 2436 por valor de $24.000.000 no cuentan con el CDP y RP  correspondiente</t>
  </si>
  <si>
    <t xml:space="preserve"> 3.Manuel Ricardo González González presenta registros en SIIGO por $30.240.000  y no se evidencio el contrato</t>
  </si>
  <si>
    <t xml:space="preserve"> 4. En SIEXUD esta en estado  en ejecución con fecha de terminación enero 2020, a la fecha de esta auditoria no ha sido liquidado</t>
  </si>
  <si>
    <t xml:space="preserve">1. El total de las ordenes de pago es por $149.991.686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</si>
  <si>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no se evidencia la poliza de garantia necesaria para la contratación                                                                                </t>
  </si>
  <si>
    <t xml:space="preserve">5. Se verifica que en el RP esta a nombre del Señor Willman Cruz y el contrato esta por $ 9.075.738 en la informaciòn del contrato indica que esta un CDP 1211 $51.479.128; en los soportes que anexaron en la Factura 274 esta por $7.000.000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</si>
  <si>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</si>
  <si>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</si>
  <si>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 xml:space="preserve">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</si>
  <si>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suministrada por el Idexud dentro del proceso contractual No. 2630 de Bernal Mora Daisy Alejandra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</si>
  <si>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</si>
  <si>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</si>
  <si>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</si>
  <si>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</si>
  <si>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</si>
  <si>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información de SIIGO se verifica que esta convenio tiene un saldo de 472.858, y el convenio ya esta liquidado. </t>
  </si>
  <si>
    <t>3. En la información suministrada por la institución no se evidencia el valor del presupuesto para este econvenio, por lo cual no se evidenció si elmismo habia sido ejecutado</t>
  </si>
  <si>
    <t xml:space="preserve">1. Las ordenes de pago de este convenio suman $100.000.000 evidenciamos que no cuentan con la firma autografa del ordenador del gasto, se evidenció un sello con el nombre de Wilman Muñoz . </t>
  </si>
  <si>
    <t>1. Las ordenes de pago correspondientes a este convenio no cuentan con los soportes de CDP y RP  , el valor total de las ordenes de pago es de $42.486.202</t>
  </si>
  <si>
    <t xml:space="preserve">3. Se evidencia pago a la Universidad por valor de $599.569 según validacion el valor corresponde a la orden de pago por polizas 889, sin embargo no tiene ningún soporte que permita validar el concepto del pago     </t>
  </si>
  <si>
    <t xml:space="preserve">1.En la información del contratista Rodolfo Felizzola Contrera, no se evidencia la resolución en 276 con RP No 5120 por $22.000.000.   </t>
  </si>
  <si>
    <t>2. El convenio tiene presupuestado beneficio institucional por $ sin embargo no se evidencian pagos por este concepto</t>
  </si>
  <si>
    <t>1. El convenio presenta un saldo por ejecutar con respecto a las ordenes de pago de $64.772.142, el estado es en liquidaciòn. El convenio fue terminado en el año 2019 fecha de la ultima orden de apgo po lo cual ya deberia estar liquidado</t>
  </si>
  <si>
    <t>1. El valor por Beneficio Institucional presupuestado para este convenio a la fecha de esta auditoria aun no ha sido girado a la Universidad por $48.750.000</t>
  </si>
  <si>
    <t>4. El formato Cumplido y autorización de giro, se encuentra firmado con sello en el campo ordenador del gasto.No tiene firma litográfica vigencia 2017 y 2018.El valor total de las ordenes de pago que no cuentan con estos soportes son $2.312.950.000</t>
  </si>
  <si>
    <t xml:space="preserve">2. En la orden de pago 4910 y 15086 de la Universidad Distrital está por valor de $ 20.096.988 de los cuales están pagando gastos generales a varios convenios y no se evidencia soportes de dichos gastos.   </t>
  </si>
  <si>
    <t>1. En el sistema SIEXUD el estado del contrato es Terminado sin embargo de acuerdo con los documentos verificados el presupuesto del convenio ha sido ejecutado en su totalidad y aun no ha sido liquidado</t>
  </si>
  <si>
    <t xml:space="preserve">8. Se evidenció notas de ajuste  N-14-123 y 127  en el año 2017 por valor de $78,971.428 las cuales se debitan y acreditan, no se evidenció la documentación que respalda el movimiento.   documentación que respalda el movimiento.  </t>
  </si>
  <si>
    <t>1. El valor del convenio segùn el sistema Siexud es diferente al de los registros presupuestales. La diferencia es $206.723.219 siendo mayor el valor de los RP</t>
  </si>
  <si>
    <t>2. El estado de convenio es Liquidado de acuerdo con la verificaciòn de los pagos, el convenio se ejecuto completamente y se termino en el 2018 por lo cual a la fecha deberia star liquidado</t>
  </si>
  <si>
    <t xml:space="preserve">3. El  tercero CREATIVOS LTDA  presenta diferencia entre el valor  de SIIGO y SICAPITAL por valor de $ 10.227.740    </t>
  </si>
  <si>
    <t>4. El formato Cumplido y autorización de giro, se encuentra firmado con sello en el campo ordenador del gasto, el valor total de as ordenes depago de este convenio es de$1.833.202.925</t>
  </si>
  <si>
    <t>2. El contratista MAURA JOSE COGOLLO VASQUEZ no se evidencia el contrato en SIEXUD</t>
  </si>
  <si>
    <t xml:space="preserve">1. El valor Autorizado del contrato de CLAUDIA ANDREA CORTES TENORIO hay diferencia de $7.548.148 entre el valor de SICAPITAL y SIIGO </t>
  </si>
  <si>
    <t xml:space="preserve">3. La orden de pago 8767 de 2017 girada a nombre de Mauricio Bueno Pinzon por valor  $700,000 no contiene los soportes de los pagos realizados por concepto de envios de dotacion </t>
  </si>
  <si>
    <t>4. Se evidencia que el valor presupuestal no se ejecuto completamente se presenta un saldo por ejecutar de $90.331.669, de acuerdo con la verifcaciòn de los pagos del convenio no tiene registros de pagos  posteriores a junio de 2019 por lo que a la fecha ya deberia estar liquidado</t>
  </si>
  <si>
    <t>5. Existe un saldo pendiente por para por concepto de beneficio institucional de $80.988.321</t>
  </si>
  <si>
    <t xml:space="preserve">1. Existen diferencias entre los valores presupuestados y el valor total ejecutado por un valor de $407.089.306, pendientes por ejecutar. A la fecha de esta auditoria en el sistema el estado del convenio es liquidado sin embargo tiene como fecha de terminación junio de 2018   </t>
  </si>
  <si>
    <t xml:space="preserve">3. Las ordenes de pago no cuentan con firma del ordenador del gasto Wilman Muñoz, solo existe un sello.     </t>
  </si>
  <si>
    <t xml:space="preserve">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</si>
  <si>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En las ordenes de pago y en los contratos no se evidenció pólizas de garantía la cual se constituye como requisito para la contratación     </t>
  </si>
  <si>
    <t xml:space="preserve">2. En la orden de pago P-14-18088 de 2017 girada a nombre de Viaje Tour Colombia SAS por concepto de tiquetes aéreos, no se evidenció documentación de las fechas de los vuelos, trayectos y de los funcionarios que tomaron el servicio.  </t>
  </si>
  <si>
    <t xml:space="preserve">1. Las ordenes de pago no tienen firma autografa del ordenador  del gasto Wilman Muñoz  </t>
  </si>
  <si>
    <t xml:space="preserve">2. El tercero SERVIBALANZAS LTDA no se encuentra en los soportes de pago y no corresponde con el RUT, entre otros soportes el tercero cuenta con el nombre de KASSEL GROUP SAS segùn la verificacion del numero del NIT en la pagina de la DIAN.    </t>
  </si>
  <si>
    <t>5.Se evidencia que en los archivos pdf que contienen las ordenes de pago se archivan varias ordenes junto con los soportes sin concervar un orden especifico</t>
  </si>
  <si>
    <t xml:space="preserve">1. En la información digitalizada no se encuentra el contrato del señor William Ariza </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</si>
  <si>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</si>
  <si>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que el presupuesto no fue ejecutado en su totalidad</t>
  </si>
  <si>
    <t>3. No se encuentra soporte de la OP 155 del tercero Ardila Soler Yenny</t>
  </si>
  <si>
    <t>4. En contrato 2478 a nombre de Alba Lucia Barajas, esta persona no está en el informe de SICAPITAL, el número de registro presupuestal No 5591 que  relacionan en las órdenes de pago está a nombre de William Cruz</t>
  </si>
  <si>
    <t>5. El formato Cumplido y autorización de giro, se encuentra firmado con sello en el campo ordenador del gasto.No tiene firma litográfica vigencia 2017 y 2018.</t>
  </si>
  <si>
    <t xml:space="preserve">6. Se encuentra en la información de SICAPITAL con registro presupuestal pero no se encontró documentos físicos, contrato, orden de pago en SIIGO que pertence del Señor Ruben Dario Tovar Romero con cedula N° 79.046.621  del documento CDP 765 RP 1451 anulan el valor de $13.198.908 </t>
  </si>
  <si>
    <t xml:space="preserve">7. Se encuentra en la información de SICAPITAL con registro presupuestal pero no se encontró documentos físicos, contrato, orden de pago en SIIGO que pertence del Señor William Omar Aldana Becerra con cedula N° 91.479.021 del documento CDP 765 RP 1502 anulan el valor de $13.198.908 </t>
  </si>
  <si>
    <t>9. No se evidencio en las ordenes de pago documentación que permita identificar la base y  tarifa de retención en la fuente, en los contratos de honorarios</t>
  </si>
  <si>
    <t>10. No se evidencio el soporte de OTROSI del contrato 384 a nombre de Edwin Bernardo Gil Daza, por valor de $ 5.522.400</t>
  </si>
  <si>
    <t>11. No se evidencio el soporte de OTROSI del contrato 529 a nombre de Edison Morales Reyes, por valor de  2.368.000</t>
  </si>
  <si>
    <t>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t>
  </si>
  <si>
    <t>13. Para la orden de pago No 14365 a nombre de Wilson Fernando Salamanca Álvarez no se evidencia contrato de servicio, en los soportes suministrados en la página de SIEXUD adjuntan un formato de orden de compra No 2719.</t>
  </si>
  <si>
    <t>14. Para el contratista Comercializadora Rads SAS no se evidencio los soportes de registro presupuestal ni disponibilidad presupuestal y contrato.</t>
  </si>
  <si>
    <t>15.  El las órdenes de pago No 469, 470, 471 y 472 no se puede evidenciar el ordenador del gasto ya que la firma no es legible y no se puede identificar el nombre.</t>
  </si>
  <si>
    <t xml:space="preserve">16. Se evidencia que en la información de SICAPITAL relacionan a William Cruz con registro presupuestal por valor de $32.373.817, y no tiene ninguna orden de pago, no se puede verificar los datos de esta persona. </t>
  </si>
  <si>
    <t>17. En el valor presupuestado y el total de órdenes de pago hay una diferencia de $793.870.457 que está pendiente por ejecutar, el convenio se encuentra en liquidación pero no se evidencian docuemntos que soporten la diferencia entre los pagos y el presupuesto</t>
  </si>
  <si>
    <t>8. Se evidencio en el  registro de SICAPITAL  del CRP 2801 exceso de  $193.700.350 al monto estipulado en el otro si del contrato.</t>
  </si>
  <si>
    <t>5.La sumatoria de las ordenes de pago verificadas es superior al valor total del presupuesto por $224.782.890 a la fecha de esta auditoria el convenio se encuentra liquidado de acuerdo con el SIEXUD, por lo cual el presupuesto y las ordenes de pago no deberian presentar diferencias</t>
  </si>
  <si>
    <t xml:space="preserve">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t>
  </si>
  <si>
    <t>1. Las OP No. 158 Y 159 no cuentan con soporte físico</t>
  </si>
  <si>
    <t>2.La OP No. 9917 no está ligada a ningún contrato</t>
  </si>
  <si>
    <t xml:space="preserve">3. El formato de autorizacion de giro no se encuentra firmado por el ordenador del gasto, dentro del proceso contractual No. 1969,  realizado con Melo Rodríguez Clara Esther, en la documentación sistematizada suministrada por el Idexud.  </t>
  </si>
  <si>
    <t xml:space="preserve">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</si>
  <si>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10. Se evidencia que en el informe del sofware contable SICAPITAL , se relacionan dos procesos contractuales con Valmarketing Sas uno por valor de $ 2.900.000 y otro por $ 500.000,  los cuales al parecer  no fueron ejecutados.   </t>
  </si>
  <si>
    <t>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</si>
  <si>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</si>
  <si>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 xml:space="preserve"> 2. En la orden de pago N° 11360 que esta a nombre de la Señora MARGARITA ROMERO VARGAS ralacionan 2 ordenes de la misma persona, pero diferente convenio por $2.875.000.   </t>
  </si>
  <si>
    <t xml:space="preserve">2. Según en Siexud el valor presupuestado era de $321.356.000, en los aportes a solo esta por un total de $251.356.000, con un saldo pendiente por ejecutar por $6.517.000 sin embargo el estado del convenio según el sistema es liquidado    </t>
  </si>
  <si>
    <t xml:space="preserve">1. La firma del ordenador del gasto en el formato de cumplido y autorización de giro es un sello. </t>
  </si>
  <si>
    <t xml:space="preserve">2.La orden 14305 y 14842 tiene diferente monto pero la misma base de retencion </t>
  </si>
  <si>
    <t>4. No se evidenciaron pagos por concepto de beneficio institucional ni se encuentra dentro del presupuesto</t>
  </si>
  <si>
    <t>3. El convenio se encuentra en estado terminado de acuerdo con la información del Siexud la fecha de terminación es noviembre de 2017. Sin embargo a la fecha de esta auditoria aun no se evidecia que hayan iniciado el proceso de liquidación</t>
  </si>
  <si>
    <t>Diferencia entre certificado de disponibilidad presupuestal y pagos ejecutados</t>
  </si>
  <si>
    <t xml:space="preserve">1. El estado del contrato según el sistema SIEXUD es Terminado de acuerdo con el sistema la fecha de terminación es febrero de 2018, sin embargo aun tiene un saldo pendiente por ejecutar en el presupuesto es de $32.194.970  </t>
  </si>
  <si>
    <t>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t>
  </si>
  <si>
    <t>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t>
  </si>
  <si>
    <t>Diferencia sistema SIEXUD vs presupuesto</t>
  </si>
  <si>
    <t>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t>
  </si>
  <si>
    <t xml:space="preserve">1. La cuenta contable del convenio 2910906215 presenta saldo de $1.366.472, en el sistema SIEXUD aparece en estado suscrito lo cual indica que la información no esta actualizada                                                                       </t>
  </si>
  <si>
    <t xml:space="preserve">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t>
  </si>
  <si>
    <t xml:space="preserve">1. En el sistema SIEXUD esta relacionado el contratista David Julian Amado del cual no se identificaron ordenes de pago ni registros contables                                          </t>
  </si>
  <si>
    <t xml:space="preserve">1. El contrato del tercero Castro Garcia Diana  N° 2391 no se evidencia dentro de la relacion de contratos del sistema SIEXUD, el que se evidenci es por un valor diferente al registrado en SICAPITAL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</si>
  <si>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</si>
  <si>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</si>
  <si>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En la orden de pago N° 4771 se encuentra archivada la orden de pago N° 3190 a nombre del Señor JAVIER WILCHES NAJAR con cedula 1.014.232.716 por valor $5.000.000 que pertenece al convenio Contrato INTER. N° 001 de 2016 ENTRE la Empresa Servicios Públicos CHIA - EMSERCHIA-UD.     </t>
  </si>
  <si>
    <t>1. El contrato del señor Jose Luis Guerrero Pachón con C.C. 79.656.342 digitalizado en Siexud no corresponde a este convenio</t>
  </si>
  <si>
    <t>2. Existe un saldo pendiente por ejecutar de $23.275.489 el estado del convenio es liquidado por lo cual no deberia presentarse esa diferencia entre el presupuesto y las ordenes de pago</t>
  </si>
  <si>
    <t>3.Identificamos que se realizo un pago en exceso por concepto de beneficio institucional con respecto al valor del presupuesto por$346.620</t>
  </si>
  <si>
    <t>4. Para dos terceros de los registrados en SICAPITAL no se evidenciaron pagos, esos terceros son David Gerardo Bravo y William Cruz</t>
  </si>
  <si>
    <t xml:space="preserve"> 4. Las Ordenes de Pago 25,26,27 se encuentran repetidas en SIIGO y cargadas a terceros distintos los cuales no tienen contratos existentes.    </t>
  </si>
  <si>
    <t>5.No se evidencia el contrato de arrendamiento por el cual genera la erogación a nombre de ROSALBA BUSTAMANTE valor 6.750.000</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</si>
  <si>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</si>
  <si>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evidenció orden de pago.</t>
  </si>
  <si>
    <t xml:space="preserve"> 3.El beneficio institucional presenta saldo por pagar de $10,564,286 con respecto al presupuestado   </t>
  </si>
  <si>
    <t xml:space="preserve">4. Se evidenció acta de liquidación del convenio donde se  que informa la ejecución 100%, a la fecha el convenio presenta diferencia en los gastos presupuestado frente a los ejecutados de $101,376,207 .   </t>
  </si>
  <si>
    <t>5. El convenio presenta en  SICAPITAL  RP pendientes de pago por  $47,680,000</t>
  </si>
  <si>
    <t xml:space="preserve">2. No se evidenció archivo digital de la orden de pago P-14-11968 de  2019 a nombre de Diego Julián Rodríguez Patarroyo por $2,500,000   </t>
  </si>
  <si>
    <t xml:space="preserve">2. En convenio se encuentra terminado con fecha de terminación abril de 2019, sin embargo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</si>
  <si>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</si>
  <si>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2. El estado del convenio en SIEXUD Terminado sin embargo al momento de realizar esta auditoria el convenio no ha sido liquidado</t>
  </si>
  <si>
    <t>1. Se evidencian registros de ordenes de pago en SIIGO y SICAPITAL de la Sra. Clara Angela Castaño Diaz y el Sr. Guillermo Fonseca Amaya pero no hay registros de contratos en cabeza de ellos en SIEXUD. El convenio se encuentra en ejecuciòn con fecha de termianciòn diciembre 2020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</si>
  <si>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</si>
  <si>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</si>
  <si>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6. A la fecha de nuestra auditoria no se han realizado pagos por concepto de beneficio institucional a la Universidad, el estado del proceso es en ejecución y fecha de terminación abril de 2020</t>
  </si>
  <si>
    <t>3.se encuentra presupuestado un beneficio institucional por valor de $8.022.019 no se evidenció orden de pago correspondiente a este.</t>
  </si>
  <si>
    <t xml:space="preserve">2. Las ordenes de pago solo tienen como soporte el formato de cumplimiento y al autorización de giro no cuentan con los formatos CDP y RP  </t>
  </si>
  <si>
    <t>3. De acuerdo con informaciòn de Siexudel convenio esta en estado de liquidado con fecha de terminacion diciembre de 2018 de acuerdo con los soportes verificados tiene un saldo pendiente por ejecutar de $ 160.678</t>
  </si>
  <si>
    <t xml:space="preserve"> 3.Se contrato a la entidad Lo Gon Colombia SA para proveer servicios de infraestructura y tecnologia para el sistema en marcha del voto electronico, el cual se programaron 2 pagos por 7 millones cada uno, no se evidencia los soportes de las facturas correspondientes</t>
  </si>
  <si>
    <t xml:space="preserve">3. El formato Cumplido y autorización de giro, se encuentra firmado con sello en el campo ordenador del gasto.No tiene firma litográfica en la vigencia 2018 y el ordenador del gasto en este convenio era Wilman Muñoz  </t>
  </si>
  <si>
    <t>4. El tercero MILLAN SANABRIA HUMBERTO ALEXANDER y SANDOVAL ESPAÑOL HECTOR ALONSO no tiene los soportes completos en la OP 5529 y 5746.</t>
  </si>
  <si>
    <t xml:space="preserve">1. El Beneficio Institcional el valor del ejecutado es presenta diferencia por ejecutar con respecto al presupuesto $1.100.847   </t>
  </si>
  <si>
    <t>2. Existe un saldo pendiente por ejecutar con respecto a las ordenes de pago de $81.874.857, de acuerdo con la información de SIEXUD el convenio se encuentra terminado</t>
  </si>
  <si>
    <t xml:space="preserve">1. Se realizan acta de inicio de actividades, sin embargo no cuentan con actas de finalizacion y ni con actas que demuestren la realizacion y liquidacion de actividades contratadas. </t>
  </si>
  <si>
    <t xml:space="preserve">2. Los soportes adjuntos no están por el mismo valor de la orden de pago 14620, las dos pólizas están por un valor de $1.357.730  </t>
  </si>
  <si>
    <t>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</si>
  <si>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3. Dentro de los soportes de las ordenes de pago no se identifico el CDP correspondiente a cada tercero </t>
  </si>
  <si>
    <t>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</si>
  <si>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 2. Al verificar el soporte del documento 210 a nombre de Fundación amigos sin voz se identifico que el documento digitalizado corresponde a el documento 510 a nombre de Daniel Gulliero Casas   </t>
  </si>
  <si>
    <t xml:space="preserve">1.  EL CDP 1377 se encuentra distribuido sobre varios contratistas. </t>
  </si>
  <si>
    <t xml:space="preserve">2. No evidenciamos soportes de la OP 3340 , ademas evidenciamos RP por $20.825.954 cargados en el sistema SIICAPITAL el cual no se relaciona en ninguno de los comprabantes y registros contables  </t>
  </si>
  <si>
    <t>3.El contratista SHERLEY CATHERYNE LARRAÑAGA RUBIO reporta pagos referentes a dos contratos diferentes dentro del mismo convenio, los contratos son 2142 y 1055</t>
  </si>
  <si>
    <t>2. No se encuentra registrado el monto del beneficio institucional dentro del presupuesto</t>
  </si>
  <si>
    <t>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t>
  </si>
  <si>
    <t>5. Para el contratista William Cruz  se evidenció contrato en el SIEXUD pero no hay ordenes de pago y en los RP no esta registrado el número de cedula.</t>
  </si>
  <si>
    <t>Etiquetas de fila</t>
  </si>
  <si>
    <t>Total general</t>
  </si>
  <si>
    <t>Cuenta de NUMERO_PRO</t>
  </si>
  <si>
    <t xml:space="preserve">Diferencia sistema presupuestal vs sistema contable
</t>
  </si>
  <si>
    <t xml:space="preserve">Presupuesto sin ejecutar
</t>
  </si>
  <si>
    <t>presupuesto sin ejecutar</t>
  </si>
  <si>
    <t>Cuenta de DESCRIPCIÓN DETALLADA DEL HALLAZGO</t>
  </si>
  <si>
    <t>Totales</t>
  </si>
  <si>
    <t>Cantidad convenios</t>
  </si>
  <si>
    <t>Cantidad Hallazgos especificos</t>
  </si>
  <si>
    <t>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</si>
</sst>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_-;\-&quot;$&quot;* #,##0_-;_-&quot;$&quot;* &quot;-&quot;_-;_-@_-"/>
  </numFmts>
  <fonts count="14">
    <font>
      <sz val="11"/>
      <color theme="1"/>
      <name val="Calibri"/>
      <family val="2"/>
      <scheme val="minor"/>
    </font>
    <font>
      <sz val="10"/>
      <name val="Arial"/>
      <family val="2"/>
    </font>
    <font>
      <sz val="11"/>
      <color theme="1"/>
      <name val="Times New Roman"/>
      <family val="1"/>
    </font>
    <font>
      <b/>
      <sz val="11"/>
      <color theme="1"/>
      <name val="Times New Roman"/>
      <family val="1"/>
    </font>
    <font>
      <sz val="9"/>
      <color theme="1"/>
      <name val="Times New Roman"/>
      <family val="1"/>
    </font>
    <font>
      <b/>
      <sz val="9"/>
      <color theme="1"/>
      <name val="Times New Roman"/>
      <family val="1"/>
    </font>
    <font>
      <b/>
      <sz val="9"/>
      <color theme="0"/>
      <name val="Times New Roman"/>
      <family val="1"/>
    </font>
    <font>
      <b/>
      <sz val="9"/>
      <color rgb="FFC00000"/>
      <name val="Times New Roman"/>
      <family val="1"/>
    </font>
    <font>
      <b/>
      <sz val="9"/>
      <name val="Times New Roman"/>
      <family val="1"/>
    </font>
    <font>
      <sz val="9"/>
      <name val="Times New Roman"/>
      <family val="1"/>
    </font>
    <font>
      <b/>
      <sz val="9"/>
      <color rgb="FFFF0000"/>
      <name val="Times New Roman"/>
      <family val="1"/>
    </font>
    <font>
      <u val="single"/>
      <sz val="9"/>
      <color theme="1"/>
      <name val="Times New Roman"/>
      <family val="1"/>
    </font>
    <font>
      <sz val="9"/>
      <color theme="1"/>
      <name val="Calibri"/>
      <family val="2"/>
      <scheme val="minor"/>
    </font>
    <font>
      <sz val="10"/>
      <color theme="1"/>
      <name val="Times New Roman"/>
      <family val="1"/>
    </font>
  </fonts>
  <fills count="11">
    <fill>
      <patternFill/>
    </fill>
    <fill>
      <patternFill patternType="gray125"/>
    </fill>
    <fill>
      <patternFill patternType="solid">
        <fgColor rgb="FFFF0000"/>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FF00"/>
        <bgColor indexed="64"/>
      </patternFill>
    </fill>
    <fill>
      <patternFill patternType="solid">
        <fgColor theme="4"/>
        <bgColor indexed="64"/>
      </patternFill>
    </fill>
    <fill>
      <patternFill patternType="solid">
        <fgColor theme="3"/>
        <bgColor indexed="64"/>
      </patternFill>
    </fill>
  </fills>
  <borders count="59">
    <border>
      <left/>
      <right/>
      <top/>
      <bottom/>
      <diagonal/>
    </border>
    <border>
      <left/>
      <right/>
      <top style="medium"/>
      <bottom/>
    </border>
    <border>
      <left/>
      <right style="medium"/>
      <top style="medium"/>
      <bottom style="thin">
        <color theme="4" tint="0.39998000860214233"/>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right style="medium"/>
      <top/>
      <bottom style="thin">
        <color theme="4" tint="0.39998000860214233"/>
      </bottom>
    </border>
    <border>
      <left style="medium"/>
      <right/>
      <top/>
      <bottom style="medium"/>
    </border>
    <border>
      <left style="medium"/>
      <right/>
      <top/>
      <bottom/>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bottom/>
    </border>
    <border>
      <left style="hair"/>
      <right/>
      <top style="medium"/>
      <bottom style="hair"/>
    </border>
    <border>
      <left style="hair"/>
      <right/>
      <top style="hair"/>
      <bottom style="hair"/>
    </border>
    <border>
      <left style="hair"/>
      <right/>
      <top style="medium"/>
      <bottom style="medium"/>
    </border>
    <border>
      <left style="hair"/>
      <right style="hair"/>
      <top style="hair"/>
      <bottom/>
    </border>
    <border>
      <left style="hair"/>
      <right style="medium"/>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medium"/>
      <bottom/>
    </border>
    <border>
      <left style="hair"/>
      <right style="hair"/>
      <top/>
      <bottom style="medium"/>
    </border>
    <border>
      <left/>
      <right style="hair"/>
      <top style="medium"/>
      <bottom style="hair"/>
    </border>
    <border>
      <left style="hair"/>
      <right style="hair"/>
      <top/>
      <bottom style="hair"/>
    </border>
    <border>
      <left/>
      <right style="hair"/>
      <top style="hair"/>
      <bottom style="hair"/>
    </border>
    <border>
      <left/>
      <right style="hair"/>
      <top style="hair"/>
      <bottom style="medium"/>
    </border>
    <border>
      <left/>
      <right style="medium"/>
      <top style="medium"/>
      <bottom style="hair"/>
    </border>
    <border>
      <left/>
      <right style="medium"/>
      <top style="hair"/>
      <bottom style="hair"/>
    </border>
    <border>
      <left/>
      <right style="medium"/>
      <top style="hair"/>
      <bottom style="medium"/>
    </border>
    <border>
      <left style="hair"/>
      <right style="medium"/>
      <top style="medium"/>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medium"/>
      <top style="medium"/>
      <bottom/>
    </border>
    <border>
      <left style="medium"/>
      <right style="medium"/>
      <top/>
      <bottom/>
    </border>
    <border>
      <left style="medium"/>
      <right style="medium"/>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hair"/>
      <top style="medium"/>
      <bottom/>
    </border>
    <border>
      <left style="medium"/>
      <right style="hair"/>
      <top/>
      <bottom/>
    </border>
    <border>
      <left style="medium"/>
      <right style="hair"/>
      <top/>
      <bottom style="medium"/>
    </border>
    <border>
      <left style="medium"/>
      <right style="hair"/>
      <top style="hair"/>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cellStyleXfs>
  <cellXfs count="453">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164" fontId="3" fillId="2" borderId="0" xfId="21" applyFont="1" applyFill="1" applyAlignment="1">
      <alignment vertical="center" wrapText="1"/>
    </xf>
    <xf numFmtId="0" fontId="3" fillId="2" borderId="0" xfId="0" applyFont="1" applyFill="1" applyAlignment="1">
      <alignment vertical="justify" wrapText="1"/>
    </xf>
    <xf numFmtId="0" fontId="2" fillId="0" borderId="0" xfId="0" applyFont="1"/>
    <xf numFmtId="0" fontId="2" fillId="3" borderId="0" xfId="0" applyFont="1" applyFill="1" applyAlignment="1">
      <alignment vertical="center"/>
    </xf>
    <xf numFmtId="41" fontId="2" fillId="0" borderId="0" xfId="20" applyFont="1"/>
    <xf numFmtId="0" fontId="2" fillId="0" borderId="0" xfId="0" applyFont="1" applyAlignment="1">
      <alignment vertical="justify" wrapText="1"/>
    </xf>
    <xf numFmtId="0" fontId="2" fillId="0" borderId="0" xfId="0" applyFont="1" applyBorder="1"/>
    <xf numFmtId="0" fontId="2" fillId="0" borderId="0" xfId="0" applyFont="1" applyAlignment="1">
      <alignment horizontal="left"/>
    </xf>
    <xf numFmtId="0" fontId="3" fillId="2" borderId="0" xfId="0" applyFont="1" applyFill="1" applyAlignment="1">
      <alignment horizontal="center" vertical="center" wrapText="1"/>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vertical="justify" wrapText="1"/>
    </xf>
    <xf numFmtId="0" fontId="2" fillId="0" borderId="2" xfId="0" applyFont="1" applyBorder="1"/>
    <xf numFmtId="0" fontId="2" fillId="0" borderId="0" xfId="0" applyFont="1" applyBorder="1" applyAlignment="1">
      <alignment vertical="justify" wrapText="1"/>
    </xf>
    <xf numFmtId="0" fontId="2" fillId="0" borderId="3" xfId="0" applyFont="1" applyBorder="1"/>
    <xf numFmtId="0" fontId="2" fillId="0" borderId="4" xfId="0" applyFont="1" applyBorder="1" applyAlignment="1">
      <alignment vertical="justify" wrapText="1"/>
    </xf>
    <xf numFmtId="0" fontId="2" fillId="0" borderId="4" xfId="0" applyFont="1" applyBorder="1"/>
    <xf numFmtId="0" fontId="2" fillId="0" borderId="5" xfId="0" applyFont="1" applyBorder="1"/>
    <xf numFmtId="41" fontId="2" fillId="0" borderId="0" xfId="20" applyFont="1" applyBorder="1"/>
    <xf numFmtId="41" fontId="2" fillId="0" borderId="4" xfId="20" applyFont="1" applyBorder="1"/>
    <xf numFmtId="41" fontId="2" fillId="4" borderId="0" xfId="20" applyFont="1" applyFill="1" applyBorder="1"/>
    <xf numFmtId="0" fontId="2" fillId="3" borderId="6" xfId="0" applyFont="1" applyFill="1" applyBorder="1" applyAlignment="1">
      <alignment vertical="center"/>
    </xf>
    <xf numFmtId="0" fontId="2" fillId="0" borderId="7" xfId="0" applyFont="1" applyBorder="1"/>
    <xf numFmtId="0" fontId="2" fillId="0" borderId="7" xfId="0" applyFont="1" applyBorder="1" applyAlignment="1">
      <alignment horizontal="left"/>
    </xf>
    <xf numFmtId="41" fontId="2" fillId="0" borderId="7" xfId="20" applyFont="1" applyBorder="1"/>
    <xf numFmtId="0" fontId="2" fillId="0" borderId="8" xfId="0" applyFont="1" applyBorder="1"/>
    <xf numFmtId="0" fontId="2" fillId="0" borderId="6" xfId="0" applyFont="1" applyFill="1" applyBorder="1" applyAlignment="1">
      <alignment vertical="center"/>
    </xf>
    <xf numFmtId="0" fontId="2" fillId="0" borderId="7" xfId="0" applyFont="1" applyBorder="1" applyAlignment="1">
      <alignment vertical="justify" wrapText="1"/>
    </xf>
    <xf numFmtId="41" fontId="2" fillId="0" borderId="1" xfId="20" applyFont="1" applyBorder="1"/>
    <xf numFmtId="0" fontId="2" fillId="0" borderId="9" xfId="0" applyFont="1" applyBorder="1"/>
    <xf numFmtId="0" fontId="2" fillId="0" borderId="1" xfId="0" applyFont="1" applyBorder="1"/>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center" vertical="center"/>
    </xf>
    <xf numFmtId="0" fontId="2" fillId="0" borderId="1" xfId="0" applyFont="1" applyBorder="1" applyAlignment="1">
      <alignment horizontal="center"/>
    </xf>
    <xf numFmtId="41" fontId="2" fillId="0" borderId="1" xfId="20" applyFont="1" applyBorder="1" applyAlignment="1">
      <alignment horizontal="center"/>
    </xf>
    <xf numFmtId="0" fontId="2" fillId="0" borderId="11" xfId="0" applyFont="1" applyBorder="1"/>
    <xf numFmtId="0" fontId="2" fillId="0" borderId="12"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horizontal="center" vertical="center"/>
    </xf>
    <xf numFmtId="0" fontId="2" fillId="0" borderId="7" xfId="0" applyFont="1" applyBorder="1" applyAlignment="1">
      <alignment horizontal="center"/>
    </xf>
    <xf numFmtId="41" fontId="2" fillId="0" borderId="7" xfId="20" applyFont="1" applyBorder="1" applyAlignment="1">
      <alignment horizontal="center"/>
    </xf>
    <xf numFmtId="41" fontId="2" fillId="4" borderId="1" xfId="20" applyFont="1" applyFill="1" applyBorder="1"/>
    <xf numFmtId="41" fontId="2" fillId="4" borderId="4" xfId="20" applyFont="1" applyFill="1" applyBorder="1"/>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vertical="center"/>
    </xf>
    <xf numFmtId="0" fontId="2" fillId="0" borderId="7" xfId="0" applyFont="1" applyBorder="1" applyAlignment="1">
      <alignment wrapText="1"/>
    </xf>
    <xf numFmtId="0" fontId="2" fillId="0" borderId="0" xfId="0" applyFont="1" applyFill="1" applyBorder="1" applyAlignment="1">
      <alignment vertical="justify" wrapText="1"/>
    </xf>
    <xf numFmtId="0" fontId="2" fillId="0" borderId="7" xfId="0" applyFont="1" applyFill="1" applyBorder="1" applyAlignment="1">
      <alignment vertical="justify" wrapText="1"/>
    </xf>
    <xf numFmtId="0" fontId="2" fillId="0" borderId="4" xfId="0" applyFont="1" applyFill="1" applyBorder="1" applyAlignment="1">
      <alignment vertical="justify" wrapText="1"/>
    </xf>
    <xf numFmtId="0" fontId="2" fillId="0" borderId="1" xfId="0" applyFont="1" applyFill="1" applyBorder="1" applyAlignment="1">
      <alignment vertical="justify" wrapText="1"/>
    </xf>
    <xf numFmtId="41" fontId="2" fillId="0" borderId="1" xfId="20" applyFont="1" applyFill="1" applyBorder="1"/>
    <xf numFmtId="0" fontId="2" fillId="0" borderId="9" xfId="0" applyFont="1" applyFill="1" applyBorder="1"/>
    <xf numFmtId="41" fontId="2" fillId="0" borderId="0" xfId="20" applyFont="1" applyFill="1" applyBorder="1"/>
    <xf numFmtId="0" fontId="2" fillId="0" borderId="3" xfId="0" applyFont="1" applyFill="1" applyBorder="1"/>
    <xf numFmtId="41" fontId="2" fillId="0" borderId="4" xfId="20" applyFont="1" applyFill="1" applyBorder="1"/>
    <xf numFmtId="0" fontId="2" fillId="0" borderId="5" xfId="0" applyFont="1" applyFill="1" applyBorder="1"/>
    <xf numFmtId="0" fontId="4" fillId="0" borderId="6" xfId="0" applyFont="1" applyFill="1" applyBorder="1" applyAlignment="1">
      <alignment horizontal="center" vertical="center"/>
    </xf>
    <xf numFmtId="41" fontId="4" fillId="0" borderId="0" xfId="20" applyFont="1" applyBorder="1" applyAlignment="1">
      <alignment vertical="center"/>
    </xf>
    <xf numFmtId="0" fontId="4" fillId="0" borderId="7" xfId="0" applyFont="1" applyBorder="1" applyAlignment="1">
      <alignment horizontal="left" vertical="center"/>
    </xf>
    <xf numFmtId="41" fontId="4" fillId="0" borderId="7" xfId="2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164" fontId="5" fillId="5" borderId="7" xfId="21" applyFont="1" applyFill="1" applyBorder="1" applyAlignment="1">
      <alignment horizontal="center" vertical="center" wrapText="1"/>
    </xf>
    <xf numFmtId="0" fontId="5" fillId="6" borderId="14" xfId="0" applyFont="1" applyFill="1" applyBorder="1" applyAlignment="1">
      <alignment horizontal="center" vertical="center" wrapText="1"/>
    </xf>
    <xf numFmtId="41" fontId="5" fillId="6" borderId="14" xfId="20" applyFont="1" applyFill="1" applyBorder="1" applyAlignment="1">
      <alignment horizontal="center" vertical="center" wrapText="1"/>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wrapText="1"/>
    </xf>
    <xf numFmtId="41" fontId="4" fillId="0" borderId="15" xfId="20" applyFont="1" applyBorder="1" applyAlignment="1">
      <alignment vertical="center"/>
    </xf>
    <xf numFmtId="0" fontId="4" fillId="0" borderId="16" xfId="0" applyFont="1" applyBorder="1" applyAlignment="1">
      <alignment vertical="center"/>
    </xf>
    <xf numFmtId="41" fontId="4" fillId="0" borderId="17" xfId="20" applyFont="1" applyBorder="1" applyAlignment="1">
      <alignment vertical="center"/>
    </xf>
    <xf numFmtId="0" fontId="4" fillId="0" borderId="18" xfId="0" applyFont="1" applyBorder="1" applyAlignment="1">
      <alignment vertical="center"/>
    </xf>
    <xf numFmtId="0" fontId="4" fillId="0" borderId="19" xfId="0" applyFont="1" applyFill="1" applyBorder="1" applyAlignment="1">
      <alignment vertical="center" wrapText="1"/>
    </xf>
    <xf numFmtId="41" fontId="4" fillId="0" borderId="19" xfId="20" applyFont="1" applyBorder="1" applyAlignment="1">
      <alignment vertical="center"/>
    </xf>
    <xf numFmtId="0" fontId="4" fillId="0" borderId="20" xfId="0" applyFont="1" applyBorder="1" applyAlignment="1">
      <alignment vertical="center"/>
    </xf>
    <xf numFmtId="0" fontId="4" fillId="0" borderId="7" xfId="0" applyFont="1" applyBorder="1" applyAlignment="1">
      <alignment horizontal="left" vertical="center" wrapText="1"/>
    </xf>
    <xf numFmtId="41" fontId="4" fillId="0" borderId="21" xfId="2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0" fillId="0" borderId="0" xfId="0"/>
    <xf numFmtId="41" fontId="4" fillId="0" borderId="22" xfId="20" applyFont="1" applyBorder="1" applyAlignment="1">
      <alignment vertical="center"/>
    </xf>
    <xf numFmtId="41" fontId="4" fillId="0" borderId="23" xfId="20" applyFont="1" applyBorder="1" applyAlignment="1">
      <alignment vertical="center"/>
    </xf>
    <xf numFmtId="10" fontId="5" fillId="6" borderId="14" xfId="23" applyNumberFormat="1" applyFont="1" applyFill="1" applyBorder="1" applyAlignment="1">
      <alignment horizontal="center" vertical="center" wrapText="1"/>
    </xf>
    <xf numFmtId="10" fontId="4" fillId="0" borderId="7" xfId="23" applyNumberFormat="1" applyFont="1" applyBorder="1" applyAlignment="1">
      <alignment horizontal="center" vertical="center"/>
    </xf>
    <xf numFmtId="0" fontId="9" fillId="0" borderId="15" xfId="0" applyFont="1" applyBorder="1" applyAlignment="1">
      <alignment vertical="center" wrapText="1"/>
    </xf>
    <xf numFmtId="0" fontId="9" fillId="0" borderId="17" xfId="0" applyFont="1" applyBorder="1" applyAlignment="1">
      <alignment vertical="center" wrapText="1"/>
    </xf>
    <xf numFmtId="41" fontId="4" fillId="0" borderId="24" xfId="20" applyFont="1" applyBorder="1" applyAlignment="1">
      <alignment vertical="center"/>
    </xf>
    <xf numFmtId="41" fontId="4" fillId="0" borderId="15" xfId="24" applyFont="1" applyBorder="1" applyAlignment="1">
      <alignment vertical="center"/>
    </xf>
    <xf numFmtId="41" fontId="4" fillId="0" borderId="17" xfId="24" applyFont="1" applyBorder="1" applyAlignment="1">
      <alignment vertical="center"/>
    </xf>
    <xf numFmtId="41" fontId="9" fillId="0" borderId="17" xfId="24" applyFont="1" applyBorder="1" applyAlignment="1">
      <alignment vertical="center"/>
    </xf>
    <xf numFmtId="41" fontId="4" fillId="0" borderId="19" xfId="24" applyFont="1" applyBorder="1" applyAlignment="1">
      <alignment vertical="center"/>
    </xf>
    <xf numFmtId="0" fontId="8" fillId="0" borderId="15" xfId="0" applyFont="1" applyFill="1" applyBorder="1" applyAlignment="1">
      <alignment vertical="center" wrapText="1"/>
    </xf>
    <xf numFmtId="0" fontId="9" fillId="0" borderId="17" xfId="0" applyFont="1" applyFill="1" applyBorder="1" applyAlignment="1">
      <alignment vertical="center" wrapText="1"/>
    </xf>
    <xf numFmtId="0" fontId="8" fillId="0" borderId="17"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Border="1" applyAlignment="1">
      <alignment vertical="center"/>
    </xf>
    <xf numFmtId="0" fontId="5" fillId="0" borderId="17" xfId="0" applyFont="1" applyFill="1" applyBorder="1" applyAlignment="1">
      <alignment vertical="center" wrapText="1"/>
    </xf>
    <xf numFmtId="0" fontId="4" fillId="0" borderId="25" xfId="0" applyFont="1" applyFill="1" applyBorder="1" applyAlignment="1">
      <alignment vertical="center" wrapText="1"/>
    </xf>
    <xf numFmtId="41" fontId="4" fillId="0" borderId="25" xfId="24" applyFont="1" applyBorder="1" applyAlignment="1">
      <alignment vertical="center"/>
    </xf>
    <xf numFmtId="41" fontId="4" fillId="0" borderId="25" xfId="20" applyFont="1" applyBorder="1" applyAlignment="1">
      <alignment vertical="center"/>
    </xf>
    <xf numFmtId="0" fontId="4" fillId="0" borderId="26" xfId="0" applyFont="1" applyBorder="1" applyAlignment="1">
      <alignment vertical="center"/>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8" xfId="0" applyFont="1" applyBorder="1" applyAlignment="1">
      <alignment horizontal="left" vertical="center"/>
    </xf>
    <xf numFmtId="0" fontId="4" fillId="0" borderId="28" xfId="0" applyFont="1" applyBorder="1" applyAlignment="1">
      <alignment vertical="center" wrapText="1"/>
    </xf>
    <xf numFmtId="0" fontId="4" fillId="0" borderId="28" xfId="0" applyFont="1" applyBorder="1" applyAlignment="1">
      <alignment horizontal="left" vertical="center" wrapText="1"/>
    </xf>
    <xf numFmtId="41" fontId="4" fillId="0" borderId="28" xfId="20" applyFont="1" applyBorder="1" applyAlignment="1">
      <alignment vertical="center"/>
    </xf>
    <xf numFmtId="10" fontId="4" fillId="0" borderId="28" xfId="23" applyNumberFormat="1"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41" fontId="4" fillId="0" borderId="17" xfId="24" applyFont="1" applyFill="1" applyBorder="1" applyAlignment="1">
      <alignment vertical="center"/>
    </xf>
    <xf numFmtId="0" fontId="4" fillId="0" borderId="17" xfId="0" applyFont="1" applyFill="1" applyBorder="1" applyAlignment="1">
      <alignment horizontal="left" vertical="center"/>
    </xf>
    <xf numFmtId="41" fontId="4" fillId="0" borderId="17" xfId="20" applyFont="1" applyFill="1" applyBorder="1" applyAlignment="1">
      <alignment vertical="center"/>
    </xf>
    <xf numFmtId="41" fontId="4" fillId="0" borderId="28" xfId="20" applyFont="1" applyBorder="1" applyAlignment="1">
      <alignment horizontal="center" vertical="center"/>
    </xf>
    <xf numFmtId="0" fontId="4" fillId="0" borderId="15" xfId="0" applyFont="1" applyFill="1" applyBorder="1" applyAlignment="1">
      <alignment vertical="center" wrapText="1"/>
    </xf>
    <xf numFmtId="0" fontId="4" fillId="0" borderId="0" xfId="0" applyFont="1" applyBorder="1" applyAlignment="1">
      <alignment vertical="justify"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vertical="top" wrapText="1"/>
    </xf>
    <xf numFmtId="0" fontId="4" fillId="0" borderId="25" xfId="0" applyFont="1" applyBorder="1" applyAlignment="1">
      <alignment vertical="center"/>
    </xf>
    <xf numFmtId="0" fontId="4" fillId="0" borderId="30" xfId="0" applyFont="1" applyBorder="1" applyAlignment="1">
      <alignment vertical="center" wrapText="1"/>
    </xf>
    <xf numFmtId="0" fontId="9" fillId="0" borderId="0" xfId="0" applyFont="1" applyBorder="1" applyAlignment="1">
      <alignment vertical="center" wrapText="1"/>
    </xf>
    <xf numFmtId="0" fontId="0" fillId="0" borderId="0" xfId="0" applyBorder="1"/>
    <xf numFmtId="0" fontId="4" fillId="0" borderId="31" xfId="0" applyFont="1" applyBorder="1" applyAlignment="1">
      <alignment vertical="center" wrapText="1"/>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0" fontId="5" fillId="7" borderId="0" xfId="0" applyFont="1" applyFill="1" applyBorder="1" applyAlignment="1">
      <alignment vertical="center" wrapText="1"/>
    </xf>
    <xf numFmtId="0" fontId="5" fillId="7" borderId="0" xfId="0" applyFont="1" applyFill="1" applyBorder="1" applyAlignment="1">
      <alignment horizontal="left" vertical="center" wrapText="1"/>
    </xf>
    <xf numFmtId="41" fontId="5" fillId="7" borderId="0" xfId="0" applyNumberFormat="1" applyFont="1" applyFill="1" applyBorder="1" applyAlignment="1">
      <alignment vertical="center"/>
    </xf>
    <xf numFmtId="10" fontId="5" fillId="7" borderId="0" xfId="23" applyNumberFormat="1" applyFont="1" applyFill="1" applyBorder="1" applyAlignment="1">
      <alignment horizontal="center" vertical="center"/>
    </xf>
    <xf numFmtId="41" fontId="5" fillId="7" borderId="0" xfId="20" applyFont="1" applyFill="1" applyBorder="1" applyAlignment="1">
      <alignment vertical="center"/>
    </xf>
    <xf numFmtId="0" fontId="5" fillId="7" borderId="0" xfId="0" applyFont="1" applyFill="1" applyBorder="1" applyAlignment="1">
      <alignment vertical="center"/>
    </xf>
    <xf numFmtId="0" fontId="8"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8" borderId="0" xfId="0" applyFont="1" applyFill="1" applyBorder="1" applyAlignment="1">
      <alignment vertical="center"/>
    </xf>
    <xf numFmtId="0" fontId="4" fillId="0" borderId="1" xfId="0" applyFont="1" applyBorder="1" applyAlignment="1">
      <alignment vertical="justify" wrapText="1"/>
    </xf>
    <xf numFmtId="0" fontId="4" fillId="0" borderId="4" xfId="0" applyFont="1" applyBorder="1" applyAlignment="1">
      <alignment vertical="justify" wrapText="1"/>
    </xf>
    <xf numFmtId="0" fontId="4" fillId="0" borderId="32" xfId="0" applyFont="1" applyBorder="1" applyAlignment="1">
      <alignment vertical="center" wrapText="1"/>
    </xf>
    <xf numFmtId="0" fontId="0" fillId="0" borderId="0" xfId="0" applyBorder="1" applyAlignment="1">
      <alignment wrapText="1"/>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10" fontId="4" fillId="0" borderId="0" xfId="23"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5" xfId="0" applyFont="1" applyBorder="1" applyAlignment="1">
      <alignment horizontal="left" vertical="center"/>
    </xf>
    <xf numFmtId="0" fontId="4" fillId="0" borderId="25" xfId="0" applyFont="1" applyBorder="1" applyAlignment="1">
      <alignment vertical="center" wrapText="1"/>
    </xf>
    <xf numFmtId="0" fontId="4" fillId="0" borderId="33" xfId="0" applyFont="1" applyBorder="1" applyAlignment="1">
      <alignment vertical="center"/>
    </xf>
    <xf numFmtId="0" fontId="4" fillId="0" borderId="1" xfId="0" applyFont="1" applyBorder="1" applyAlignment="1">
      <alignment vertical="center" wrapText="1"/>
    </xf>
    <xf numFmtId="41" fontId="4" fillId="0" borderId="1" xfId="2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wrapText="1"/>
    </xf>
    <xf numFmtId="41" fontId="4" fillId="0" borderId="4" xfId="2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0" fontId="4" fillId="0" borderId="15" xfId="0" applyFont="1" applyFill="1" applyBorder="1" applyAlignment="1">
      <alignment horizontal="left" vertical="center"/>
    </xf>
    <xf numFmtId="41" fontId="4" fillId="0" borderId="15" xfId="20" applyFont="1" applyFill="1" applyBorder="1" applyAlignment="1">
      <alignment vertical="center"/>
    </xf>
    <xf numFmtId="0" fontId="4" fillId="0" borderId="19" xfId="0" applyFont="1" applyFill="1" applyBorder="1" applyAlignment="1">
      <alignment horizontal="left" vertical="center"/>
    </xf>
    <xf numFmtId="41" fontId="4" fillId="0" borderId="19" xfId="2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34"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41" fontId="4" fillId="0" borderId="7" xfId="20" applyFont="1" applyBorder="1" applyAlignment="1">
      <alignment horizontal="center" vertical="center"/>
    </xf>
    <xf numFmtId="0" fontId="4" fillId="0" borderId="7" xfId="0" applyFont="1" applyBorder="1" applyAlignment="1">
      <alignment vertical="center"/>
    </xf>
    <xf numFmtId="0" fontId="4" fillId="0" borderId="15" xfId="0" applyFont="1" applyBorder="1" applyAlignment="1">
      <alignment vertical="justify" wrapText="1"/>
    </xf>
    <xf numFmtId="0" fontId="4" fillId="0" borderId="16" xfId="0" applyFont="1" applyBorder="1"/>
    <xf numFmtId="0" fontId="4" fillId="0" borderId="17" xfId="0" applyFont="1" applyBorder="1" applyAlignment="1">
      <alignment vertical="justify" wrapText="1"/>
    </xf>
    <xf numFmtId="0" fontId="4" fillId="0" borderId="18" xfId="0" applyFont="1" applyBorder="1"/>
    <xf numFmtId="0" fontId="4" fillId="0" borderId="19" xfId="0" applyFont="1" applyBorder="1" applyAlignment="1">
      <alignment vertical="justify" wrapText="1"/>
    </xf>
    <xf numFmtId="0" fontId="4" fillId="0" borderId="20" xfId="0" applyFont="1" applyBorder="1"/>
    <xf numFmtId="41" fontId="4" fillId="0" borderId="15" xfId="20" applyFont="1" applyBorder="1"/>
    <xf numFmtId="41" fontId="4" fillId="0" borderId="17" xfId="20" applyFont="1" applyBorder="1"/>
    <xf numFmtId="41" fontId="4" fillId="0" borderId="19" xfId="20" applyFont="1" applyBorder="1"/>
    <xf numFmtId="0" fontId="4" fillId="0" borderId="28" xfId="0" applyFont="1" applyBorder="1" applyAlignment="1">
      <alignment horizontal="center" vertical="center" wrapText="1"/>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30" xfId="0" applyFont="1" applyBorder="1" applyAlignment="1">
      <alignment vertical="center"/>
    </xf>
    <xf numFmtId="41" fontId="4" fillId="0" borderId="30" xfId="20" applyFont="1" applyBorder="1" applyAlignment="1">
      <alignment vertical="center"/>
    </xf>
    <xf numFmtId="0" fontId="4" fillId="0" borderId="39" xfId="0" applyFont="1" applyBorder="1" applyAlignment="1">
      <alignment vertical="center"/>
    </xf>
    <xf numFmtId="0" fontId="0" fillId="0" borderId="0" xfId="0"/>
    <xf numFmtId="0" fontId="0" fillId="0" borderId="0" xfId="0" applyAlignment="1">
      <alignment horizontal="left"/>
    </xf>
    <xf numFmtId="0" fontId="0" fillId="0" borderId="0" xfId="0" applyNumberFormat="1"/>
    <xf numFmtId="0" fontId="4" fillId="0" borderId="40" xfId="0" applyFont="1" applyBorder="1"/>
    <xf numFmtId="0" fontId="4" fillId="3" borderId="40" xfId="0" applyFont="1" applyFill="1" applyBorder="1"/>
    <xf numFmtId="0" fontId="0" fillId="3" borderId="0" xfId="0" applyFill="1"/>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13" fillId="0" borderId="44" xfId="0" applyFont="1" applyBorder="1"/>
    <xf numFmtId="0" fontId="13" fillId="0" borderId="17" xfId="0" applyFont="1" applyBorder="1"/>
    <xf numFmtId="0" fontId="13" fillId="0" borderId="45" xfId="0" applyFont="1" applyBorder="1"/>
    <xf numFmtId="0" fontId="13" fillId="0" borderId="44" xfId="0" applyFont="1" applyFill="1" applyBorder="1"/>
    <xf numFmtId="0" fontId="13" fillId="0" borderId="17" xfId="0" applyFont="1" applyFill="1" applyBorder="1"/>
    <xf numFmtId="0" fontId="5" fillId="0" borderId="46" xfId="0" applyFont="1" applyBorder="1"/>
    <xf numFmtId="0" fontId="5" fillId="0" borderId="47" xfId="0" applyFont="1" applyBorder="1"/>
    <xf numFmtId="0" fontId="5" fillId="0" borderId="48" xfId="0" applyFont="1" applyBorder="1"/>
    <xf numFmtId="41" fontId="2" fillId="0" borderId="1" xfId="20" applyFont="1" applyBorder="1" applyAlignment="1">
      <alignment horizontal="center"/>
    </xf>
    <xf numFmtId="41" fontId="2" fillId="0" borderId="4" xfId="20" applyFont="1" applyBorder="1" applyAlignment="1">
      <alignment horizont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41" fontId="2" fillId="0" borderId="0" xfId="20" applyFont="1" applyBorder="1" applyAlignment="1">
      <alignment horizont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0" borderId="0" xfId="0" applyFont="1" applyAlignment="1">
      <alignment horizontal="center"/>
    </xf>
    <xf numFmtId="41" fontId="2" fillId="0" borderId="0" xfId="20" applyFont="1" applyAlignment="1">
      <alignment horizontal="center"/>
    </xf>
    <xf numFmtId="0" fontId="2" fillId="0" borderId="1" xfId="0" applyFont="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41" fontId="2" fillId="0" borderId="1" xfId="2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41" fontId="2" fillId="0" borderId="1" xfId="20" applyFont="1" applyBorder="1" applyAlignment="1">
      <alignment horizontal="center" vertical="center"/>
    </xf>
    <xf numFmtId="41" fontId="2" fillId="0" borderId="0" xfId="20" applyFont="1" applyBorder="1" applyAlignment="1">
      <alignment horizontal="center" vertical="center"/>
    </xf>
    <xf numFmtId="41" fontId="2" fillId="0" borderId="4" xfId="20" applyFont="1" applyBorder="1" applyAlignment="1">
      <alignment horizontal="center" vertical="center"/>
    </xf>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4" xfId="0" applyFont="1" applyBorder="1" applyAlignment="1">
      <alignment horizontal="center" wrapText="1"/>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41" fontId="2" fillId="0" borderId="1" xfId="20" applyFont="1" applyFill="1" applyBorder="1" applyAlignment="1">
      <alignment horizontal="center"/>
    </xf>
    <xf numFmtId="41" fontId="2" fillId="0" borderId="0" xfId="20" applyFont="1" applyFill="1" applyBorder="1" applyAlignment="1">
      <alignment horizontal="center"/>
    </xf>
    <xf numFmtId="41" fontId="2" fillId="0" borderId="4" xfId="20" applyFont="1" applyFill="1" applyBorder="1" applyAlignment="1">
      <alignment horizontal="center"/>
    </xf>
    <xf numFmtId="41" fontId="4" fillId="0" borderId="30" xfId="20" applyFont="1" applyFill="1" applyBorder="1" applyAlignment="1">
      <alignment horizontal="center" vertical="center"/>
    </xf>
    <xf numFmtId="41" fontId="4" fillId="0" borderId="31" xfId="20" applyFont="1" applyFill="1" applyBorder="1" applyAlignment="1">
      <alignment horizontal="center" vertical="center"/>
    </xf>
    <xf numFmtId="10" fontId="4" fillId="0" borderId="30" xfId="23" applyNumberFormat="1" applyFont="1" applyFill="1" applyBorder="1" applyAlignment="1">
      <alignment horizontal="center" vertical="center"/>
    </xf>
    <xf numFmtId="10" fontId="4" fillId="0" borderId="31" xfId="23"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41" fontId="4" fillId="0" borderId="15" xfId="20" applyFont="1" applyBorder="1" applyAlignment="1">
      <alignment horizontal="center" vertical="center"/>
    </xf>
    <xf numFmtId="41" fontId="4" fillId="0" borderId="17" xfId="20" applyFont="1" applyBorder="1" applyAlignment="1">
      <alignment horizontal="center" vertical="center"/>
    </xf>
    <xf numFmtId="41" fontId="4" fillId="0" borderId="19" xfId="20" applyFont="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0" fontId="4" fillId="0" borderId="15" xfId="23" applyNumberFormat="1" applyFont="1" applyBorder="1" applyAlignment="1">
      <alignment horizontal="center" vertical="center"/>
    </xf>
    <xf numFmtId="10" fontId="4" fillId="0" borderId="17" xfId="23" applyNumberFormat="1" applyFont="1" applyBorder="1" applyAlignment="1">
      <alignment horizontal="center" vertical="center"/>
    </xf>
    <xf numFmtId="10" fontId="4" fillId="0" borderId="19" xfId="23" applyNumberFormat="1"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10" fontId="4" fillId="0" borderId="30" xfId="23" applyNumberFormat="1" applyFont="1" applyBorder="1" applyAlignment="1">
      <alignment horizontal="center" vertical="center"/>
    </xf>
    <xf numFmtId="10" fontId="4" fillId="0" borderId="21" xfId="23" applyNumberFormat="1" applyFont="1" applyBorder="1" applyAlignment="1">
      <alignment horizontal="center" vertical="center"/>
    </xf>
    <xf numFmtId="10" fontId="4" fillId="0" borderId="31" xfId="23" applyNumberFormat="1" applyFont="1" applyBorder="1" applyAlignment="1">
      <alignment horizontal="center" vertical="center"/>
    </xf>
    <xf numFmtId="41" fontId="4" fillId="0" borderId="30" xfId="20" applyFont="1" applyBorder="1" applyAlignment="1">
      <alignment horizontal="center" vertical="center"/>
    </xf>
    <xf numFmtId="41" fontId="4" fillId="0" borderId="21" xfId="20" applyFont="1" applyBorder="1" applyAlignment="1">
      <alignment horizontal="center" vertical="center"/>
    </xf>
    <xf numFmtId="41" fontId="4" fillId="0" borderId="31" xfId="20" applyFont="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10" fontId="4" fillId="0" borderId="1" xfId="23" applyNumberFormat="1" applyFont="1" applyBorder="1" applyAlignment="1">
      <alignment horizontal="center" vertical="center"/>
    </xf>
    <xf numFmtId="10" fontId="4" fillId="0" borderId="0" xfId="23" applyNumberFormat="1" applyFont="1" applyBorder="1" applyAlignment="1">
      <alignment horizontal="center" vertical="center"/>
    </xf>
    <xf numFmtId="10" fontId="4" fillId="0" borderId="4" xfId="23" applyNumberFormat="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3" xfId="0" applyFont="1" applyBorder="1" applyAlignment="1">
      <alignment horizontal="center" vertical="center"/>
    </xf>
    <xf numFmtId="0" fontId="4" fillId="0" borderId="51" xfId="0" applyFont="1" applyBorder="1" applyAlignment="1">
      <alignment horizontal="center"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21" xfId="0" applyFont="1" applyBorder="1" applyAlignment="1">
      <alignment horizontal="left" vertical="center" wrapText="1"/>
    </xf>
    <xf numFmtId="43" fontId="4" fillId="0" borderId="30" xfId="22" applyFont="1" applyBorder="1" applyAlignment="1">
      <alignment horizontal="center" vertical="center"/>
    </xf>
    <xf numFmtId="43" fontId="4" fillId="0" borderId="21" xfId="22" applyFont="1" applyBorder="1" applyAlignment="1">
      <alignment horizontal="center" vertical="center"/>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10" fontId="4" fillId="0" borderId="15" xfId="23" applyNumberFormat="1" applyFont="1" applyFill="1" applyBorder="1" applyAlignment="1">
      <alignment horizontal="center" vertical="center"/>
    </xf>
    <xf numFmtId="10" fontId="4" fillId="0" borderId="17" xfId="23" applyNumberFormat="1" applyFont="1" applyFill="1" applyBorder="1" applyAlignment="1">
      <alignment horizontal="center" vertical="center"/>
    </xf>
    <xf numFmtId="10" fontId="4" fillId="0" borderId="19" xfId="23" applyNumberFormat="1" applyFont="1" applyFill="1" applyBorder="1" applyAlignment="1">
      <alignment horizontal="center" vertical="center"/>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8" xfId="0" applyFont="1" applyFill="1" applyBorder="1" applyAlignment="1">
      <alignment horizontal="center" vertical="center"/>
    </xf>
    <xf numFmtId="41" fontId="4" fillId="0" borderId="15" xfId="20" applyFont="1" applyBorder="1" applyAlignment="1">
      <alignment horizontal="center" vertical="center" wrapText="1"/>
    </xf>
    <xf numFmtId="41" fontId="4" fillId="0" borderId="17" xfId="20" applyFont="1" applyBorder="1" applyAlignment="1">
      <alignment horizontal="center" vertical="center" wrapText="1"/>
    </xf>
    <xf numFmtId="41" fontId="4" fillId="0" borderId="19" xfId="20" applyFont="1" applyBorder="1" applyAlignment="1">
      <alignment horizontal="center" vertical="center" wrapText="1"/>
    </xf>
    <xf numFmtId="41" fontId="4" fillId="0" borderId="25" xfId="20" applyFont="1" applyBorder="1" applyAlignment="1">
      <alignment horizontal="center" vertical="center"/>
    </xf>
    <xf numFmtId="0" fontId="4" fillId="0" borderId="58" xfId="0" applyFont="1" applyFill="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left" vertical="center" wrapText="1"/>
    </xf>
    <xf numFmtId="0" fontId="4" fillId="0" borderId="25" xfId="0" applyFont="1" applyBorder="1" applyAlignment="1">
      <alignment vertical="center" wrapText="1"/>
    </xf>
    <xf numFmtId="0" fontId="4" fillId="0" borderId="25" xfId="0" applyFont="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NumberFormat="1" applyFont="1" applyBorder="1" applyAlignment="1">
      <alignment horizontal="left" vertical="center"/>
    </xf>
    <xf numFmtId="9" fontId="4" fillId="0" borderId="30" xfId="23" applyFont="1" applyBorder="1" applyAlignment="1">
      <alignment horizontal="center" vertical="center"/>
    </xf>
    <xf numFmtId="9" fontId="4" fillId="0" borderId="21" xfId="23" applyFont="1" applyBorder="1" applyAlignment="1">
      <alignment horizontal="center" vertical="center"/>
    </xf>
    <xf numFmtId="10" fontId="4" fillId="0" borderId="25" xfId="23" applyNumberFormat="1" applyFont="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41" fontId="4" fillId="0" borderId="15" xfId="20" applyFont="1" applyFill="1" applyBorder="1" applyAlignment="1">
      <alignment horizontal="center" vertical="center"/>
    </xf>
    <xf numFmtId="41" fontId="4" fillId="0" borderId="17" xfId="20" applyFont="1" applyFill="1" applyBorder="1" applyAlignment="1">
      <alignment horizontal="center" vertical="center"/>
    </xf>
    <xf numFmtId="41" fontId="4" fillId="0" borderId="19" xfId="20" applyFont="1" applyFill="1" applyBorder="1" applyAlignment="1">
      <alignment horizontal="center" vertical="center"/>
    </xf>
    <xf numFmtId="10" fontId="4" fillId="0" borderId="15" xfId="23" applyNumberFormat="1" applyFont="1" applyBorder="1" applyAlignment="1">
      <alignment horizontal="center" vertical="center" wrapText="1"/>
    </xf>
    <xf numFmtId="10" fontId="4" fillId="0" borderId="17" xfId="23" applyNumberFormat="1" applyFont="1" applyBorder="1" applyAlignment="1">
      <alignment horizontal="center" vertical="center" wrapText="1"/>
    </xf>
    <xf numFmtId="10" fontId="4" fillId="0" borderId="19" xfId="23" applyNumberFormat="1" applyFont="1" applyBorder="1" applyAlignment="1">
      <alignment horizontal="center" vertical="center" wrapText="1"/>
    </xf>
    <xf numFmtId="10" fontId="10" fillId="0" borderId="15" xfId="23" applyNumberFormat="1" applyFont="1" applyBorder="1" applyAlignment="1">
      <alignment horizontal="center" vertical="center"/>
    </xf>
    <xf numFmtId="10" fontId="10" fillId="0" borderId="17" xfId="23" applyNumberFormat="1" applyFont="1" applyBorder="1" applyAlignment="1">
      <alignment horizontal="center" vertical="center"/>
    </xf>
    <xf numFmtId="10" fontId="10" fillId="0" borderId="19" xfId="23" applyNumberFormat="1" applyFont="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2" xfId="0" applyFont="1" applyBorder="1" applyAlignment="1">
      <alignment horizontal="center" vertical="center"/>
    </xf>
    <xf numFmtId="41" fontId="4" fillId="0" borderId="15" xfId="20" applyFont="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1" fontId="4" fillId="0" borderId="1" xfId="20" applyFont="1" applyBorder="1" applyAlignment="1">
      <alignment horizontal="center" vertical="center"/>
    </xf>
    <xf numFmtId="41" fontId="4" fillId="0" borderId="0" xfId="20" applyFont="1" applyBorder="1" applyAlignment="1">
      <alignment horizontal="center" vertical="center"/>
    </xf>
    <xf numFmtId="41" fontId="4" fillId="0" borderId="4" xfId="20" applyFont="1" applyBorder="1" applyAlignment="1">
      <alignment horizontal="center" vertical="center"/>
    </xf>
    <xf numFmtId="0" fontId="4" fillId="0" borderId="0" xfId="0" applyFont="1" applyFill="1" applyBorder="1" applyAlignment="1">
      <alignment horizontal="center" vertic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8" xfId="0" applyFont="1" applyBorder="1" applyAlignment="1">
      <alignment horizontal="left" vertical="center" wrapText="1"/>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31"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41" fontId="4" fillId="0" borderId="30" xfId="20" applyFont="1" applyBorder="1" applyAlignment="1">
      <alignment horizontal="left" vertical="center" wrapText="1"/>
    </xf>
    <xf numFmtId="0" fontId="12" fillId="0" borderId="21" xfId="0" applyFont="1" applyBorder="1" applyAlignment="1">
      <alignment horizontal="left" vertical="center" wrapText="1"/>
    </xf>
    <xf numFmtId="0" fontId="12" fillId="0" borderId="31" xfId="0" applyFont="1" applyBorder="1" applyAlignment="1">
      <alignment horizontal="left" vertical="center" wrapText="1"/>
    </xf>
    <xf numFmtId="10" fontId="4" fillId="0" borderId="30" xfId="23" applyNumberFormat="1" applyFont="1" applyBorder="1" applyAlignment="1">
      <alignment horizontal="center" vertical="center" wrapText="1"/>
    </xf>
    <xf numFmtId="10" fontId="12" fillId="0" borderId="21" xfId="23" applyNumberFormat="1" applyFont="1" applyBorder="1" applyAlignment="1">
      <alignment horizontal="center" vertical="center" wrapText="1"/>
    </xf>
    <xf numFmtId="10" fontId="12" fillId="0" borderId="31" xfId="23"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31" xfId="0" applyFont="1" applyBorder="1" applyAlignment="1">
      <alignment horizontal="center" vertical="center" wrapText="1"/>
    </xf>
    <xf numFmtId="0" fontId="4" fillId="0" borderId="30" xfId="0" applyFont="1" applyBorder="1" applyAlignment="1">
      <alignment horizontal="left" vertical="center"/>
    </xf>
    <xf numFmtId="0" fontId="4" fillId="0" borderId="21" xfId="0" applyFont="1" applyBorder="1" applyAlignment="1">
      <alignment horizontal="left" vertical="center"/>
    </xf>
    <xf numFmtId="0" fontId="4" fillId="0" borderId="31" xfId="0" applyFont="1"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41" fontId="4" fillId="0" borderId="30" xfId="20" applyFont="1" applyBorder="1" applyAlignment="1">
      <alignment horizontal="left"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Millares [0]" xfId="20"/>
    <cellStyle name="Moneda [0]" xfId="21"/>
    <cellStyle name="Millares" xfId="22"/>
    <cellStyle name="Porcentaje" xfId="23"/>
    <cellStyle name="Millares [0] 2" xfId="24"/>
    <cellStyle name="Millares [0] 3" xfId="25"/>
    <cellStyle name="Millares [0] 4"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gente\Documents\OVIDIO%20EXPEDIENTE\TODO%20ESCRITORIO\Downloads\BASE%20INFO%20-%20copi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sheetData sheetId="1"/>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B2:M797" sheet="Matriz de hallazgos financieros"/>
  </cacheSource>
  <cacheFields count="12">
    <cacheField name="NUMERO_PRO">
      <sharedItems containsString="0" containsBlank="1" containsMixedTypes="0" containsNumber="1" containsInteger="1" count="0"/>
    </cacheField>
    <cacheField name="NUMERO_PRO_ENTIDAD">
      <sharedItems containsBlank="1" containsMixedTypes="1" containsNumber="1" containsInteger="1" count="0"/>
    </cacheField>
    <cacheField name="ENTIDAD">
      <sharedItems containsBlank="1" containsMixedTypes="0" count="0"/>
    </cacheField>
    <cacheField name="OBJETO DEL CONVENIO">
      <sharedItems containsBlank="1" containsMixedTypes="0" longText="1" count="0"/>
    </cacheField>
    <cacheField name="VALOR INFORMADO POR LA ENTIDAD">
      <sharedItems containsString="0" containsBlank="1" containsMixedTypes="0" containsNumber="1" containsInteger="1" count="0"/>
    </cacheField>
    <cacheField name="% DE PARTICIPACIÓN SOBRE EL TOTAL">
      <sharedItems containsString="0" containsBlank="1" containsMixedTypes="0" containsNumber="1" containsInteger="1" count="0"/>
    </cacheField>
    <cacheField name="ESTADO DEL CONVENIO - AL 11 DE MAYO  DE 2020">
      <sharedItems containsBlank="1" containsMixedTypes="0" count="0"/>
    </cacheField>
    <cacheField name="HALLAZGO GENERAL">
      <sharedItems containsBlank="1" containsMixedTypes="0" count="29">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m/>
        <s v="1. Diferencia sistema presupuestal vs sistema contable&#10;2. Control documental de soportes y versiones"/>
        <s v="Diferencia sistema SIDEXUD vs presupuesto"/>
        <s v="Presupuesto sin ejecutar."/>
        <s v="Presupuesto sin ejecutar.&#10;"/>
        <s v="Diferencia entre certificado de disponibilidd presupuestal y pagos ejecutados"/>
        <s v="Diferencia sistema SIDEXUD vs sistema contable"/>
      </sharedItems>
    </cacheField>
    <cacheField name="DESCRIPCIÓN DETALLADA DEL HALLAZGO">
      <sharedItems containsMixedTypes="0" longText="1" count="0"/>
    </cacheField>
    <cacheField name="VALOR DEL HALLAZGO" numFmtId="41">
      <sharedItems containsString="0" containsBlank="1" containsMixedTypes="0" containsNumber="1" containsInteger="1" count="0"/>
    </cacheField>
    <cacheField name="RELEVANCIA CUANTITATIVA DEL HALLAZGO" numFmtId="41">
      <sharedItems containsBlank="1" containsMixedTypes="0" count="4">
        <s v="Baja"/>
        <s v="Alta"/>
        <s v="Media"/>
        <m/>
      </sharedItems>
    </cacheField>
    <cacheField name="PROCESO AFECTADO">
      <sharedItems containsBlank="1"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I2:J797" sheet="Matriz de hallazgos financieros"/>
  </cacheSource>
  <cacheFields count="2">
    <cacheField name="HALLAZGO GENERAL">
      <sharedItems containsMixedTypes="0" count="22">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sharedItems>
    </cacheField>
    <cacheField name="DESCRIPCIÓN DETALLADA DEL HALLAZGO">
      <sharedItems containsMixedTypes="0" longText="1" count="794">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s v="2. En el sistema de información SIEXUD evidenciamos varias prorrogas del contrato inicial y 4 versiones del presupuesto, lo cual no permite identificar adecuadamente cuales son los documentos definitivos que soportan este convenio."/>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s v="3. Dentro del contrato No. 1361 suscrito con Geot Consultores S.A.S, verificado los informes contables se evidencia  que no coincide el valor pagado, toda vez que en SICAPITAL se refleja un valor pago de $ 42.000.000 y en SIIGO un valor pago de $ 21.000.000."/>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s v="5. Dentro del contrato No. 747 suscrito con la señora Guerrero López Giovanna Paola, revisado el sistema contable Siigo se emitió la orden de pago No. 3970 ; sin embargo en SICAPITAL no se encuentra el registro de dicho pago."/>
        <s v="6. Dentro del contrato No. 1133 suscrito con la señora Álvarez Rodríguez Diana Jineth , verificado los informes contables se evidencia  que no coincide el valor pagado, toda vez que en SICAPITAL se refleja un valor pago de $ 13.300.000 y en SIIGO un valor pago de $ 9.750.000."/>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s v="9. Dentro del contrato No. 736 suscrito con la señora Miranda Rodríguez Ana María, Revisado el sistema contable SIIGO se emitió la orden de pago No. 3965 ; sin embargo en SICAPITAL no se encuentra el registro de dicho pago."/>
        <s v="10. La orden de pago No. 7777 fue ejecutada dentro del contrato  suscrito con la señor Rojas Ruiz Johan Eduardo. Sin embargo dicho documento no fue proporcionado para nuestra revisión."/>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s v="13. Dentro del contrato No. 771 suscrito con el señor Prieto Gómez Miguel Antonio, revisado el sistema contable SIIGO se emitió la orden de pago No. 3980 por $1.799.884; sin embargo en SICAPITAL no se encuentra el registro de dicho pago."/>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s v="20. No se encuentra la planilla de seguridad social, dentro de la orden de servicio No. 1232,1015 suscrita con Alarmas Eterna Ltda , en la documentación sistematizada suministrada por el Idexud."/>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s v="23. No se encuentra el acta de cesión de contrato, dentro del contrato No. 743 suscrito con la señora Peña Muñoz Jimena  en la  documentación sistematizada suministrada por el Idexud."/>
        <s v="24. El formato de autorización de pago no está firmado por el ordenar del gasto, dentro del contrato No. 768 suscrito con el señor Gregorio Hernan López Becerra en la  documentación sistematizada suministrada por el Idexud."/>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s v="28. La orden de pago numero 14704 por valor de $2.150.000 a nombre de Javier Reyes Salamanca, no cuenta con soportes de CDP y RP, así como tampoco con soportes de transferencias, contrato, además la autorización de giro no evidencia la firma del ordenador del gasto "/>
        <s v="29. No se evidencia soporte físico  para la orden de pago No. 870 de 2018, la base para las deducciones es superior al cargo total de esta orden de pago"/>
        <s v="30. El estado del convenio es terminado sin embargo a la fecha de esta auditoria (11 de mayo 2020) aun no se ha iniciado el proceso de liquidación."/>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s v="32. La orden de pago 13303 fue suministrada como parte de la ejecución de este convennio. Sin embargo, este documento pertenece al Instituto de Lenguas de la Universidad Distrital (ILUD)"/>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s v="3. Se evidencia que en el Convenio no se encuentra una plantilla de las retenciones aplicadas, de acuerdo con el valor de la base y retención practicada no es posible establecer cual fue el concepto de la retención practicada"/>
        <s v="1.No se evidenció soporte del medio de pago utilizado (transferencia electronica, PIN, Cheque) en las diferentes ordenes de pago.                                                                                                                                                                                                                                                                                                                                                                        "/>
        <s v=" 2. en la Orden de Pago No.12997, 12996, 12998, 12999, se utilizo el mismo CDP para cubrir estas 3 ordenes de pago con diferentes RP, EL CDP no es legible para determinar su valor para ejecutar pagos de viajes al exterior  "/>
        <s v=" 3. Existe una diferencia entre el valor presupuestado y el ejecutado por $70.000.000 pendientes por ejecutar     "/>
        <s v="4.La orden de pago No. 14083 y 15669 hacen referencia a un pago cargado a varios convenios, en ella no se evidencia que porcentaje corresponde a que convenios.                                                                                                                                       "/>
        <s v="5. en la orden de pago No. 12584 por valor de 10.000.000 se generan pagos de tiquetes aereos al exterior para 5 docentes de los cuales no se relaciona ninguno en el pago, verificando el convenio no especifica si este da razon para págos de pasajes a Panama     "/>
        <s v="6. En el presupuesto no se estipula beneficio institucional, sin embargo este efectuo un pago por $4.000.000"/>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s v="3. De acuerdo con la información contable existe un saldo por ejecutar de $ 27.579.645. Sin embargo, de acuerdo  con la información del sistema SIEXUD el convenio se encuetra liquidado por lo cual no deberia relacionar saldos pendientes de ejecución."/>
        <s v="4. Dentro del convenio total no se ejecutó el contrato de Andres Mauricio Valencia Ramirez. Los datos de este tercero se evidencian en el sistema Siexud pero no se observan registros contables asociados a este en el sistema contable SIIGO "/>
        <s v="1. Se evidencia la ausencia de documentación para conocer la depuración de la base de retención de los contratistas.                                                                            &#10;                                                              &#10;                               &#10;                                                     &#10;"/>
        <s v="2. Se evidencia la ausencia de documentación en cuanto los Otros SI de los contratos de Alfonso Moratto, Carlos Meza y Clara Ortiz para determinar el tiempo y el valor por el cual se ha suscrito.            "/>
        <s v="3. Existen ordenes de pago que corresponden a un contratista no se especifica en la descripción y/o objeto el numero del contrato y se describe con un concepto abierto haciendo referencia a varios contratos.           "/>
        <s v="4. La documentación soporte no está en su totalidad en algunas órdenes de pago, lo que no permite verificar el total del valor en los soportes como es el caso de la inconsistenica de CDP y en algunos casos RP.      "/>
        <s v="5. En SIEXUD el número de identificación de la señora Clara Inés Ortiz Cifuentes se encuentra erroneo, lo que se remitió a la verificación con lo notificado en el Contrato y Verificación del NIT en la página de la DIAN."/>
        <s v="1. No se encuentran los soportes de CDP y RP en las ordenes de pago, los cuales hacen parte del proceso de documentación.                                             "/>
        <s v="2. En lel sistema SIEXUD no se encuentra el contrato del señor German Mauricio Fonseca Barrera, tercero que aparece en el listado de SIIGO como orden de pago. En los soportes de la orden de pago no se encontro el CDP correspondiente                                 "/>
        <s v="1. Ninguna de las ordenes de pago de este convenio tiene archivado el CDP y el RP                                                                                                                                                 "/>
        <s v="2. No se encontro el contrato del señor German Mauricio Fonseca                             "/>
        <s v="3. En el sistema SIEXUD el estado del convenio es &quot;Suscrito&quot; sin embargo de acuedo con la documentacion evidenciada, este contrato ya fue ejecutado"/>
        <s v="4. .El valor del contrato aprobado en el presupuesto es por valor de por $324.950.000, sin embargo este valor difiere del valor registrado en el sistema SIEXUD el cual indica $80.554.593, preasentando una diferencia por valor de $244.395.407"/>
        <s v="1. Se evidencia que en el 98% de la documentación soporte, se encuentran únicamente autorizada por un sello y no contiene la firma del ordenador del gasto. "/>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s v="3.No se evidencia la orden de pago 16845 ni soportes adjuntos a nombre del tercero Pinilla Suarez Héctor Orlando por valor de $864.000"/>
        <s v="4.No se evidencia la orden de pago 14165 ni soportes adjuntos a nombre del tercero Dirección Distrital de Tesorería por valor de $7.423.000"/>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s v="1. El formato de Cumplido y autorización de giro por valor de $433.465.117 se encuentra firmado con sello en el campo ordenador del gasto.No tiene firma litográfica vigencia 2016 y 2017.                                                                                                                                                 "/>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s v="1. En los documentos Fisicos anexaron un Rut con fecha de 2010/08/23 y no se encuentra actualizado, està relacionado en la orden de pago Nª 12309 por valor $8.400.000 a Nombre de JOSE MANUEL FLOREZ PEREZ con cèdula Nª 5.937.474.     "/>
        <s v=" 2. Se evidencia que en el Convenio no se encuentra una plantilla de las retenciones aplicadas, que permita establecer la base y porcentajes de retención"/>
        <s v=" 3. Se encuentra en la información de SICAPITAL el registro presupuestal que pertenece a la Señora DIANA MARCELA MEZA ARCILA con el documento CDP 409 106 RP 63 por valor de $25.000.000, pero no se encontró documentos físicos, contrato, orden de pago en SIIGO relacionada"/>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s v="5. En la orden de pago Nª 12467 que pertence a la Señora CLAUDIA MARTHA BARBOSA QUIMBAY con cedula Nª 41.750.722 por valor $2.266.667 que corresponde al Contrato Inter. N° 1074 De 2015 Entre el Serv. Nal De Aprendizaje y La UD, este soporte no corresponde a este convenio   "/>
        <s v="6. En la orden de pago Nª 13150 que pertence a la Señora ERIKA YOLANDA VARGAS ROSAS con cedula Nª 53.043.593 por valor $3.333.333 que corresponde al Contrato Inter. N° 092 De 2015 Entre el FDL De Antonio Ñariño y la UD, este soporte no corresponde a este convenio    "/>
        <s v="7. En la orden de pago Nª 13145 que pertence a la Señor RICARDO CASTRO BONILLA con cedula Nª 79.582.381 por valor $3.733.333 que corresponde al Contrato Inter. N° 092 De 2015 Entre el FDL De Antonio Ñariño y la UD, este soporte no corresponde a este convenio"/>
        <s v=" 8. En la orden de pago Nª 4895 que pertence a la Señor HERMANN CAMILO CORTES GONZALEZ con cedula Nª 79.792.745 por valor $2.088.753 que corresponde al Contrato Inter. N° 0848 De 2012 Entre FIDUBOGOTA. FUND. EXITO. FUND.BATUTA - UD, este soporte no corresponde a este convenio "/>
        <s v="  9. En la orden de pago N° 15552 que corresponde a la Señora LORENA CATALINA CRUZ CAMBEROS con cedula N° 1.015.436.707 no tiene Rut .   "/>
        <s v="10. En la orden de pago Nª 14753 que pertence al Señor LEANDRO AGUSTIN ROSERO ARRIETA con cedula Nª 9.288.263 por valor $26.204.072 que corresponde al Contrato Inter. N° 1074 De 2015 Entre el Serv. Nal De Aprendizaje y La UD, este soporte no corresponde a este convenio"/>
        <s v="1.No se evidencia soportes de: RP, CDP, acta de inicio, así como tampoco evidenciamos soporte del pago de las obligaciones relacionadas con el contrato 1438 a nombre de LUZ MIRIAN URREGO por $ 9.000.000"/>
        <s v="2. Orden de Pago No.11356 por $6.000.000 no se evidencia soportes de pago de las obligaciones contratadas, así mismo tampoco existen soportes de RP y CDP, la firma de la autorización de giro no se evidencia firma"/>
        <s v="3. No se adjunta OTRO Si por $4.500.000 del CPS 14041 a nombre de MARIA JOSÉ CRESPO LÓPEZ, la autorización de giro no es legible."/>
        <s v="4. Se evidencia que el RP asociado a la orden de pago 1227 por $4.500.000 esta a nombre de UMAÑA TAMAYO PAOLA ANDREA y no de ANA DEL PILAR AVILA como se registro en los sistemas de SICAPITAL y SIIGO."/>
        <s v="5.  La autorización de giro para la orden de ago 12839 por $4.500.000 no es legible, por lo tanto no se puede evidenciar de forma eficaz la información"/>
        <s v="6. Se evidencia que la orden de giro para la orden de pago No. 10474por $2.100.000 no se encuentra legible, por lo tanto no se puede verificar la veracidad de la información."/>
        <s v="7. En la orden de pago 959 por $2.100.000 no se evidencia los certificados de registro presupuestal y disponibilidad presupuestal"/>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s v="1. Saldo por ejecutar de $8.499.167., no se evidenciaron soportes que indiquen alguna suspensión o soporte de la no ejecución del presupuesto asignado."/>
        <s v="2. Se evidencia que en el Convenio no se encuentra una plantilla de las retenciones aplicadas que permita establecer las bases y porcentajes aplicados"/>
        <s v="3. En los soportes fisicos de la orden de pago N°14223,  no se encuentra el Documento CDP.  "/>
        <s v="4. En el sistema Siexud el convenio se encuentra en estado Suscrito. Sin embargo, con base en la documentación soporte y los registros contables suministrados se evidencia que dicho convenio ha sido ejecutado."/>
        <s v="1.Para  el CPS-1777 Se genera un otro SI del cual no se tiene soporte físico o digital en el sistema, esté esta por valor de 24.600.000 se asume la orden de pago con dos RP Y CDP diferentes "/>
        <s v="2. El CPS-1770 No se evidenció adjunto los soportes de CDP y RP, en la factura no se evidencia año y fecha, como tampoco el numero de la factura.                                                                                                                                              "/>
        <s v="3. Existe una diferencia entre el valor presupuestado y el ejecutado por $2.398.571 pendientes por ejecutar                                                                                               "/>
        <s v="4. No se evidencia soporte físico de los CDP para ninguna de los contratos "/>
        <s v=" 5.No se presentan soportes de transferencias o del medio de pago utilizado para las ordenes de pagos auditadas.   "/>
        <s v="6. El CPS 1638 no se encuentra cargado en la pagina del SIEXUD"/>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s v="1. No se encuentran pagos registrados en SIIGO a nombre del Sr. Aldo Dimitry Prada Mora; se verifica el valor registrado en SICAPITAL como RP con el suscrito en el contrato adjunto en SIEXUD, por un valor total de $18.400.0000"/>
        <s v="2. Se evidencia en SIIGO orden de pago registrada en cabeza de la sra. Amparo Molina Espitia por un valor de $18.400.000; y en SIEXUD no aparecen contratos suscritos con este tercero en mención ni en SICAPITAL registros de RP."/>
        <s v="3. Las ordenes de pago son mayores al valor del presupuesto por $28.943.315, el estado del convenio es Liquidado. Sin embargo no se evidencia ningun soporte que modificque el presupuesto o de adiciones al contrato."/>
        <s v="1. Dentro del contrato No. 360 suscrito con la señora Méndez Pinzón Edna Roció, en la documentación sistematizada suministrada por el Idexud, No se encuentra la certificación bancaria y RUT.                                                                        "/>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s v=" 4.  El estado del contrato de acuerdo con la matriz suministrada es Terminado sin embargo no se emitio ninguna orden de pago a nombre de la universidad Distrital por el pago del Beneficio Institucional                                                                      "/>
        <s v="5. Los contratos de prestación de servicios no se encuentran cargados en el SIEXUD si no archivados en las ordenes de pago                     "/>
        <s v=" 6. No se encuentra una relación en la que se especifique cada una de las la bases, porcentajes y valores de los descuentos fiscales."/>
        <s v="1. En lo soportes de las ordenes de pago no se encontraron documentos que permitan identificar las bases y tarifas de retención                                                       "/>
        <s v="2. Las ordenes de pago 17127,17334,17194,17263 y 17367  por valor de 10.720.000 no corresponden a este convenio, sin embargo se encuentran registradas en la cuenta contable del convenio como parte de su ejecución. "/>
        <s v=" 3. En el documento donde se encuentra la orden de pago digitalizada con el Nª 1985 por valor de $17.100.000 que pertenece al Señor JOSE IGNACIO RODRIGUEZ MOLANO con cedula Nª 79.671.115, anexaron documentos en blanco y no se encuentra ninguna informaciòn.                                                                       "/>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s v=" 5.Se encuentra en la información de SICAPITAL con registro presupuestal que pertenece a la UNIVERSIDAD DISTRITAL FRANCISCO JOSE DE CALDAS con el documento CDP 106 RP 63 por valor de $119.905, pero no se evidenciaron ordenes de pago por ese valor                                                                     "/>
        <s v="6.Según el contrato firmado entre el Unidad Administrativa Especial de Servicios Públicos - UAESP y la Universidad Distrital,  el convenio presenta un saldo por ejecutar $3.150.000, A la fecha de revisión aun aparece liquidado con fecha de terminación diciembre de 2016"/>
        <s v="1. La orden de pago 4988 correspondiente al 2do pago del señor Victor Hugo Medina la base de retencion para causar los respectivos impuestos es superior al del valor de la orden correspondiente.                                                                             "/>
        <s v="2. En las ordenes de pago correspondientes a este convenio no se evidenciaron actas de entrega  como soportes de los pagos efectuados en los CPS. El vlaor cancelado asciende a 664.320.499"/>
        <s v="3. El total de ordenes de pago suministradas presentan un mayor valor al aprobado en el presupuesto, por valor de $48.499."/>
        <s v="4. Dentro de los soportes de las ordenes de pago no es posible identificar la base y porcentaje de las retenciones aplicadas a los CPS"/>
        <s v="1. El contrato de William Salamanca Pira No 2650 tiene el escudo de la universidad como marca de agua la cual esta sobrepuesta y no permite visualizar las clausulas del contrato.                                                                                               "/>
        <s v=" 2. Los informes mensuales del contratista William Salamanca Pira presentan inconsistencias en la fecha de las portada y en las fechas del pie de pagina"/>
        <s v="3. La orden de pago P-14-4643 de Grupo Empresarial Transjordania por $12.000.000 no se encuentra digitalizada en el sistema SIEXUD.                                                     "/>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s v="5 Las ordenes de pago 4448 de abril 24 2018 y 8603 de Julio 05 de 2018 de la contratista Laura Mayerly Quiroga se registraron en SIIGO en una nota interna en diciembre 28 de 2018, por valor de 6.695.088.                                                                                                         "/>
        <s v=" 6. De acuerdo con el formato presupuestal aprobado, este convenio  aun tiene por ejecutar $ 357.536.298. Sin embargo, en el sistema  SICAPITAL  se registra un saldo pendiente por ejecutar de $238.529.690, generando una diferencia de 119.006.608                                         "/>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s v=" 8. El contrato 1003 de Geoterra Construcciones no esta digitalizado en el Siexud, de acuerdo como lo definen los procedimientos del Instituto. Dicho documento fue observado como soporte en la orden de pago.                                        "/>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s v=" 10. En las planillas de soporte de las facturas de Grupo empresarial Transjordania  se evidencia que las tarifas cobradas por recorrido presentan variación de un periodo a otro sin que estas variaciones esten aprobadas como un anexo o modificación del contrato"/>
        <s v="1. La cuenta contable del convenio 2910906215 presenta saldo de $1.366.472, en el sistema SIEXUD aparece en estado suscrito lo cual indica que la información no esta actualizada                                                                       "/>
        <s v="2. En la orden de pago P-14-13190 no se evidencia a que factura corresponde el pago realizado.       "/>
        <s v="3.Se suscribió un contrato con el funcionario Henry Mahecha Bernal por la suma de $37.900.000. Dicho monto  fue distribuido para  diferentes convenios, identificando que el gasto atribuido a este convenio fue por valor de $9.000.000.                                                                                                                 "/>
        <s v="4. La orden de pago P-14-9693 a nombre de la Universidad Distrital Francisco José de Caldas no cuenta con soportes que permitan identificar la razón del pago.                                                                                                                                                               "/>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s v="6. Los comprobantes de pago de los P-14-8650 y P-14-9645 por valor de $4.500.000 no tiene firma del ordenador del gasto ni soportes de los gastos de viajes, concepto por el cual se realiza el pago"/>
        <s v="1. Los contratos CPS-2362, CPS-2249, CPS-1475 y la orden de compra 2474 no se evidencia el CDP                                                                                                                             "/>
        <s v="2.  El CPS-1475 la información que se relaciona es de OTRO SI 1 y no del contrato como tal        "/>
        <s v="3. Existe una diferencia entre el valor presupuestado y el ejecutado por $5.115.294 pendientes por ejecutar, el estado del convenio a la fecha de esta auditoria es Terminado con fecha de finalización diciembre de 2016 por lo cual no deberia tener saldos pendientes de ejecución"/>
        <s v="4. El valor desembolsado por concepto de Beneficio institucional asciende a $57.113.780  el cual presenta una diferencia de $25.042.013, con relación al valor aprobado en el formato de presupuesto $32.071.767."/>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s v=" 2. Dentro de los soportes no se evidencia ningún documento que permita verificar las bases y porcentaje de retenciones practicadas                                             "/>
        <s v="  3. De acuerdo con la matriz suministrada por la entidad el convenio tenia fecha de finalizacion diciembre 2016, sin embrago, identificamos documentos de pago generados depues de esa fecha por valor de $94.833.089."/>
        <s v="1.  La orden de pago No. 1715 del 2017 a nombre de la Sra. Angela Viviana Cardozo Triana registrada en SIIGO  no se encuentran digitalizada, tampoco se evidencia registro en SICAPITAL.                                                                                                           "/>
        <s v="2. Se evidencia que en SICAPITAL solo se encuentran registros de RP para las ordenes de pago en cabeza de Goldentech SAS y el Sr. William Manuel Mora Penagos, los cuales ninguno se encuentran registrado con contratos en SIEXUD.                                                                                                                                            "/>
        <s v="3. Se evidencia que para las ordenes de pago 15506, 15507 y 15508 no se encuentran los soportes de facturas expedidas por el proveedor por concepto de adquisición de servicios y suministros según contrato 1012 de 2017; a nombre de Digitos y Diseños Industria Grafica SAS.                                       "/>
        <s v=" 4.Se evidencia que en el archivo digital no se encuentra la orden No. 3391 de 2017 a nombre de Katering Blue SAS por  $11.114.060                                                                                 "/>
        <s v=" 5.Se evidencia la ausencia de documentación para conocer la depuración de la base de retención de los contratistas.   "/>
        <s v="1. En el sistema SIEXUD hay 10 contratos  de los 12 que aparecen en SIIGO, hacen falta estos 2 contratistas: 1. BOHORQUEZ AREVALO LUZ ESPERANZA, 2.ACOSTA CASTRO LINA ROCIO                                                                     "/>
        <s v=" 2. En SICAPITAL aparece la contratista ACOSTA CASTRO LINA ROCIO , sin embargo no se evidenciaron ordenes de pago a nombre de este tercero                                                                                           "/>
        <s v="3.El estado del convenio según el SIEXUD es liquidado con fecha de terminación abril de 2017, Sin embargo presenta un saldo por ejecutar de 1.171.450, de acuedo con la información contable"/>
        <s v="1. En el sistema SIEXUD se encuentra el tercero Wilman Cruz con el numero de contrato 2063, en SIIGO no se encuentran pagos registrados a este tercero                                                                                                                                              "/>
        <s v="2. El estado del convenio es liquidado, se presenta una diferencia entre las ordenes de pago y el presupuesto por $718.671 el cual corresponde a los gastos bancarios  registrados en SIIGO y no incluidos en el presupuesto "/>
        <s v="1. No se encuentra el RUT, dentro de la documentación sistematizada suministrada por el Idexud dentro del proceso contractual No. 2225 señor Bedoya Basto Laura Lucia.                                                                                                    "/>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s v=" 3. No se encuentra el RUT, dentro de la documentación sistematizada suministrada por el Idexud dentro del proceso contractual No. 281 Espinosa Rodríguez Juan Carlos                                                                                                                            "/>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s v="7,.El estado del convenio el liquidado, sin embargo de acuerdo con las ordenes e pago verificadas el convenio presenta un saldo por ejecutar de $8.399.116"/>
        <s v="1. No se evidencia el pago del beneficio institucional, el cual en el presupuesto esta por un monto de $10.714.286                                                                                        "/>
        <s v="  2. El convenio en el sistema de informacion Siexud esta en estado de suspendido. Sin embargo se evidenció en la orden de pago P14-2133 el acta de liquidacion del convenio con fecha de 28 de febrero de 2018.                                                                       "/>
        <s v="3. Se evidencia rubros del convenio pendientes de ejecución Gastos Generales$7,557,714, Otros gastos $ 5.711.105 y personal Adminisativo $1,500,000                                                                                                                                                   "/>
        <s v="4. Comprobante P144345  no se encuentra el soporte de la poliza                                            "/>
        <s v=" 5. CPS 2433 No cuenta con la firma del ordenador del gasto en los CDP 5076  generados por valor de 9.500.348."/>
        <s v="6. Para el contrato CPS- 2329 no se evidenció la poliza de cumplimiento, la cual esta estipulada en el contrato como obligatoria"/>
        <s v="1. Se evidencia la ausencia de documentación para conocer la depuración de la base de retención en los pagos  contratistas.                                                                                          "/>
        <s v="2.Se evidencia que en SIIGO y SICAPITAL se tienen registros de el siguiente tercero y no se encuentran en SIEXUD con contratos adjuntos: Miguel Angel Garcia Reyes; en la que aparecen dos ordenes de pago por un valor total cada una de $3.491.250                                                                                                  "/>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s v="4.Este convenio no tiene presupuestado beneficio institucional y tampoco se evidenciarion ordenes de pago por ese concepto"/>
        <s v="1.En la orden de pago P-14-970  del contratista Destino sin fronteras no se evidenció el detalle de los funcionarios que tomaron los vuelos, la fecha de los mismos y el costo por los trayectos realizados.                                                                        "/>
        <s v=" 2. En la orden de pago P-14-1892 del contratista Fundación De Educación Y Turismo Sostenible se evidenció el pago por 9 dias de hospedaje cuando los dias de seminario fueron 6                                                                                                                "/>
        <s v="3.Se evidenció en la orden de pago P-14-823  del contratista Policromia Digital S A S diferencia en los conceptos facturados frente a la orden de compra aprobada por el instituto.                                                                                                                          "/>
        <s v=" 4. En los archivos digitales de las ordenes de pago del convenio no se evidenció la tabla de depuracion de retencion enla fuente aplicada a los contratistas.                                                                                                                                       "/>
        <s v=" 5. En el sistema SIEXUD el convenio se encuentra en estado suscrito , sin embargo se pudo evidenciar que ya fue ejecutado lo que indica que la información no esta actualizada"/>
        <s v="1. Para ninguno de los pagos se anexa soporte de tranferencia o pago de las obligaciones realizado por valor de 39.206.322                                                                                                                 "/>
        <s v="2. Los contratos no cuenta con acta de liquidacion, el estado del convenio de acuerdo con la información de SIEXUD se encuentra en estado terminado por lo cual no deberian estar pendientes de digitalizar estos documentos                    "/>
        <s v="1. Se evidenció un otrosí al contrato 1705, en la orden de pago No 2900 están relacionado en el detalle otro convenio diferente al SCTEI lo cual indica que la información no es confiable                                               "/>
        <s v="2. Los siguientes RP no han sido ejecutados a la fecha de revisión 4364-5864-1118-3683-3985-1011-3917-1013-3997-1012-2699-4699-5846-3996-1009-4002-1010-55-6320-1020-4401-4000                                                                                                             "/>
        <s v="3. El convenio se encuentra en estado de ejecución de acuerdo con la información registrada en Siexud, sin embargo su duración era hasta febereo de 2020 por lo cual a la fecha de el desarrollo de auditoria deberia mostrar estado de terminado."/>
        <s v="1. La orden de pago No.728 presenta una diferencia con el valor registrado en SICAPITAL de $4.057.962"/>
        <s v="2. A la fecha de realización de esta auditoria el estado del convenio es Suspendido con fecha de termianción febrero 2019, de acuerdo con la revisión de las ordenes de pago el presupuesto ya fue ejecutado e su totalidad"/>
        <s v="1. A la fecha de esta auditoria el convenio se encuentra en litigio, tiene un saldo pendiente por ejecutar del presupuesto por $1.705.345.655                                                                               "/>
        <s v="2. Dentro de la verificación de las ordenes de pago no fue posible identificar el porcentaje de las retenciones que se estan realizando en los pagos.                                                                     "/>
        <s v=" 3. Se realizaron pagos a la Universidad Distrital por concepto de gastos generales, sin embargo en las ordenes de pago hace referencia a que el pago se realiza por varios convenios sin indicar a cuales correspponde"/>
        <s v="1. No se encuentra la planilla de seguridad social dentro de la documentación sistematizada suministrada por el Idexud dentro del proceso contractual No.086 señor Avila Angulo Miguel Antonio                                                                               "/>
        <s v="2. No se encuentra el rut dentro de la documentación sistematizada suminstrada por el Idexud dentro del proceso contractual No. 2368 Moreno Enciso Luisa Fernanda                                                                                                                "/>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s v="  4. No se encuentra ninguna orden de pago por el beneficio institucional a la Universidad. El valor cancelado por este concepto fue de 5.892.000"/>
        <s v="1. Se evidencia la ausencia de documentación para conocer la depuración de la base de retención en las ordenes de pago No. 8198 y 534                                                                                                                                  "/>
        <s v="2. En la orden de pago 8640 se menciona un número de contrato que no coincide con el número del Otro Sí nombrado en el Acta de Otro Si, adición y prorroga al CPS 2291 - 2016. No hay evidencia de CDP, ni CRP.                                                                                                                           "/>
        <s v="3. No se evidencia copia del contrato 2291 - 2016 en SIEXUD. Se evidencia que los contratos en el sistema correspondientes al año 2016 no coinciden con el convenio objeto de esta auditoría en CPS.                                                                                        "/>
        <s v="4. La documentación soporte no está en su totalidad en las siguientes ordenes de pago no se encontro el CDP ni el RP 5140,5141,5142,7471,8075,8638,1778,11781,5133,5134,5135,7470,8076,11782,3963,5143,5144,7472,8074,8639,11776,11777,10943                                                                                        "/>
        <s v="5. Las facturas soporte de los pagos por valor de 6.990.000 del proveedor Wilmar Dario Fernandez están diligenciadas a mano.                                                                                                               "/>
        <s v=" 6. En la orden de pago 331 a nombre de Wilmar Dario Fernandez la base de la retención en la fuente es mayor al valor de la orden de pago.                                                                       "/>
        <s v="7. El convenio se encuentra liquidado sin embargo tiene saldo contable por pagar de $7.993.800"/>
        <s v="1. Las ordenes de pago por valor de $138.747.000 correspondientes a la ejecución de este convenio no cuentan con el respectivo Certificado de Disposicion Presupuestal.                                                                                                                                                                                "/>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s v="2. Dentro del contrato No. 2262 suscrito con la Fundación Centro De Emprendimiento &amp; Desarrollo Hu , en la documentación sistematizada suministrada por l Idexud, no se encuentra el certificado de Disponibilidad Presupuestal ni el certificado bancario de este tercero.                                                                                     "/>
        <s v="3.Dentro del contrato No. 2472  suscrito con la Fundación Pensarte, en la documentación sistematizada suministrada por el Idexud, no se encuentra el certificado de Disponibilidad Presupuestal y en SICAPITAL no se encuentra el registro del pago realizado por valor de $30.766.249                                                                                                    "/>
        <s v="4.Dentro del contrato No. 2147  suscrito con Orbita Sas, en la documentación sistematizada suministrada por el Idexud, no se encuentra el certificado de Disponibilidad Presupuestal, sin embargo los pagos fueron ejecutados sin dicho soporte.                                                                                                "/>
        <s v="5. Dentro de los soportes de las ordenes de pago no es posible evidenciar las bases y porcentajes de las retenciones aplicadas. "/>
        <s v="1. En la orden de pago N° 3879 a nombre de la Señora Angela Maria Castañeda Ibañez con cedula N°53.139.862  adjunta el RUT que no se encuentra actualizado, la ultima fecha de actualización de este documento es  2015-03-27"/>
        <s v="2. Dentro de los soportes de las ordenes de pago no es posible evidenciar las bases para los calculos de las retenciones a los contratos por prestación de servicios"/>
        <s v="3. No se evidencia el documento fisico que soporta  la orden de pago N° 5130 por valor de $ 30.000.000 que pertenece a la empresa CONINCAG S.A.S con el numero NIT: 900.934.461."/>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s v="1. El CDP a nombre de Carrillo Vargas Santiago no se ejecutó en su totalidad. El saldo pendiente por ejecutar es de $ 3.437.500 y el estado de este convenio es terminado. No se evidencian documentos que indiquenla razón de este presupuesto sin ejecutar.                                                                                                                                                                                                                                                             "/>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s v="4. En el sistema de información SIEXUD evidenciamos prorrogas del contrato inicial y tres versiones del presupuesto. Por lo tanto no es posible establecer cual es el documento final que aplica para este convenio                                                                                                  "/>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s v="1. Los pagos a los contratistas en este convenio son por concepto de nomina sin embargo este concepto no coincide con el desarrollo del convenio, asimismo se observa que  las ordenes de pago no cuentan con el respectivo CDP. El totlal de estos pagos totaliza $ 167.862.500                                                                                                                                 "/>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s v="2.El formato Cumplido y autorización de giro por valor de $758.098.915 se encuentra firmado con sello en el campo ordenador del gasto Wilman Muñoz. No tiene firma litográfica vigencia 2017 Y 2018."/>
        <s v="1. En el sistema SIEXUD se evidencia para este convenio un total de 30 contratos. Sin embargo en el sistema contable SIIGO se evidencian 31 contratos, hace falta el contrato de   Ivan Mauricio Castaño Penagos por valor de $4.800.000                              "/>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10;Asimismo se identifica que el valor aprobado en el formato presupuestal difiere del valor del convenio suministrado en la matriz de información para el desarrollo de esta auditoria por el IDEXUD el cual fue de $376.772.822 .                                                                                                    "/>
        <s v="2. El valor del Beneficio Institucional ejecutado no es el mismo del valor presupuestado hay una diferencia de $14.055.824 por encima del presupuesto  "/>
        <s v=" 3.Hay diferencia entre los gastos presupuestados con los gastos ejecutados por valor de $131.507.390, evidenciando una sobreejecución del presupuesto, la cual no se evidencia aprobada en documento alguno.                                                                                 "/>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s v="5.De acuerdo con la documentación soporte que nos ha sido suministrada se evidencia que este convenio finalizo en el año 2018, sin embargo a la fecha no cuenta con la respectiva acta de liquidación ni actualización de su estado en el sistema SIEXUD."/>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s v=" 2. En los expedientes digitales de contratos y ordenes de pago del convenio no se evidenció las polizas de garantias.                                                                             "/>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s v="5. En el expediente digital no se evidenció presupuesto del convenio.                                "/>
        <s v="6. En los movimientos contables se evidenció la realizacion de ajustes debitando y acreditando el monto  de $9,533,071 en los meses de enero,febrero, marzo, mayo, junio y julio con las notas N-14 16//23//28//40//41//44//45//54//63 Y 7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s v="10. Verificado el sistema contable SIIGO se encuentra la orden de pago No. 11269 a nombre del Grupo Tx S A S, la cual no pertenece al convenio objeto de revision ya que revisada la orden de pago pertenece e al convenio No.012, suscrito con el municipio de Girardota.                                                                            "/>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s v="1. CDP 1828 según el presupuesto las ordenes de pago física no se encuentran completas, queda pendiente un saldo de $1.280.000, lo cual no deberia presentarse teniendo en cuenta que el convenio se encuentra como terminado en el sistema Siexud .                                                                                          "/>
        <s v="2. Ninguno de los contratos revisados cuenta con actas de liquidación ni con los CDP correspondientes en el caso de la Orden de servicio 1286 el contrato no se encuentra firmado.                                                                                                                         "/>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s v=" 4. En la orden de pago 4206 la base de retención no es correcta, toman como base $23.225.000 y esta por un valor de $19.300.000. en las ordenes de pago existen diferentes numero de certificado de disponibilidad que se encuentra adjunto al contrato firma entre las partes                                                                                                                    "/>
        <s v="5. CPS 805por $8.400.000 a nombre de Natali Roa En SICAPITAL se encuentra registrado a nombre de otra persona Montealegre Sandra Patricia                                                                                          "/>
        <s v="6. No se evidencia la orden No. 11998 por $8.800.000 del año 2019"/>
        <s v=" 7. De acuerdo con el presupuesto y el total de las ordenes pago verificadas aun queda un saldo pendiente por ejecutar de $27.898.790 lo cual no deberia presentarse dado que el proyecto se encuentra terminado de acuerdo con la información registrada en Siexud"/>
        <s v="1. El beneficio institucional presenta diferencia por $2.241.688 pagados en exceso con respecto al presupuesto aprobado                                                                                                           "/>
        <s v=" 2.Las ordenes de pago verificadas tienen un valor total de $962.997.185, el formato Cumplido y autorización de giro, se encuentra firmado con sello en el campo ordenador del gasto.No tiene firma litográfica vigencia 2017 y 2018.                                                                                                                                                                    "/>
        <s v="3. El estado del convenio es Liquidado, sin embargo se identifico una diferencia entre las ordenes de pago y el presupuesto por $76.999.813 pendientes por ejecutar, este valor incluye  $64.999.812 de aportes de la Universidad Distrital                                                                                                                                      "/>
        <s v="4. En los siguientes contratos no se evidenció acta de liquidación Enrique Vargas, Lina Ortiz, Mauricio Moreno, Luis Porras, Anyi Lozano, Jose Lopez, Leidy Barrera, Luis Caceres"/>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s v="1. En el sistema SIEXUD hay 8 contratos  de los 10 que aparecen en SIIGO, estos son los que hacen falta:1.REY GUTIERREZ ELADIO registra pagos por $19.000.000 2.COMERCIALIZADORA TEXPAL S.A.S registra pagos por $6.053.243                                "/>
        <s v="2. En SIEXUD esta el contrato de la contratista Luz Elena Ocampo Rodriguez idenficada con C.C 52.520.037 que en SIIGO no se evidencia.                                                 "/>
        <s v="3. La contratista CACERES CAICEDO ANA VICTORIA registra pagos por $8.500.000 y no se encuentra registrada en  SICAPITAL                                                                                                                                   "/>
        <s v=" 4.Las ordenes de pago verificadas tienen un valor de 4232.472.018 en total identificamos ausencia de el CDP en todas las ordenes"/>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s v=" 2. El convenio se encuentra en liquidación, sin embargo a la fecha de esta auditoria aun no se ha liquidado de acuerdo con el sistema la fecha de termianción del convenio era diciembre de 2017                                                                        "/>
        <s v="3.No se hicieron pagos a la Universidad por Beneficio Económico  ni se incluyo valor en el presupuesto por este concepto"/>
        <s v="1. En los soportes revisados no se encontró el contrato de PATIÑO SILVA OMAR FRANCISCO, las ordenes pago están por valor de $ 34.512.000.                        "/>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s v="3. Se verifico ordenes de pago a la Universidad Distrital con rubro “Otros Gastos” por valor de $ 1.829.678 y no tienen soportes de estos gastos.                        "/>
        <s v=" 4. El RP No 1214 a nombre de PAREJA FIGUEREDO CARLOS FRANCISCO con valor de $7.253.333 que no se a ejecutado.                                                                                   "/>
        <s v="5. Para el beneficio institucional no se evidencia valor dentro del presupuesto ni en los pagos "/>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s v="1. El estado del convenio de acuerdo con la matriz suministrada es en liquidación, sin embargo de acuerdo con los registros del sistema SICAPITAL y SIIGO no se identificaron pagos realizados durante los años 2016 al 2018"/>
        <s v="1. En el sistema SIEXUD esta relacionado el contratista David Julian Amado del cual no se identificaron ordenes de pago ni registros contables                                          "/>
        <s v="2. No hay soporte de algún pago por Beneficio Institucional, en el presupuesto se establecio por $28.350.000                                                                                                                                              "/>
        <s v=" 3. Hay diferencia entre el valor presupuestado y el ejecutado por $103.183.739 sobreejecutados"/>
        <s v="4. Se realizaron pagos a la Universidad por concepto de gastos administrativos y reintegro pólizas sin soportes por$6.114.914 entre los documentos soporte solo se encontraban los CDP y RP                                "/>
        <s v=" 1. De los CPS 2468-547-685-641,546,540,1653 y 101 los cuales ascienden a $143.010.000 no se encuentra el CDP dentro de los soportes de las ordenes de pago                                  "/>
        <s v="2. El convenio presenta un saldo por ejecutar con respecto a las ordenes de pago de $8.429.177, de acuerdo con el sistema Siexud el estado del convenio es liquidado por lo cual no deberia tener saldos pendientes por ejecutar"/>
        <s v="1.Dentro del contrato No. 2357 suscrito con el señor Javier Alexander Gil Lozano en la documentación sistematizada suministrada por el Idexud no se encuentra la orden de pago No. 17683 por valor de $5.116.468"/>
        <s v="2. Dentro del contrato No. 532 suscrito con el señor López González Jorge Enrique, en la documentación sistematizada suministrada por el Idexud, no se encuentra el certificado de disponibilidad presupuestal, la planilla de seguridad social, informe de cumplimiento.                                                                                     "/>
        <s v="3.Dentro del contrato No. 2169 suscrito con la señora Yeimy Yusleiny Sanchez  en la documentación sistematizada suministrada por el Idexud no se encuentra la orden de pago No. 15373                                                                                    "/>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s v=" 5. No se evidenciaron pagos por concepto de Beneficio Institucional  aunque se encuentra el rubro dentro del presupuesto por $ 70.177.396"/>
        <s v="1. En la orden de pago 904 de la Universidad Distrital está por valor de $ 74.000.000 de los cuales están pagando gastos generales a varios convenios y no se evidencia soportes de dichos gastos.                                                                              "/>
        <s v="  2. Para el contratista Jenny Andrea Santamaria Peña, no se evidencia contrato de servicio en los soportes solo hay un formato de servicio No 2308 que está por el valor del RP $ 21.750.000                                                                           "/>
        <s v="3. El estado del contrato según SIEXUD es terminado sin embargo a la fecha de nuestra auditoria aun tienen un saldo en el presupuesto por ejecutar de $6.120.000, no se evidencian prorrogas o modificaciones al presupuesto"/>
        <s v="1. Beneficio Institucional tiene un pago exceso con respecto al presupuesto por $156.117                                                                                                                                             "/>
        <s v="2.El convenio presenta un saldo por ejecutar con respecto al presupuesto por $28.475.019, el estado según el sistema SIEXUD es en Litigio                                                       "/>
        <s v="3.El formato Cumplido y autorización de giro de las ordenes de pago correspondientes a este convenio suman $121.524.981 estos documentos para la vigencia 2017 y 2018 cuentan con un sello en lugar de la firma del ordenador del gasto."/>
        <s v="1. No se encontro soporte de esta orden de pago No.15100 a nombre de Jeronimo Bohorquez                                                                                                                                         "/>
        <s v="2. No se encontro soporte del contrato de SERVICIOS HOTELEROS S A S         "/>
        <s v=" 3.Para el valor presupuestado y el total de las órdenes de pago hay una diferencia de $129.901.175 sin ejecución sin embargo el estado del contrato según SIDEXU es terminado.                                                                                                        "/>
        <s v="4. En el software contable SIIGO este convenio tiene un saldo de $ 70.014.079, el cual no deberia existir dado que el convenio se encuentra en estado Terminado"/>
        <s v="1. El estado del convenio es Terminado, el convenio presenta un saldo por ejecutar $141.639.538. No se identificaron documentos que indiquen modificaciones en el rpesupuesto y que justifiquen esta diferencia     "/>
        <s v="2.El convenio tiene fecha de terminación enero de 2018 sin embargo a la fecha de esta auditoria no se identificaron documentos que correspondan a la liquidación"/>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s v="2. En la orden de pago P-14-12363 por $42.000.000se realizo la adquisición de bonos al Éxito, no se evidenció soporte de  planillas de entrega a los beneficiarios de los bonos.                                                                                                                                                            "/>
        <s v="3. En el acceso suministrado por el Idexud para la revisión virtual no estaban archivadas las ordenes 14347,14353,4349,14346,14351,14345,14343,14344,14341,14352,12020,14342,14354,9819,9835                                                                                                                                                        "/>
        <s v="4.Se evidenció en la orden de pago P-14-14744 por $4.200.000 la Cesión total del contrato de Alcibíades Rey Fonseca, no se realizo la anulación del CRP 3510 en SICAPITAL y la creación a nombre del tercero Jhony Stefeen Mendoza.                 "/>
        <s v=" 5.Se evidencia celebración de contrato con Jhon Ervin Moreno Segura por $75,757,880 ; entidad con activos  acorde a cámara de comercio de $1.280.000, no se evidenció en el archivo digital de la orden de pago P-14-14533 y del contrato la póliza de garantía.                                                                                                    "/>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s v="7.La ejecución de gastos presenta diferencia de $148,000,294 frente al presupuesto del convenio, pendiente por ejecutar                                                                  "/>
        <s v="8.El beneficio institucional estipulado en el presupuesto es de $180,890,348, realizaron pago de $72,356,140 tiene pendiente por reintegrar a la universidad el saldo $108.534.208                                                                                                                             "/>
        <s v=" 9. Según indica el acta de liquidación el IDEXUD debia reintegra a el FDL Usme los saldos sin ejecutar del presupuesto fueron cruzados con el valor pendiente por pagar de parte del FDL Usme por lo cual no deberian existir saldos en la cuenta del pasivo de este convenio"/>
        <s v="1. El tercero Ardila Herrera Mateo no se esta relacionado en el archivo SIIGO sin embargo evidenciamos su contrato de SIEXUD"/>
        <s v=" 2. El CDP 3284 A NOMBRE DE Hilba Hinestrosa no esta relacionado en el SIIGO por ende presenta una diferencia de $3.307.000                                                                                                                      "/>
        <s v="3. El contrayo con el tercero INGEOMAR S.A.S no esta en la plataforma SIEXUD                                          "/>
        <s v="4. No se evidenciaron los documentos correspondientes a los pagos a Archbol Ileen                                                                                                                                 "/>
        <s v=" 5. El convenio no tiene presupuestado beneficio institucional, tampoco se evidenciaron ordenes de pago por este concepto                                                                   "/>
        <s v="6. El estado del convenio de acuerdo con la matriz es Terminado con fecha de finalización septiembre 2019, sin embargo a la fecha de realización de esta auditoria no ha sido liquidado"/>
        <s v="1. No hay soporte de pagos por Beneficio Institucional                                                                                                                                                                   "/>
        <s v="2. Se realizaron unos pagos a la Universidad por concepto reintegro pólizas por $412.155, no se evidencian soportes"/>
        <s v="1. No se evidenció presupuesto en la documentación digital del convenio.       "/>
        <s v=" 2. La orden de pago P-14-12956 girada a nombre de Comercializadora RADS SAS por $32.000.000 no contiene soportes para el  pago realizado y no se evidenció documentación del tercero.                                                                                            "/>
        <s v=" 3. El CRP 1377 en SICAPITAL esta adjudicado a Guerra Quiñones Carlos Andrés, la orden de pago P-14-5129 de 2017 esta a nombre de  Coningag SAS por $7,000,000                                                                                                                                   "/>
        <s v=" 4.  No se evidenció soportes de depuración para la aplicación de tarifa de retención en los contratos del Director.                                                                                      "/>
        <s v=" 5.  La orden de pago P-14-15175 de 2018 girada a nombre de Ropero Triviño José Yesid por $6,000,000 no se encuentra digitalizada "/>
        <s v="6.  Se encontró inconsistencia en las autorizaciones de giro  del contratista Ropero Triviño José Yesid, las cuales especifican como origen del giro el convenio 1782 de 2016 y  no el convenio 319 en el cual fue registrado la salida del dinero $14,000,000.                                                                                                               "/>
        <s v="7. Se evidenció giros a la Universidad Distrital Francisco José de Caldas por concepto diferente al beneficio institucional, por una suma de $60,000,000, los soportes no permiten identificar los gastos que originaron el reintegro de recursos.                                                                                                                                                "/>
        <s v="8. El convenio presenta un saldo por ejecutar de $9.915.000 de acuerdo con la información de SIEXUD el estado del convenio es terminado por lo cual no deberia presentar saldos por ejecutar"/>
        <s v="1. Se evidencia la ausencia de documentación para conocer la depuración de la base de retención de los pagos a  los contratistas. "/>
        <s v="  2.En las ordenes de pago 18004, 18005, 2435 y 2436 por valor de $24.000.000 no cuentan con el CDP y RP  correspondiente"/>
        <s v=" 3.Manuel Ricardo González González presenta registros en SIIGO por $30.240.000  y no se evidencio el contrato"/>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s v="2.No se evidencia el presupuesto por tal motivo no se puede comparar el ejecutado.    "/>
        <s v="3. No se realizo ningún pago por concepto de Beneficio Institucional.    "/>
        <s v=" 4. En SIEXUD esta en estado  en ejecución con fecha de terminación enero 2020, a la fecha de esta auditoria no ha sido liquidado"/>
        <s v="1. El total de las ordenes de pago es por $149.991.686 la verificación de los pagos realizados en este convenio permitio identificar que los informes soporte de los pagos a contratistas no se encuentran firmados como recibidos por el ordenador del gasto  "/>
        <s v="2.Identificamos que la compañía contratada para el cambio de bonos (Importadora El Puerto) al momento del desarrollo del convenio tenia solamente un mes de constituida, no se evidencia la poliza de garantia necesaria para la contratación                                                                                "/>
        <s v=" 3.No se evidenció las planillas de pago a los guardianes.                                                 "/>
        <s v="1. Saldo por ejecutar de $6.554.540 de acuerdo con el sistema SIEXUD se trata de un convenio liquidado no deberia tener saldo por ejecutar de presupuesto.  "/>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s v="3. Se evidencia que en el Convenio no se encuentra una plantilla de las retenciones aplicadas, de acuerdo con la información de retención y base que se encuentra en al orden de pago no fue posible establecer el concepto por el que se realizo la retención.                                                                                                       "/>
        <s v="4. En las ordenes de pagos 12808-12809-12810-1281 se encuentran ordenes de pagos que estan mal archivados por que no corresponde a este convenio como OP 12631 SITUANDO S.A.S, CDP 2550 por valor de $38.640.000 Contrato 1069 de 2015 entre el sena y la UD.                                                                                      "/>
        <s v="5. Se verifica que en el RP esta a nombre del Señor Willman Cruz y el contrato esta por $ 9.075.738 en la informaciòn del contrato indica que esta un CDP 1211 $51.479.128; en los soportes que anexaron en la Factura 274 esta por $7.000.000                                                                                   "/>
        <s v="6. En las ordenes de pago 12795-12796-12797-12798 se encuentran ordenes de pago que estan mal archivados por que no corresponde a este convenio como OP 12487 DIEGO SEBASTIAN GIRALDO ZUMAQUE FDL USQUEN.                                       "/>
        <s v="7. Para las ordenes de pago de los contratistas LUIS ALBERTO CAMACHO JIMENES- ALEXANDER MURILLO SUAREZ no anexaron soportes fisicos del documento CDP                                                                                                                          "/>
        <s v=" 8. En las ordenes de pago 12821-12822-12823-12824-12825 se enuentran ordenes de pagos que estan mal archivados por que no corresponde a este convenio como OP 12480 LAURA OYUELA MORALES FDL USQUEN-OP 12469 CARLOS ANDRES BENAVIDES PINILLA FDL USQUEN                                                                 "/>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s v="No se encuentra información, el convenio aun no se ha ejecutado"/>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s v="2. La planilla de aportes sociales no corresponde a la persona contratada dentro de la documentación sistematizada suministrada por el Idexud dentro del proceso contractual No. 2630 de Bernal Mora Daisy Alejandra     "/>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s v="6.El contrato  suscrito con la señora Jamaica Gonzalez Ingrid Aide por valor  de $ 2.200.000, se evidencia que al parecer no fue ejecutado en su totalidad, toda vez que en SIIGO y SICAPITAL solamente se encuentra un solo pago por valor de $ 1.100.000.  "/>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10. El estado del convenio según el SIEXUD es en liquidación sin embargo a la fecha de esta auditoria aun se encuentran pendiente por ejecutar $ 58.385.776"/>
        <s v="1. El convenio fue ejecutado por un solo contratista, sin embargo en el sistema SIEXUD no esta cargado el documento  "/>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s v="3. Al momento de consultar el sistema SIEXUD el estado del convenio es Terminado, sin embargo en los documentos suministrados no es posible identificar si el convenio se ejecuto en su totalidad"/>
        <s v="1. Se verifica que hay dos órdenes de pago No 9475 y 9639 por valor de $25.000.000 giradas a la Universidad Distrital  como gastos generales y en los soportes no especifican que gastos están pagando"/>
        <s v="2. En la información de SIIGO se verifica que esta convenio tiene un saldo de 472.858, y el convenio ya esta liquidado. "/>
        <s v="3. En la información suministrada por la institución no se evidencia el valor del presupuesto para este econvenio, por lo cual no se evidenció si elmismo habia sido ejecutado"/>
        <s v="1. Las ordenes de pago de este convenio suman $100.000.000 evidenciamos que no cuentan con la firma autografa del ordenador del gasto, se evidenció un sello con el nombre de Wilman Muñoz . "/>
        <s v="2. Las ordenes de pago solo tienen como soporte del RP y CDP "/>
        <s v="1. Las ordenes de pago correspondientes a este convenio no cuentan con los soportes de CDP y RP  , el valor total de las ordenes de pago es de $42.486.202"/>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s v="3. Se evidencia pago a la Universidad por valor de $599.569 según validacion el valor corresponde a la orden de pago por polizas 889, sin embargo no tiene ningún soporte que permita validar el concepto del pago     "/>
        <s v="4.Existe un menor valor pagado por concepto de beneficio institucional por $88.846"/>
        <s v="1.En la información del contratista Rodolfo Felizzola Contrera, no se evidencia la resolución en 276 con RP No 5120 por $22.000.000.   "/>
        <s v="2. En SICAPITAL está relacionado el contratista Gamma Colombiana De Servicios En Transporte S.A.S por valor de 143.000.000 pero en SIIGO no se evidencia ninguna orden de pago. "/>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s v="4. El convenio presenta un saldo del presupuesto sin ejecutar por $308.383.574. Sin embargo tiene fecha de terminación en mayo de 2018 a la fecha de esta auditoria el convenio ya debia estar liquidado "/>
        <s v="5.El Beneficio Institucional para este convenio se presupuesto en $122.624.549 de los cuales a la fecha de esta auditoria y de acuerdo con los soportes solo se han cancelado $64.991.011"/>
        <s v="1. El valor de las ordenes de pago es mayor al del presupuesto por $609.802.564 de acuerdo con la matriz suministrada el estado del convenio es Terminado , no se evidencian modificaciones al presuuesto que permitan sustentar la diferencia "/>
        <s v="2. El convenio tiene presupuestado beneficio institucional por $ sin embargo no se evidencian pagos por este concepto"/>
        <s v="1. En la información suministrada por la institución no se evidencia el formato del presupuesto para este convenio, de acuerdo con el sistema Siexud el convenio ya fue terminado"/>
        <s v=" 2. No se encuenta en el Siexud el contrato de Juan Orjuela "/>
        <s v="1.Se Verfica que en la orden de pago 1962 no se encuentra digitalizada, corresponde al señor JAVIER HERNAN HINCAPIE FONSECA por un valor  de $20.790.000.   "/>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s v="3. Se evidencia que en el Convenio no se encuentra una plantilla de las retenciones aplicadas, de acuerdo con la base y la retención aplicada no se logra identificar ccual fue el concepto de la retención aplicada   "/>
        <s v="1. Dentro de los soportes de las ordenes de pago no se identificaron documentos que permitan establecer las bases y tarifas de las retenciones aplicadas  "/>
        <s v="1. El convenio presenta un saldo por ejecutar con respecto a las ordenes de pago de $64.772.142, el estado es en liquidaciòn. El convenio fue terminado en el año 2019 fecha de la ultima orden de apgo po lo cual ya deberia estar liquidado"/>
        <s v="1. Los soportes de las ordenes de pago son actas de liquidación de los CPS, no cuenta con el formato de recibido del producto   "/>
        <s v="2.  Existe un saldo por pagar por concepto de Beneficio Institucional por $$9.395.409   "/>
        <s v=" 3. El Convenio tiene un saldo por ejecutar del presupuesto por $337.050.000 de acuerdo con las ordenes de pago verificadas, el sistema SIEXUD el estado del convenio es liquidado por lo cual no deberia tener saldo pendiente por ejecutar    "/>
        <s v="4. El formato Cumplido y autorización de giro, se encuentra firmado con sello en el campo ordenador del gasto.No tiene firma litográfica vigencia 2017 y 2018.El valor total de las ordenes de pago que no cuentan con estos soportes son $2.312.950.000"/>
        <s v="1.Para las órdenes de pago No 3277, 3228 y 12608 del año 2019, no se pudo verificar por que no se encontró el soporte en el link suministrado para consultar    "/>
        <s v="2. En la orden de pago 4910 y 15086 de la Universidad Distrital está por valor de $ 20.096.988 de los cuales están pagando gastos generales a varios convenios y no se evidencia soportes de dichos gastos.   "/>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s v="4. Para este convenio no se presupuesto Beneficio institucional y tampoco se evidenciaron ordenes de pago por este concepto"/>
        <s v="1. En el sistema SIEXUD el estado del contrato es Terminado sin embargo de acuerdo con los documentos verificados el presupuesto del convenio ha sido ejecutado en su totalidad y aun no ha sido liquidado"/>
        <s v="1. Los pagos a contratistas personas naturales no cuentan con las planillas de pago de seguridad social como soporte de las cuentas de cobro. "/>
        <s v="2. A la fecha el estado del convenio en SIEXUD es liquidado, sin embargo aun existe un saldo por ejecutar del presupuesto por $283.986.000, dentro del presupuesto no se incluye beneficio institucional"/>
        <s v="1. El valor por Beneficio Institucional presupuestado para este convenio a la fecha de esta auditoria aun no ha sido girado a la Universidad por $48.750.000"/>
        <s v="1. El sistema Siexud la ficha técnica del convenio indica como monto contratado  $462,057,140, lo cual presenta diferencia con el acta de inicio en la  cual  el total  contratado es de $200,000,000     "/>
        <s v="2. Se evidenció el registro de la Orden de pago 11269 de septiembre 20 de 2017 como ajuste en la N-14-6 $33,200,000, este registro se realizo con fecha posterior a la transacción  en marzo de 2019    "/>
        <s v="3. No se evidenció el presupuesto del convenio, lo cual no permitió la verificar la ejecución de los gastos versus la proyección.  "/>
        <s v="4. El contrato en sistema Siexud esta en estado terminado no se evidenció acta de liquidación, su fecha de terminaciòn debio ser diciembre 2017. Por lo anterior a la fecha de esta auditoria el convenio debia estar liquidado"/>
        <s v="5. En SICAPITAL el convenio  tiene pendiente por ejecutar el CRP 1929  a nombre Grupo Tx SAS por $234.000.000      "/>
        <s v="6. El convenio presenta saldo contable por total de $12.571.428, teniendo e cuenta que su estado es Terminado el sadlo contable deberia ser 0     "/>
        <s v="7. Se evidenció giro por concepto de beneficio institucional por  $21.428.572  esta limitada su verificación ya que no fue suministrado el presupuesto del convenio.   "/>
        <s v="8. Se evidenció notas de ajuste  N-14-123 y 127  en el año 2017 por valor de $78,971.428 las cuales se debitan y acreditan, no se evidenció la documentación que respalda el movimiento.   documentación que respalda el movimiento.  "/>
        <s v="9. Se evidenció notas de ajuste  N-14- 28//40//41//44/45/54/63 y 71 en el año 2017 por valor de $45.771.428 las cuales se debitan y acreditan mensualmente, no se evidenció la "/>
        <s v="1. Para este convenio no se evidenció soporte del presupuesto autorizado "/>
        <s v="2. No se evidenciaron pagos por concepto de Beneficio Institucional, al no tener el formato del presupuesto no es posible verificar si el convenio tenia presupuestado este rubro"/>
        <s v="3. En el contrato con la compañía Grupo TX SAS el valor del contrato es por $262.800.000 y los pagos de acuerdo con los registros contables y las ordenes de pago revisadas son por $654.040.000. No se identifica otro si que cambie el valor inicial del contrato"/>
        <s v="1. El valor del convenio segùn el sistema Siexud es diferente al de los registros presupuestales. La diferencia es $206.723.219 siendo mayor el valor de los RP"/>
        <s v="2. El estado de convenio es Liquidado de acuerdo con la verificaciòn de los pagos, el convenio se ejecuto completamente y se termino en el 2018 por lo cual a la fecha deberia star liquidado"/>
        <s v="1. En el sistema SIEXUD no se identifico el contrato de  Bautista Rafael    "/>
        <s v="2. La OP 7333 esta a nombre de la UNIVERSIDAD FRANCISCO JOSE DE CALDAS. Concepto giro a IDEXUD por valor $ 3.735.669 no tiene soportes que permitan identificar el concepto del giro  "/>
        <s v="3. El  tercero CREATIVOS LTDA  presenta diferencia entre el valor  de SIIGO y SICAPITAL por valor de $ 10.227.740    "/>
        <s v="4. El formato Cumplido y autorización de giro, se encuentra firmado con sello en el campo ordenador del gasto, el valor total de as ordenes depago de este convenio es de$1.833.202.925"/>
        <s v="5. De acuerdo con el sistema SIEXUD el estado del contrato es liquidado por lo cual a la fecha no deberian quedar saldo de presupuesto por ejecutar el cual es de $17.455.176"/>
        <s v="6. Este convenio no tiene presupuestado beneficio institucional ni se evidenciaron pagos por este concepto"/>
        <s v="1. El valor Autorizado del contrato de CLAUDIA ANDREA CORTES TENORIO hay diferencia de $7.548.148 entre el valor de SICAPITAL y SIIGO "/>
        <s v="2. El contratista MAURA JOSE COGOLLO VASQUEZ no se evidencia el contrato en SIEXUD"/>
        <s v="3. La orden de pago 8767 de 2017 girada a nombre de Mauricio Bueno Pinzon por valor  $700,000 no contiene los soportes de los pagos realizados por concepto de envios de dotacion "/>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s v="5. Existe un saldo pendiente por para por concepto de beneficio institucional de $80.988.321"/>
        <s v="1. Existen diferencias entre los valores presupuestados y el valor total ejecutado por un valor de $407.089.306, pendientes por ejecutar. A la fecha de esta auditoria en el sistema el estado del convenio es liquidado sin embargo tiene como fecha de terminación junio de 2018   "/>
        <s v="2.Se pudo evidenciar que existen registros presupuestales en el sistema SICAPITAL que se encuentran en estado de Agotado y no se han relacionado en el sistema contable SIIGO, estos son: RP 5369  - 3639 - 1892 - 3619 -3623 -3624.     "/>
        <s v="3. Las ordenes de pago no cuentan con firma del ordenador del gasto Wilman Muñoz, solo existe un sello.     "/>
        <s v="4. Existe una resolución asociada a cada contrato, en donde se dictamina la extensión por 4 meses adicionales a lo pactado inicialmente sin embargo a la fecha de esta auditoria aun no se ha liquidado el contrato segùn el estado en SIEXUD  "/>
        <s v="5.Existe una diferencia entre el valor desembolsado por concepto de Beneficio institucional por $64.005.504 pendientes por pagar"/>
        <s v="1. Dentro de los contratos  verificados en el SIEXUD no se encontro el de Juan Camilo Avila  "/>
        <s v="2. Dentro del presupuesto de este convenio no tiene Beneficio Institucional asignado  "/>
        <s v="1. El beneficio institucional presenta un saldo pendiente por pagar de $888,289    "/>
        <s v="2 No se evidenció en las ordenes de pago las polizas de garantia de los contratistas del convenio, el cual es requisito para realizar la contratacion.   "/>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s v="1. En las ordenes de pago y en los contratos no se evidenció pólizas de garantía la cual se constituye como requisito para la contratación     "/>
        <s v="2. En la orden de pago P-14-18088 de 2017 girada a nombre de Viaje Tour Colombia SAS por concepto de tiquetes aéreos, no se evidenció documentación de las fechas de los vuelos, trayectos y de los funcionarios que tomaron el servicio.  "/>
        <s v="1. Las ordenes de pago no tienen firma autografa del ordenador  del gasto Wilman Muñoz  "/>
        <s v="2. El tercero SERVIBALANZAS LTDA no se encuentra en los soportes de pago y no corresponde con el RUT, entre otros soportes el tercero cuenta con el nombre de KASSEL GROUP SAS segùn la verificacion del numero del NIT en la pagina de la DIAN.    "/>
        <s v="3.Se evidencia diferencia en cuanto a lo registrado en el presupuesto del convenio y lo relacionado en las ordenes de pago por valor de $ 8.834.974 pendientes por ejecutar   aunque el estado de acuerdo con el Siexud es Terminado"/>
        <s v="4.  Se evidencia diferencia en cuanto a lo registrado en el convenio por concepto de beneficio institucional, toda vez que en el convenio se adjunta un valor de $ 7.560.000 y según los soportes validados se evidencia un valor de $ 43.113.968 pagados en exceso  "/>
        <s v="5.Se evidencia que en los archivos pdf que contienen las ordenes de pago se archivan varias ordenes junto con los soportes sin concervar un orden especifico"/>
        <s v="1. En la información digitalizada no se encuentra el contrato del señor William Ariza "/>
        <s v="2. Las ordenes de pago de este convenio no tienen como soporte el CDP correspondiente "/>
        <s v="1. Las ordenes de pago no se encuentran firmadas por el ordenador del gastos Wilman Muñoz, las autorizaciones de giro tienen un sello "/>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s v=" 2.  En las órdenes de pago No 3093, 4293 y 5408 a nombre de la Universidad Distrital, está por valor $ 25.000.000, de los cuales están pagando gastos generales  y no se evidencia soportes de dichos gastos.   "/>
        <s v=" 3. Hay una diferencia entre el valor presupuestado y las órdenes de pago de $2.567.857, el estado del convenio en el sistema SIEXUD es liquidado lo cual indica que el presupuesto no fue ejecutado en su totalidad"/>
        <s v="1. Las OP No. 158 Y 159 no cuentan con soporte físico"/>
        <s v="2.La OP No. 9917 no está ligada a ningún contrato"/>
        <s v="3. No se encuentra soporte de la OP 155 del tercero Ardila Soler Yenny"/>
        <s v="4. En contrato 2478 a nombre de Alba Lucia Barajas, esta persona no está en el informe de SICAPITAL, el número de registro presupuestal No 5591 que  relacionan en las órdenes de pago está a nombre de William Cruz"/>
        <s v="5. El formato Cumplido y autorización de giro, se encuentra firmado con sello en el campo ordenador del gasto.No tiene firma litográfica vigencia 2017 y 2018."/>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s v="8. Se evidencio en el  registro de SICAPITAL  del CRP 2801 exceso de  $193.700.350 al monto estipulado en el otro si del contrato."/>
        <s v="9. No se evidencio en las ordenes de pago documentación que permita identificar la base y  tarifa de retención en la fuente, en los contratos de honorarios"/>
        <s v="10. No se evidencio el soporte de OTROSI del contrato 384 a nombre de Edwin Bernardo Gil Daza, por valor de $ 5.522.400"/>
        <s v="11. No se evidencio el soporte de OTROSI del contrato 529 a nombre de Edison Morales Reyes, por valor de  2.368.000"/>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s v="13. Para la orden de pago No 14365 a nombre de Wilson Fernando Salamanca Álvarez no se evidencia contrato de servicio, en los soportes suministrados en la página de SIEXUD adjuntan un formato de orden de compra No 2719."/>
        <s v="14. Para el contratista Comercializadora Rads SAS no se evidencio los soportes de registro presupuestal ni disponibilidad presupuestal y contrato."/>
        <s v="15.  El las órdenes de pago No 469, 470, 471 y 472 no se puede evidenciar el ordenador del gasto ya que la firma no es legible y no se puede identificar el nombre."/>
        <s v="16. Se evidencia que en la información de SICAPITAL relacionan a William Cruz con registro presupuestal por valor de $32.373.817, y no tiene ninguna orden de pago, no se puede verificar los datos de esta persona. "/>
        <s v="17. En el valor presupuestado y el total de órdenes de pago hay una diferencia de $793.870.457 que está pendiente por ejecutar, el convenio se encuentra en liquidación pero no se evidencian docuemntos que soporten la diferencia entre los pagos y el presupuesto"/>
        <s v="1. La orden de pago 14082 -14083 correspondiente a los pagos del señor Carvajal Juan Manuel en SIIGO se evidencian como documento N y no se encuentran digitalizados"/>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s v="1.  La orden de pago No. 5803 en cabeza de Maria Jose Crespo López no se encuentra en la plataforma de las ordenes, lo que no permite evidenciar documentación alguna que soporte dicho pago según cuantía registrada en SIIGO.   "/>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s v="4. Las ordenes de pago verificadas no cuentan con el respectivo CDP "/>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s v="1. El formato de autorizacion de giro no se encuentra firmado por el ordenador del gasto, dentro del proceso contractual No. 479,  realizado con Bustos Velazco Edier Hernán, en la documentación sistematizada suministrada por el Idexud.  "/>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s v="3. El formato de autorizacion de giro no se encuentra firmado por el ordenador del gasto, dentro del proceso contractual No. 1969,  realizado con Melo Rodríguez Clara Esther, en la documentación sistematizada suministrada por el Idexud.  "/>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s v=" 5.  Verificado El RUT se encuentra desactualizadoya que esta impreso del dia 26 de junio del 2013,  en la documentación sistematizada suministrada por el Idexud dentro del proceso contractual No. 877 del señor Pinzón Casallas Wilson Jairo      "/>
        <s v="6. Verificado el RUT se encuentra desactualizado ya que esta impreso del dia 10 de julio del 2014 , en la documentación sistematizada suministrada por el Idexud dentro del proceso contractual No. 480 del señor Reyes Roncancio Jaime Duvan             "/>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s v="8. El formato de autorizacion de giro no se encuentra firmado por el ordenador del gasto, dentro del proceso contractual No. 1968 , realizado con el señor Venegas Andrés Arturo, en la documentación sistematizada suministrada por el Idexud.  "/>
        <s v="9.  Verificado el RUT se encuentra desactualizado ya que esta impreso del dia 29 de mayo del 2014 , en la documentación sistematizada suministrada por el Idexud dentro del proceso contractual No.  490 del Villarraga Poveda Luis Fernando    "/>
        <s v="10. Se evidencia que en el informe del sofware contable SICAPITAL , se relacionan dos procesos contractuales con Valmarketing Sas uno por valor de $ 2.900.000 y otro por $ 500.000,  los cuales al parecer  no fueron ejecutados.   "/>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s v="2. Verificado el RUT se encuentra desactualizado ya que está impreso del día 21 de enero del 2013, en  la documentación sistematizada suministrada por el Idexud dentro del proceso contractual No. 3042 de la señora Moreno Calderón Sandra Viviana.       "/>
        <s v=" 3. No se encuentra el RUT, certificación Bancaria, planilla seguridad social, informe de cumplimiento, dentro del proceso contractual No. 16 con el señor Medina García Víctor Hugo, en la documentación sistematizada suministrada por el Idexud.     "/>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s v="5. No se encuentra una relacion en la que se especifique cada una de las la bases, porcentajes y valores de los descuentos fiscales.   6. No se encuentra una relacion en la que se especifique cada una de las la bases, porcentajes y valores de los descuentos fiscales.   "/>
        <s v="1. Se registraron pagos a varios terceros en el sistema SIIGO con un documento N(nota contable) los terceros son Steven Bernal, Daniel Ruiz, Angie Montañez,Karen Polania, Andres Torrejano  "/>
        <s v="2. No hay registro RP para los siguientes terceros Horacio Baquero, Instituto Humbolt, MOnica Zorrilla, Angie mOntañez, Sebastian Rodriguez "/>
        <s v="3. El valor de las ordenes de pago supera el valor del presupuesto en $6.588.200, el convenio se encuentra liquidado por lo que no deberia presentarse es diferencia"/>
        <s v="1. Las órdenes de pago a Reinaldo Sanabria Salamanca, no se puede verificar quien autorizo el pago por que en la autorización dice Wilman Muños Prieto pero firma otra persona y no es legible la firma. "/>
        <s v="2. Entre el valor presupuestado y el total de las órdenes de pago hay una diferencia de $13.305.160 pendiente por ejecutar, en el sistema SIEXUD el convenio se encuentra liquidado por lo cual no deberia tener saldos pendientes en el presupuesto por ejecutar       "/>
        <s v="3. En el total de disponibilidad presupuestal (RP) y el total de las órdenes de pago hay una diferencia de $3.766.901, que corresponden pagos que no se han realizado a los contratistas María Eugenia Bejarano Barrera por $ 950.000 y Luis Javier Gomez Díaz por $2.800.000."/>
        <s v="1. No se encuentra el certificado de Disponibilidad Presupuesta, dentro del proceso contractual No. 2682, realizado con el señor Cesar Augusto Mayorga Mendoza, en la documentación sistematizada suministrada por el Idexud.   "/>
        <s v="2. No se encuentra el certificado de Disponibilidad Presupuesta, registro presupuestal dentro del proceso contractual No. 2681, realizado con el señor Miguel Ángel Zuluaga Ramírez, en la documentación sistematizada suministrada por el Idexud.   "/>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s v="1. El contrato del tercero Castro Garcia Diana  N° 2391 no se evidencia dentro de la relacion de contratos del sistema SIEXUD, el que se evidenci es por un valor diferente al registrado en SICAPITAL    "/>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s v="4. Las ordenes no cuentan con la firma del ordenador del gasto, las ordenes de pago no cuentan con el CDP y RP correspondiente"/>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s v=" 2. En la orden de pago N° 11360 que esta a nombre de la Señora MARGARITA ROMERO VARGAS ralacionan 2 ordenes de la misma persona, pero diferente convenio por $2.875.000.   "/>
        <s v="3. Dentro de los soportes de las ordenes de pago no es posible identificar las bases y porcentajes de las retenciones aplicadas "/>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s v="1. Para el contratista John Alexander Mancera no se evidenció contrato, en la revisión de los soportes solo adjunta la orden de compra.   "/>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s v="3. A la fecha de esta auditoria el estado del convenio en SIEXUD es Terminado con fecha de finalizaciòn de diciembre de 2017 sin embargo de acuerdo con la revisión realizada a las ordenes de pago se han realizados pagos por encima del presupuesto en $1.000.000 "/>
        <s v="1. No se evidencian certificados de disponibilidad  dentro de los soportes de las ordenes de pago    "/>
        <s v="2. Según en Siexud el valor presupuestado era de $321.356.000, en los aportes a solo esta por un total de $251.356.000, con un saldo pendiente por ejecutar por $6.517.000 sin embargo el estado del convenio según el sistema es liquidado    "/>
        <s v="3. En el sistema SICAPITAL los terceros William Barragan y Geomap SAS tienen registros pero no se evidenviaron ordenes de pago de estos terceros"/>
        <s v="1, Para la orden de pago 9699 no se evidencia firma en la autorizacion de giro, no se ve ejecutado en su totalidad el presupuesto.     "/>
        <s v="2. La orden de pago 17736 se encuentra registrada a nombre de FUNGESCOL , sin embargo en los registros de SICAPITAL aparece como William Cruz.      "/>
        <s v="3. Se evidencia que el valor presupuestado y las ordenes de pago difieren por  $99.659.172 pendientes por ejecutar a la fecha el convenio esta en liquidaciòn por lo que los saldos de los pagos y presupuesto deberian ser iguales"/>
        <s v="1. La firma del ordenador del gasto en el formato de cumplido y autorización de giro es un sello. "/>
        <s v="2.La orden 14305 y 14842 tiene diferente monto pero la misma base de retencion "/>
        <s v="3. El convenio se encuentra en estado terminado de acuerdo con la información del Siexud la fecha de terminación es noviembre de 2017. Sin embargo a la fecha de esta auditoria aun no se evidecia que hayan iniciado el proceso de liquidación"/>
        <s v="4. No se evidenciaron pagos por concepto de beneficio institucional ni se encuentra dentro del presupuesto"/>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s v="3. No se encuentra una relacion en la que se especifique cada una de las la bases, porcentajes y valores de los descuentos fiscales.   "/>
        <s v="4. El valor total para la ejecucion de este convenio es de $ 40.000.000 y las ordenes de pago suman un valor de $ 35.688.785 menos $ 4.285.714  del beneficio institucional queda un un saldo pendiente por ejecutar de $ 25.501  "/>
        <s v="5. En el sistema SIEXUD el estado del contrato es suscrito, sin embargo de acuerdo con los soportes verificados se pudo evidenciar que el convenio fue desarrollado y el presupuesto ejecutado en su totalidad lo cual indica que la información en el SIEXUD esta desactualizada"/>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s v="2. El valor del contrato de acuerdo con la matriz suministrada difiere del formato de presupuesto cargado en SIEXUD el formato indica que el prespuesto es de $324.950.000   "/>
        <s v="3. El convenio presenta estado de suscrito sin fecha de inicio y terminación en el sistema SIEXUD sin embargo de acuerdo con la información evidenciada ya se esta ejecutando   "/>
        <s v="4. Para este convenio no se presupuesto beneficio institucional y tampoco se evidenciaron pagos por este concepto"/>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s v="2.De acuerdo con las ordenes de pago verificadas existe una diferencia con respecto al presupuesto ejecuttado de $87.609.158 en exceso, el estado del convenio es liquidado por lo que el presupuesto y los pagos deberian coincidir"/>
        <s v="1. No se encuentra el RUT, certificación bancaria, informe de cumplimiento, planilla de seguridad social, dentro del proceso contractual No. 116, realizado con el señor Ariza Cortes William Gilberto, en la documentación sistematizada suministrada por el Idexud.   "/>
        <s v="2. No se encuentra el RUT, certificación bancaria, informe de cumplimiento, planilla de seguridad social, dentro del proceso contractual No. 049, realizado con el señor Carvajal Rojas Lyndon, en la documentación sistematizada suministrada por el Idexud.  "/>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s v=" 4. Se realizó una devolución por rendimientos a la corporación autónoma regional de Chivor no se encuentra la orden de pago No.  16159 dentro del Link de ordenes de pago y en SICAPITAL no encuentra el registro del pago.   "/>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s v="1.El convenio presenta un saldo por ejecutar de $7.200.000 sin embargo el convenio se encuentra liquidado por lo que no se deberia presentar dicha diferencia"/>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s v="1. El estado del contrato según el sistema SIEXUD es Terminado de acuerdo con el sistema la fecha de terminación es febrero de 2018, sin embargo aun tiene un saldo pendiente por ejecutar en el presupuesto es de $32.194.970  "/>
        <s v="2. No se identificaron ordenes de pago por concepto de Beneficio Institucional a la Universidada Distrital, el valor presupuestado es de $7.600.000"/>
        <s v="3. Las ordenes de pago no cuentan con soportes del calculo de la retención en la fuente"/>
        <s v="1. Los soportes de las ordenes de pago de este convenio no tienen firma ni nombre del ordenador del gasto "/>
        <s v="2. Los soportes de los pagos efectuados a William Duque no coinciden con lo pagado "/>
        <s v="3. Las ordenes de pago a nombre de la Universidad Distrital por concepto de gastos generales no tienen soportes "/>
        <s v="4. Los pagos efectuados a Elda Olivares por concepto de arrendamiento no cuentan con ningun documentos soporte es decir factura o cuenta de cobro "/>
        <s v="5. No se evidenció digitalizado en el SIEXUD el presupuesto aprobado del convenio, las ordenes de pago suman $827.806.223, valor que seria superior al valor del contrato de esta matriz"/>
        <s v="1. No se encuentra actualizado el RUT de la Señora MARIA CAROLINA CAMARGO DIAZ con cedula 52.516.156 con fecha de 2014-07-09.     "/>
        <s v="2. En la orden de pago N° 4771 se encuentra archivada la orden de pago N° 3190 a nombre del Señor JAVIER WILCHES NAJAR con cedula 1.014.232.716 por valor $5.000.000 que pertenece al convenio Contrato INTER. N° 001 de 2016 ENTRE la Empresa Servicios Públicos CHIA - EMSERCHIA-UD.     "/>
        <s v="3. En la orden de pago N° 4772 se encuentra la orden de pago N° 3194 esta a nombre de la Señora INGRID YURANY ROPERO TRIVIÑO con cedula 52.969.921 por valor $6.300.000 que pertenece al convenio Contrato INTER. N° 001 de 2016 ENTRE la Empresa Servicios Públicos CHIA - EMSERCHIA-UD.      "/>
        <s v="4. Se evidencia que en el Convenio no se encuentra una plantilla de las retenciones aplicadas que permita identificar la base y retenciones aplicadas    "/>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s v="1. El contrato del señor Jose Luis Guerrero Pachón con C.C. 79.656.342 digitalizado en Siexud no corresponde a este convenio"/>
        <s v="2. Existe un saldo pendiente por ejecutar de $23.275.489 el estado del convenio es liquidado por lo cual no deberia presentarse esa diferencia entre el presupuesto y las ordenes de pago"/>
        <s v="3.Identificamos que se realizo un pago en exceso por concepto de beneficio institucional con respecto al valor del presupuesto por$346.620"/>
        <s v="4. Para dos terceros de los registrados en SICAPITAL no se evidenciaron pagos, esos terceros son David Gerardo Bravo y William Cruz"/>
        <s v="1. No se evidencian certificados de disponibilidad dentro de los soportes de las ordenes de pago     "/>
        <s v="2.En convenio se encuentra terminado, con fecha de terminación en noviembre de 2017 a la fecha de esta auditoria aun no ha sido liquidado    "/>
        <s v="3.Según el contrato firmado entre la Gobernación de Cundinamarca y la Universidad Distrital, el valor del presupuesto para la ejecución de este convenio es de $65.000.000 y las ordenes de pago suman un valor de 63.955.850 quedando un saldo por ejecutar de 1.044.150   "/>
        <s v="1. Dentro del contrato No. 914  suscrito con Soldesarrollo S.A.S , en la documentación sistematizada suministrada por el Idexud, no se encuentra la planilla de seguridad social  ni la certificación de pago de la misma  "/>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s v="3. No se encuentra una relacion en la que se especifique cada una de las la bases, porcentajes y valores de los descuentos fiscales.    "/>
        <s v="1. El convenio presenta un saldo por ejecutar del presupuesto de $45.364.123 sin embargo el estado del convenio en el sistema SIEXUD es en liquidación  "/>
        <s v="2. No se presupuesto beneficio institucional ni se evidenciaron ordenes de pago por este concepto    "/>
        <s v="3. No se evidencian soportes de pagos o transferencia para ninguna de las obligaciones.   "/>
        <s v=" 4. Las Ordenes de Pago 25,26,27 se encuentran repetidas en SIIGO y cargadas a terceros distintos los cuales no tienen contratos existentes.    "/>
        <s v="5.No se evidencia el contrato de arrendamiento por el cual genera la erogación a nombre de ROSALBA BUSTAMANTE valor 6.750.000"/>
        <s v="1. No se encuentra el informe de cumplimiento, planilla de seguridad social, certificación bancaria, RUT, dentro del proceso contractual No. 5411, realizado con Contreras Bravo Leonardo Emiro, en la documentación sistematizada suministrada por el Idexud.   "/>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s v="5. Verificado El RUT se encuentra desactualizadoya que esta impreso del dia 26 de junio del 2013,  en la documentación sistematizada suministrada por el Idexud dentro del proceso contractual No. 877 del señor Pinzón Casallas Wilson Jairo.      "/>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s v=" 7. No se encuentra la planilla de seguridad social, RUT, cuenta bancaria e informe de cumplimiento, dentro del proceso contractual No.  102 , realizado con Rodríguez Molano José Ignacio, en la documentación sistematizada suministrada por el Idexud.   "/>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s v="9. No se encuentra la orden de pago No. 8033, 8051, 12633, 12639  en el Link de ordenes de pago emitidas a la universidad distrital francisco José de caldas     "/>
        <s v="10. Según acta de liquidación este contrato fue terminado el día 12 de julio del 2018  y  liquidado 05 de marzo del 2019, sin embargo  se evidencia las siguientes órdenes de pago 10982, 10981, 11786, 6760, 8033, 8051, 12633, 12639 emitidas con fecha posterior  a dicha liquidación.  "/>
        <s v="11. No se encuentra una relacion en la que se especifique cada una de las la bases, porcentajes y valores de los descuentos fiscales.  "/>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s v="1.  Se evidencia órdenes de pago a nombre de la Universidad Distrital por concepto de otros gastos por valor de  $1.421.934, estos gastos no tienen ningún soporte   "/>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s v="3. Para el contratista Gran Papelería, esta información de SICAPITAL por valor de $3.630.000, pero no se evidenció orden de pago."/>
        <s v="1. El Señor PABLO GERMAN CONTRERAS CAMACHO con cedula N° 80.829.827 no anexaron el documento fisico de la orden de pago N° 12964    "/>
        <s v="2. Se evidencia que en el Convenio no se encuentran soportes que permitan evidenciar las bases y tarifas de las retenciones aplicadas     "/>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s v="1. La Orden de pago 10378  con fecha  agosto 23 2018 se registro contablemente como ajuste en el documento N-14-119  en diciembre 28 de 2018   "/>
        <s v="2. No se evidenció archivo digital de la orden de pago P-14-11968 de  2019 a nombre de Diego Julián Rodríguez Patarroyo por $2,500,000   "/>
        <s v=" 3.El beneficio institucional presenta saldo por pagar de $10,564,286 con respecto al presupuestado   "/>
        <s v="4. Se evidenció acta de liquidación del convenio donde se  que informa la ejecución 100%, a la fecha el convenio presenta diferencia en los gastos presupuestado frente a los ejecutados de $101,376,207 .   "/>
        <s v="5. El convenio presenta en  SICAPITAL  RP pendientes de pago por  $47,680,000"/>
        <s v="1. La orden de pago 13173 girada a la universidad Francisco José de  Caldas por $20,000,000, no contiene el detalle y soporte de los gastos administrativos asociados al pago.    "/>
        <s v="2.La orden de pago P-14-13557 girada a la universidad Francisco José de  Caldas por $5.000.000, no contiene el detalle y soporte de los gastos administrativos asociados al pago.   "/>
        <s v=" 3.La orden de pago P-14-16249 de 2017 girada a la universidad Francisco José de  Caldas por $10,000,000, no contiene el detalle y soporte de los gastos administrativos asociados al pago.     "/>
        <s v="4.La orden de pago P-14-258 de 2018 girada a la universidad Francisco José de  Caldas por $15.000.000, no contiene el detalle y soporte de los gastos administrativos asociados al pago.      "/>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s v="6. La orden de pago P-14-2249 de 2018 girada a la universidad Francisco José de  Caldas por $5.000.000, no contiene el detalle y soporte de los gastos administrativos asociados al pago.  "/>
        <s v="7.Esta pendiente en el convenio la ejecución  del presupuesto  por $22,500,000, el convenio de acuerdo con la matriz tiene fecha de terminanción enero de 2018, Por lo anterior a la fecha de esta auditoria debia estar liquidado  "/>
        <s v="8. No se identificaron ordenes de pago por concepto de Beneficio institucional tampoco se evidenció ningun registro por este concepto en SICAPITAL  "/>
        <s v="9. A la fecha de esta auditoria no se evidenció ningún soporte de liquidación o suspensión del convenio"/>
        <s v="1. En los documentos Fisicos anexaron un Rut con fecha de 2013/05/03 y no se encuentra actualizado, està relacionado en la orden de pago Nª 13014 por valor $6.100.000 a Nombre de ANDRES EDUARDO BERNAL RUIZ con cèdula Nª 79.431.327"/>
        <s v="2. Se evidencia que en el Convenio no se encuentra una plantilla de las retenciones aplicadas que permita verificar la depuración de las bases de reenciones de las personas naturales    "/>
        <s v=" 3. Se encuentra en la información de SICAPITAL con registro presupuestal que pertenece a la Señora DIANA MARCELA MEZA ARCILA con el documento CDP 409 106 RP 63 por valor de $25.000.000, pero no se encontró documentos físicos, contrato, orden de pago en SIIGO   "/>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s v="2.Se evidencia que en relación  a la orden de pago 11263 del año 2019 en cabeza de la Sra. Luisa Fernanda Ramirez no hay soporte de la misma lo cual no se verifica documentación "/>
        <s v="3. Se evidencia que en relación  a la orden de pago 2092 del año 2019 en cabeza de la Sra. Adriana Quijano Bernal no hay soporte de la misma  "/>
        <s v="4.Se evidencia que en la orden de pago 10046 en cabeza del Sr. Joseph Mauricio Zevooluni Rodriguez no aparece la firma del ordenador del gasto en el documento respectivo.   "/>
        <s v="5.Se evidencia que no se encuentran registros de la Sra. Derly Adriana Castillo Rodriguez en SIIGO, lo cual indica que es una partida del presupuesto sin ejecutar"/>
        <s v="1. La orden de pago 12610 a nombre de Seguros del Estado no se encuentra digitalizada"/>
        <s v="2. En convenio se encuentra terminado con fecha de terminación abril de 2019, sin embargo a la fecha no se identifico la liquidaciòn del mismo    "/>
        <s v="3.Según el contrato firmado Entre EL Grupo de Energia de Bogota  y la Universidad Distrital, el valor del presupuesto para le ejecución de este convenio es de $130.000.000 y las ordenes de pago suman un valor de $99.440.888 quedando un saldo por ejecutar de $30.559.112    "/>
        <s v="4.No se hicieron pagos a la universidad por Beneficio Economico y tampoco se evidenció esta partida dentro del presupuesto "/>
        <s v="1. En el formato de autorización de giro y cumplido no se evidencia la firma del ordenador del gasto si no un sello    "/>
        <s v="2. El estado del convenio en SIEXUD Terminado sin embargo al momento de realizar esta auditoria el convenio no ha sido liquidado"/>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s v="1. En la orden de pago P-14-8545 de 2018 girado a nombre de Alexander Carabali  Alvarado se evidenció enmendaduras en el valor total de los  documentos equivalentes  Numero 67,86 y 511 de la legalización de hospedaje de hoteles Estevez      "/>
        <s v="2. En la orden de pago P-14-18130 de 2017 girada a nombre de Comercializadora Rads S A S  por $ 111,148,000 no se evidenció soporte de recibido del material adquirido.     "/>
        <s v="3. En el archivo digital de la orden de pago   P-14-1172  girado a nombre de Colaereo por $2,578,800 adjuntan facturas soporte  que suman $10,841,290 de las cuales no especifican cuales corresponden al giro realizado.   "/>
        <s v="4. En el archivo digital de la orden de pago   P-14-2801  girado a nombre de Colaereo por $7,882,519 adjuntan facturas soporte  que suman $14,614,017 de las cuales no especifican cuales corresponden al giro realizado, no se evidenció contrato con la entidad.      "/>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s v=" 6. La orden de pago P-14-4823 se registro en SIIGO en el documento N-14-119 el  28 de diciembre 2018, en el expediente digital de la orden se evidencia fecha de giro del 02 de mayo de 2018. "/>
        <s v="7. La orden de pago P-14-4824 por $750,000 se registro en SIIGO en el documento N-14-119 EL 28 de diciembre 2018, en el expediente digital de la orden se evidencia fecha de giro del 02 de mayo de 2018.     "/>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s v="9.  Se evidenció giros a la Universidad Distrital Francisco José de Caldas por concepto diferente al beneficio institucional, por una suma de $90,000,000, los soportes no permiten identificar los gastos que originaron el reintegro de recursos a la universidad.     "/>
        <s v="10. La orden de pago 7091 de 2018 girada a nombre de Colaereo SAS por $9,737,719  se registro en la nota de ajuste N-14-97, con fecha julio 31 de 2018 cuando la fecha de giro verificada en el expediente digital fue Junio 8 de 2018.   "/>
        <s v="11. No se evidenció en las ordenes de pago documentación que permita identificar la base y tarifa de retención en la fuente en los contratos por honorarios.     "/>
        <s v="13. Según el sistema SIEXUD el estado del convenio es terminado sin embargo aun tiene saldo del presupuesto pendiente por ejecutar de $429.713.300     "/>
        <s v="14. Según acta de prorroga numero 2 CTO 2199  se estipulo como fecha final para el convenio el 23 de julio de 2018, no se evidenció acta de liquidacion en la documentacion digital del convenio."/>
        <s v="1.Se evidencia CDP 3212 y RP 5343 por $237.348.857 por concepto de giro por Beneficio Institucional, sin embargo no se evidencia registro en SICAPITAL y SIIGO. "/>
        <s v="2.Identificamos que el CPS 807-2018 fue cedido dos veces y las ordenes de pago no coinciden con los periodos en los que fue cedido el contrato esta misma situación se presenta con el contrato CPS 810-2018"/>
        <s v="1. En la Orden de Pago 1410 anexaron una orden de pago N°682 del Señor ILVAR ALEXIS TORRES POVEDA por valor de $4.446.666 que pertenece al Convenio Contrato Inter N° 2162850 Suscrito el 3.Fondo Finan. De Proy. Desarrollo FONADE Y LA UD y que no pertenece a este convenio.   "/>
        <s v="2.En la Orden de Pago 14481anexaron una orden de pago N°8233 de la Señora NATHALIA ALVAREZ DIAZ por valor de $1.106.000 que pertenece al Convenio Contrato Inter 213 De 2017 Suscrito con la Alcaldia De Bucaramanga y que no pertenece a este convenio.   "/>
        <s v="3. En la Orden de Pago 8006 anexaron una orden de pago N°8014 del Señor SALOMON RICARDO GARCIA ALDANA por valor de $3.000.000 que pertenece al Convenio Contrato Inter N° 02022 De 2017 entre el Departamento De Norte Santander-UD.    "/>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s v="5. En la Orden de Pago 7133 anexaron una orden de pago N° 6764 del Señor ERNESTO VILLEGAS RODRIGUEZ por valor de $3.600.000 que pertenece al Convenio Asociación N° 474 De 2018 Municipio De Acacias-UD.  "/>
        <s v="6. A la fecha de nuestra auditoria no se han realizado pagos por concepto de beneficio institucional a la Universidad, el estado del proceso es en ejecución y fecha de terminación abril de 2020"/>
        <s v="1.Para todas las ordenes de pago se evidenció que en la orden de giro no se cuenta con la firma del ordenador del gasto, la autorización se hace por medio de un sello que simula la firma. "/>
        <s v="2.Existe una diferencia entre el valor presupuestado y el ejecutado por $ 31.852.450 pendientes por ejecutar, este saldo no deberia presentarse ddo que el estado del convenio es liquidado  "/>
        <s v="3.se encuentra presupuestado un beneficio institucional por valor de $8.022.019 no se evidenció orden de pago correspondiente a este."/>
        <s v="1. Orden 9687 los soportes no tienen la firma del ordenador del gasto  "/>
        <s v=" 2. Las ordenes de pago 368,1092 y 1093 no se encuentran archivadas en el link suministrado para la verificación virtual   "/>
        <s v="3. El convenio presenta un saldo por ejecutar por $31.109.664 , a la fecha de esta auditoria el estado en SIEXUD es en liquidaciòn por lo cual no deberia tener presupuesto pendiente por ejecutar."/>
        <s v="Los contratos cargados en el SIEXUD no son legibles lo cual no permitio identificar si los valores de las ordenes de pago, CDP y RP correspondian a la ejecución del convenio, por lo cual se realizo la validaciòn de los pagos unicamente con los anexos de las ordnes de pago"/>
        <s v="El convenio en el sistema SIEXUD esta en estado terminado, sin embargo aun no ha sido liquidado de acuerdo con la información evidenciada."/>
        <s v="1. El estado del convenio es en liquidaciòn, sin embargo de aucerdo con los comprobantes de pago verificados se identifico que los pagos se realizaron por encima del valor delpresupusto por $2.142.857"/>
        <s v="1.El valor cancelado por concepto de Beneficio Institucional es mayor al establecido en el presupuesto del convenio, presentando una diferencia por $1.171.482 . "/>
        <s v="2.La orden de pago 7174 de Elda Olivares no tiene soportes"/>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s v="2. Se evidencia la realización del ajuste N-14-77 a nombre de la Universidad Distrital, no se encontró el motivo de la realización de este pago ni la digitalización del expediente  "/>
        <s v="3. No se evidenció en los contratos ni en las ordenes de pago  digitalizados del convenio  las pólizas de garantía de los contratistas por los servicios prestados."/>
        <s v="4. En el presupuesto del convenio no se evidenció el rubro por concepto de Beneficio institucional"/>
        <s v=" 5. Las cedulas de los contratistas Nadia Johanna Hernández, Patricia Rodríguez Correal, Sandra Yaneth Pinzón  se encontraban ilegibles por lo tanto no se pudo verificar la información del tercero.  "/>
        <s v="6. Se evidencia la ausencia de ejecución del rubro correspondiente a refrigerios, el monto presupuestado se utilizo para cubrir la contratación de apoyo al proceso de sistematización "/>
        <s v=" 7. En el sistema SIEXUD el convenio se encuentra en estado Suscrito, sin embargo de acuerdo con las evidencias el convenio ha sido ejecutado y el presupuesto utilizado en su totalidad"/>
        <s v="1. Dentro de la revisión evidenciamos que las ordenes de pago no cuentan con la firma del ordenador del gasto en su lugar tienen un sello con el nombre de Wilman Muñoz director del Idexud para esa vigencia "/>
        <s v="2. Las ordenes de pago solo tienen como soporte el formato de cumplimiento y al autorización de giro no cuentan con los formatos CDP y RP  "/>
        <s v="3. De acuerdo con informaciòn de Siexudel convenio esta en estado de liquidado con fecha de terminacion diciembre de 2018 de acuerdo con los soportes verificados tiene un saldo pendiente por ejecutar de $ 160.678"/>
        <s v="1. Las ordenes de los pagos por gastos varios girados a la Universidad Distrital no cuentan con ningún soporte    "/>
        <s v="2. El documento 14195 no tiene el soporte del pago realizado por prestación de servicios a Johan Antolinez    "/>
        <s v="3. El documento 17077 no tiene el soporte del pago realizado por prestación de servicios a Julio Barón   "/>
        <s v="4. El estado del convenio según la matriz suministrada por el IDEXUD es Incorporado de acuerdo con los documentos verificados se puede precisar que el convenio ya fue ejecutado, por lo anterior la informaciòn del sistema no se encuentra actualizada"/>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s v="2, Existe una diferencia entre el valor presupuestado y el ejecutado por $1.006.667 sobre ejecutado  "/>
        <s v="3.Existe una diferencia entre el valor desembolsado por concepto de Beneficio institucional por $49.583.614 ya que no se decreto beneficio institucional para este convenio dentro del presupuesto"/>
        <s v="1. No se evidenció el contrato de William Barrera quien segun los registros del sistema SIIGO recibio pagos por ejecución del convenio.  "/>
        <s v="2.Existe una diferencia entre el valor ejecutado y del presupuesto de $100.229 pendientes por ejecutar, este valor se ve reflejado en el sistema contable como un ajuste "/>
        <s v="1. No se evidencia digitalizada en Siexud la orden de pago 14484,2801,  14495,14500,14488, 14498, 14505, 14510, 14490, 14486, 14491, 14504, 358, 17731, 14499,  "/>
        <s v="2.El convenio se encuentra en estado de liquidación aun presenta saldo contable de $11,603,284  "/>
        <s v="3.El comparativo de gastos ejecutados frente al presupuesto del convenio presenta saldo por ejecutar de $64.004.135 "/>
        <s v="4.El beneficio institucional presenta saldo por pagar de $ 3.959.088 frente al monto presupuestado. "/>
        <s v="1. En los softwares contables SIIGO y SICAPITAL no se encuentra el registro del pago de la poliza ni tampoco el soporte del certificado de disponibilidad presupuestal por $4.271.287 "/>
        <s v="2.No se encuentra la orden de pago a nombre del señor Diego Alejandro Barragan Vargas No. 15207 en original en su lugar se encuentra una copia "/>
        <s v=" 3.Se contrato a la entidad Lo Gon Colombia SA para proveer servicios de infraestructura y tecnologia para el sistema en marcha del voto electronico, el cual se programaron 2 pagos por 7 millones cada uno, no se evidencia los soportes de las facturas correspondientes"/>
        <s v="4. El valor total para la ejecucion de este convenio es de $252.000.000  y las ordenes de pago suman un valor de $ 219.266.587 menos $ 27.000.000 del beneficio institucional queda un un saldo por ejecutar de $ 5.733.413  "/>
        <s v="5. No se encuentra el acta de inicio, poliza, aprobación de poliza y ARL en los contratos firmados con el señor Diego Leon y Roberto Ferro "/>
        <s v="6.Para el beneficio institucional se tenia presupuestado $27.000.000 de los cuales en ordenes de pago hay $ 26.445.150 dando asi una diferencia de $ 554.850"/>
        <s v="1. Dentro de la verificación de los desembolsos realizados en este convenio, se identifico que las Ordenes de pago, CDP y RP no cuentan con firma autografa del ordenador del gastos si no que utilizan un sello con el nombre de Wilman Muñoz quien es el ordenador del gasto "/>
        <s v="2. evidenciamos que los pagos a contratistas no cuentan con los informes que debian entregar como soporte para el pago. "/>
        <s v="1. El Beneficio Institcional el valor del ejecutado es presenta diferencia por ejecutar con respecto al presupuesto $1.100.847   "/>
        <s v="2. Existe un saldo pendiente por ejecutar con respecto a las ordenes de pago de $81.874.857, de acuerdo con la información de SIEXUD el convenio se encuentra terminado"/>
        <s v="3. El formato Cumplido y autorización de giro, se encuentra firmado con sello en el campo ordenador del gasto.No tiene firma litográfica en la vigencia 2018 y el ordenador del gasto en este convenio era Wilman Muñoz  "/>
        <s v="4. El tercero MILLAN SANABRIA HUMBERTO ALEXANDER y SANDOVAL ESPAÑOL HECTOR ALONSO no tiene los soportes completos en la OP 5529 y 5746."/>
        <s v="1. Dentro del presupuesto para el convenio no se encuentra el Beneficio institucional, sin embargo en el documento de SIIGO No. 77 se evidencia un pago por este concepto por valor de $1.045.529   "/>
        <s v="2.Los formatos de cumplido y ordenes de giro emitidas en el año 2018 tienen un sello en lugar de la firma del ordenador del gasto el señor Wilman Muñoz"/>
        <s v="1, Los pagos por concepto de Beneficio institucional no se encuentran registrados en SICAPITAL"/>
        <s v="2, El convenio tiene fecha de terminaciòn enero de 2019 de acuerdo con el sistema SIEXUD, a la fecha de la auditoria no se evidenció que se hubiera inciado el proceso de liquidaciòn"/>
        <s v="1. En el RP 2201 de la plataforma al revisar el PDF no hay información     "/>
        <s v="2. El estado del convenio de acuerdo con el sistema SIEXUD es Terminado con fecha de finalizaciòn es diciembre de 2018 sin embargo aun presenta un saldo pendiente por ejecutar de $2.680.241 y no se identifico acta de liquidación dentro de los documentos digitalizados    "/>
        <s v=" 3. Los soportes en las ordenes e pago no permiten identificar cual fue la base y porcentaje de las retenciones aplicadas"/>
        <s v="1. Las ordenes de pago 14571,14562,14573,14566,14558,14557,14564,14563,114569,14567,14565,14574,14561,14560,14559,14556,14572,14568 y 14570 no cuentan con el CDP y Rp correspondiente "/>
        <s v="2. Las ordenes de pago correspondientes al año 2018 que hacen parte de la ejecución de este convenio se encuentran con un sello en lugar de la firma del ordenador del gastos Wilman Muñoz  "/>
        <s v="3. El convenio presenta un mayor valor de ordenes de pago con respecto al presupuesto por $32.041.791 todos los pagos a terceros estan por un valor mayor al estipulado en el presupuesto y no se identifico ninguna adición al convenio."/>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s v="2.En la resolución 040-2019 y el contrato 2085 donde se firma la orden de servicio está por $33.500.000 este valor corresponde a dos convenios diferentes Contrato No 119-5 -2018 con Fondo Rotatorio de la Policía Nacional    "/>
        <s v="3. En esta orden de pago No 7299 relacionan otro RP y otro contrato que no tiene relación con el convenio por $5,200,000  "/>
        <s v="4. Para el valor presupuestado y el total de las órdenes de pago hay una diferencia de $86.546.746 sin ejecución ya que el contrato se encuentra en estado terminado según el SIEXUD   y aun no se ha iniciado el proceso de liquidaciòn"/>
        <s v="1. Se evidencia que en CDP 252 y 177 se esta relacionando cuentas pertenecientes a otros convenio, lo que nos indica se estan apropiando recursos en actividades para las cuales no estaban destinadas. "/>
        <s v="2.Dado que la revisiòn de los soportes de est convenio se realizo de forma fisica, evidenciamos que las ordenes de pago No. 14620 y 8473, no cuentan con documentos originales los soportes son fotocopias. "/>
        <s v="3.Los contratos de German Fonseca, Helmunt Ortiz y Juan Camilo Torres no cuentan con soportes de orden de pago, CDP y RP"/>
        <s v="1. Se realizan acta de inicio de actividades, sin embargo no cuentan con actas de finalizacion y ni con actas que demuestren la realizacion y liquidacion de actividades contratadas. "/>
        <s v="2. Los soportes adjuntos no están por el mismo valor de la orden de pago 14620, las dos pólizas están por un valor de $1.357.730  "/>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s v="1. Se evidencia que en las ordenes de pago correspondientes al año 2018 el documento de autorización del giro, la firma del ordenador del gasto está con sello y no manuscrita en cabeza del Sr. Wilman Muñoz Prieto. "/>
        <s v=" 2. En las ordenes de pago se evidencia la ausencia de los CDP y RP"/>
        <s v="1. No se encuentra la planilla de aportes sociales dentro del proceso contractual No. 2019,  realizado con la señora  Andrea  Del Pilar Duarte Figueroa, en la documentación sistematizada suministrada por el Idexud.    "/>
        <s v="2. No se encuentra la planilla de aportes sociales dentro del proceso contractual No. 2005,  realizado con el señor Christian Camilo Cruz Mejía, en la documentación sistematizada suministrada por el Idexud.   "/>
        <s v=" 3. No se encuentra el RUT dentro del proceso contractual No. 438,  realizado con Wct World Class Transport S.A.S , en la documentación sistematizada suministrada por el Idexud.  "/>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s v="6. No se encuentra la planilla de aportes sociales dentro del proceso contractual No.  439,  realizado Inversiones Tecnograficas S.A.S, en la documentación sistematizada suministrada por el Idexud.  "/>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s v="11. No se encuentra la orden de pago No. 11024 emitida a la señora Sánchez Rodríguez Sandra Patricia, dentro del Link de ordenes de pagos suministrada por el Idexud.   "/>
        <s v="12. No se encuentra las ordenes de pagos No. 11010 y 11011 emitidas a la señora Varga Vargas Elba Lorena, dentro del Link de ordenes de pagos suministrada por el Idexud."/>
        <s v="1.Las ordenes de pago 16288, 16289 y 17550, tienen un sello en lugar de la firma autografa del ordenar del gastos Wilman Muñoz "/>
        <s v="2. El convenio en el sistema SIEXUD presenta estado Terminado, sin embargo teniendo en cuenta los soporte4s revisados aun tiene $308.550.000 por ejecutar  "/>
        <s v="3.En SIIGO aparece registrada una orden de pago al Sr. Ronald Pallares Lobo por un valor de 6.710.000; pero en SIEXUD, este tercero no aparece en la lista de contratistas asignados para este Convenio."/>
        <s v="1. El valor del Beneficio Institucional ejecutado es mayor que el del presupuesto por $6.182.536 "/>
        <s v="2. Hay diferencia entre los gastos presupuestados con los gastos ejecutados, el valor de los pagos es superior al presupuestos en $57.883.136 "/>
        <s v="3. Dentro de los soportes de las ordenes de pago no se identifico el CDP correspondiente a cada tercero "/>
        <s v="4. De acuerdo con la información de SIexud el convenio se encuentra en estado suscrito, sin embargo de acuerdo con la evidencia el convenio fue ejecutado y por un mayor valor al del presupuesto aprobado."/>
        <s v="1. El valor ejecutado del convenio de acuerdo con las ordenes de pago es superior al presupuestado por $79.241.876   "/>
        <s v="2. En este convenio no se liquido ni pago Beneficio institucional  "/>
        <s v="3. Los RP 971 y 972 a nombre de Servicios y suministros para la ind energetica no coinciden con el valor de las ordenes de pago ni con el del contrato por $79.241.877, "/>
        <s v="1.  No se encuentra la orden de pago No. 2054 emitida a la señora Alba Lucia Rodríguez Bolaños, dentro del Link de órdenes de pagos suministrada por el Idexud.  "/>
        <s v="2.no se encuentra la orden de pago No. 9386,  en la documentación sistematizada suministrada por el Idexud dentro del proceso contractual No. 2056 realizado corn el señor Dumar Rodríguez Juan Camilo.    "/>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s v="5. en el informe de SIICAPITAL se evidencian una serie de pagos que hacen parte del convenio INT. 143-5-2011 DEL FONDO ROTATORIO POLICIA, el cual es diferente al del objeto de revisión."/>
        <s v="1. Se evidencia que hay una deferencia entre SICAPITAL con el total de las órdenes de pago por valor de 8.350.000, este valor corresponde a los pagos no realizados a los siguientes contratistas:&#10;• Ernesto Villegas Rodríguez por valor de 3.600.000&#10;• Aura Yolanda Díaz Lozano por valor de 4.750.000                                                                                                                                                                                                                                                                      "/>
        <s v="  2. No se identifico orden de pago correspondiente al beneficio de la universisdad por valor de 10.057.512.                                                                                                              "/>
        <s v="3. Se evidencia que hay diferencia entre el valor del presupuesto inicial del convenio con el total ejecutado de$96.608.280 el estado del convenio es liquidacion interna por lo cual estas diferencias no deberian estar pendientes de depurar"/>
        <s v="1. Las ordenes de pago en los soportes no cuentan con la firma del ordenador del gasto, de acuerdo con las fechas de los comprobantes este convenio inicio pagos en diciembre de 2018  y en febrero de 2019 a un se estaba ejecutando      "/>
        <s v="2.El estado del convenio según la matriz es Terminado con fecha de finalizaciòn diciembre 2018,a la fecha de esta auditoria su esado deberia ser liquidado"/>
        <s v="3.Dentro del presupuesto no se establecio beneficio institucional y no se evidenciaron ordenes de pago por este concepto"/>
        <s v="1. Las siguientes ordenes de pago correspondientes al pago de estimulos economicos del convenio no se encuentran digitalizadas 275-221-257-223-224-222-213-214 al 220-243 al 256-259 al 263 - 267 al 274 - 276 al 279-283 al 289-1140-234-211-209-202-205 al 208  "/>
        <s v=" 2. Al verificar el soporte del documento 210 a nombre de Fundación amigos sin voz se identifico que el documento digitalizado corresponde a el documento 510 a nombre de Daniel Gulliero Casas   "/>
        <s v="3.Se evidencia inconsistencia en el registro de SICAPITAL del tercero William Cruz,  no presenta documento de identidad y su nombre no cruza con lo pagos del convenio registrados en SIIGO  "/>
        <s v="4. Las ordenes de pago P-14 192 y P-14-943  giradas a nombre de Jac Candelaria La Nueva I Y Ii Etapa por el monto de $10,000,000 no presentan registro presupuestal en el sistema SICAPITAL     "/>
        <s v="5.Se evidenció contrato CPS-2087-I-2018 a nombre de URBAPLAN SAS con NIT 901,098,693, la entidad a la fecha de la contratacion tenia menos de un año de experiencia en el mercado y un patrimonio de $10,000,000 para respaldar el  contrato de $101,000,028     "/>
        <s v="6.  En las ordenes de pago por concepto del estimulo economico equivalente al pago del 30% no se evidenció el informe final de las entidades beneficiarias el cual se constituía como requisito para el desembolso.   "/>
        <s v=" 7. No se evidenció en las ordenes de pago documentación para la aplicación de tarifa de retención en la fuente en los contratos por honorarios.     "/>
        <s v="8.En las ordenes de pago y en los contratos no se evidenció pólizas de garantía la cual se constituye como requisito para la contratación.   "/>
        <s v="9.El convenio presenta diferencia  saldo por ejecutar de $27,205,500 correspondiente al registro en SICAPITAL a nombre del Ministerio de Hacienda y Crédito Publico CRP 1638 por concepto de gastos generales   "/>
        <s v="1.  EL CDP 1377 se encuentra distribuido sobre varios contratistas. "/>
        <s v="2. No evidenciamos soportes de la OP 3340 , ademas evidenciamos RP por $20.825.954 cargados en el sistema SIICAPITAL el cual no se relaciona en ninguno de los comprabantes y registros contables  "/>
        <s v="3.El contratista SHERLEY CATHERYNE LARRAÑAGA RUBIO reporta pagos referentes a dos contratos diferentes dentro del mismo convenio, los contratos son 2142 y 1055"/>
        <s v="1. En la información de SICAPITAL relacionan a Dario Sierra Orjuela con RP No 5718 por valor de 2.000.000, valor que no se ejecuto.  "/>
        <s v="2. En el software contable SIIGO está convenio tiene un saldo de $ 4.161.885. Saldo que debería estar en cero porque ya está terminado."/>
        <s v="1. el convenio a la fecha de esta auditoria se encuentra en estado terminado de acuerdo con la información en el sistema SIEXUD tiene fecha de finalizaciòn marzo de 2019 sin embargo a la fecha de la auditoria aun no se ha iniciado el proceso de liquidaciòn   "/>
        <s v="2. No se encuentra registrado el monto del beneficio institucional dentro del presupuesto"/>
        <s v="1. En el presupuesto de el convenio no se encontraba estipulado el Beneficio intitucional sin embargo se evidenció un pago por $60.500.000 "/>
        <s v="2. La siguientes OP no se puedieron verificar no se encuentran los soportes en la  carpeta de OP: 10979, 10980, 8982, 9973  "/>
        <s v="3. El formato Cumplido y autorización de giro, en algunos documentos se encuentra firmado con sello en el campo ordenador del gasto.No tiene firma litográfica vigencia 2019. Ordenes 2641 y 2639"/>
        <s v="1. No se evidenció el contrato de el señor Ruben Dario Bonilla  "/>
        <s v="2. Hay diferencia entre los gastos presupuestados con los gastos ejecutados por $3.458.953, valor que aun no ha sido ejecutado aunque el convenio en SIDEXU indica que ya fue terminado   "/>
        <s v="1. La documentación soporte no está en su totalidad en la orden de pago 3097, lo que no permite verificar el total del valor en los soportes como es el caso de la inconsistenica de CDP y en algunos casos RP.    "/>
        <s v="2.En SIIGO y en SICAPITAL se relaciona una orden de pago a nombre de la Sra. Ingrid Carolina Lopez Mesa, pero en SIEXUD no se relaciona contrato a nombre de este tercero. "/>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s v="4. El convenio se encuentra en estado TERMINADO y de acuerdo a la información suministrada por SIIGO y SICAPITAL no hay saldos a pagar. Sin embargo aun no ha iniciado el proceso de liquidaciòn"/>
        <s v="1. No se encuentra la orden de pago por $6.250.000 a nombre de la señora Leidy Ladino Herrera No.6662 en original en su lugar se encuentra una copia "/>
        <s v="1. Las Órdenes de pago a contratos con proveedores del convenio no tienen anexo las facturas origen del servicio o bienes contratados, lo cual no permitio verificar si cumplian  los requisitos y los montos contratados."/>
        <s v=" 2. Los Certificados de Disponibilidad Presupuestal presentan diferencias con respecto al valor del contrato    "/>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s v="El convenio se encuentra terminado, a la fecha de esta auditoria aun tiene un presupuesto pendiente por ejecutar de $51.512.453, se ejecuto con un solo contratista"/>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s v="3. Se evidencia que en el Convenio no se encuentra una plantilla de las retenciones aplicadas.    "/>
        <s v="4. En la orden de pago 6949 aparece por un valor de $2.245.243 en el sistema SIIGO aparace un documento N 67 cruzando el mismo valor.  "/>
        <s v="1. El valor girado a la universidad por concepto de Beneficio Institucional es mayor al del presupuesto por $2.521.393  "/>
        <s v="2. El valor ejecutado del convenio a la fecha de la auditoria esta por encima del valor del presupuestos por $16.398.849 "/>
        <s v="3. El convenio en el sistema SIEXUD se encuentra en estado terminado sin embargo según el mismo sistema su fecha de terminación es enero de 2019  por las fechas de emision de las ordenes de pago podemos identificar que el convenio no fue liquidado a tiempo"/>
        <s v="1.  En el archivo digital de la orden de pago P-14-10673 presenta inconsistencia en el monto registrado $2.940.000 y el digitalizado $1.500.000, el total en letras y números en el archivo digital no especifica el mismo total.   "/>
        <s v="2.  En el expediente digital no se encuentra la orden de pago P-14-10984 de Bustos Velazco Edier Hernán por $1.440.000 "/>
        <s v=" 3.  En el expediente digital no se encuentra la orden de pago P-14-10985 de Bustos Velazco Edier Hernán por $3.675.000   "/>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s v="5.  Se evidenció pago total por $78.235.398 al contratista Gestión Estratégica &amp; servicios técnicos Aeronáuticos en el archivo digital de las ordenes de pago no se evidenció la orden de compra que soportaba las transacciones realizadas.  "/>
        <s v="6.  La orden de pago P-14-10987 de 2019 a nombre de Ortiz Orjuela Pablo Henry por $5.000.000 no esta digitalizada en el link suministrado para consulta "/>
        <s v=" 7.  Las ordenes  p-14-7228  y P-14-7229 giradas a nombre de la Universidad Distrital Francisco José de Caldas por concepto de Beneficio Institucional por total de $30,465,000 no están en el archivo digital del IDEXUD    "/>
        <s v="8.  No se evidenció en los gastos de viaje la legalización con soportes de los pagos incurridos, en su mayoría los contratistas beneficiaros presentaron planillas en las cuales relacionaron monto total por hospedaje, alimentación y movilización.     "/>
        <s v="9. En la documentación del convenio no se evidenció soportes de depuración para la aplicación de tarifas de retención en la fuente a los contratos de docentes, supervisores  y asistentes académicos.     "/>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s v="1, No se evidencian soportes de CDP y RP para los terceros Gomez Hernando, Corena Anjer del Carmen, Benavides Alexander, Cely Oscar, Aguilera Marcos y Vivas Leandro "/>
        <s v=" 2. A la fecha de revisión del convenio su estado es en Ejecución con fecha de terminación septiembre de 2020"/>
        <s v="1. En los soportes de pagos no se encuentra la depuración de la retención en la fuente aplicada por lo cual no fue posible verificar si se efectuo de manera correcta "/>
        <s v="2. En SICAPITAL se registran a Camilo Andres Clavijo Torres, British Council y Soluciones Educativas Pablo Almonacid SAS y en el Movimiento 2018 no aparecen registros de ordenes de pago que relacionen estos terceros. "/>
        <s v=" 3. Las ordenes de pago verificadas no cuentan con CDP y RP"/>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s v="3. No se evidenció pagos por concepto de Beneficio Institucional a favor de la Universidad Distrital "/>
        <s v="4. No se encuentran cargados en el SIEXUD loc contratos a nombre  de Mauricio Franco y RGS EXPANSION GROUP BTL COLOMBIA LTDA   "/>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s v=" 2. Verificado el RUT se encuentra desactualizado ya que está impreso del 15 de marzo del 2013, en la la documentación sistematizada suministrada por el Idexud dentro del proceso contractual No. 1671,  realizado con el señor Eduardo Prada Velásquez        "/>
        <s v="3. No se encuentra la planilla de aportes sociales dentro del proceso contractual No. 1672,  realizado con el señor Vásquez González José Octavio, en la documentación sistematizada suministrada por el Idexud.   "/>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s v=" 1. En los casos de las sesiones de contratos solo se deja como soporte un acta sin hacer un Otro si que cumpla con la formalidad de la cesión. "/>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s v="1. No se encontraron en el link suministrado para consulta de ordenes de pago, las siguientes ordenes 7719, 7731,7720,9082,7724,10294,7738,9307,10167,10168,9172,9806, 11131,7727,7722, 7942,7712,7717,9084,7723,9308,9306,7726,5766,7728,7714,11405,11406,7730,7716,9083,7725,7718 "/>
        <s v=" 2.Dentro de los documentos soporte del contrato CPS 860-2019 se encuentra archivado el CDP 1705 correspondiente a un convenio con la Alcaldia de Fusagasuga  "/>
        <s v="3. La base de retencion en la orden de pago 5754 no coincide con el valor a pagar al tercero Alejandro Chaparro "/>
        <s v="4. Los registros de SICAPITAL y SIIGO no coinciden con el valor de los RP y CDP a nombre de Grupo3 Media SAS "/>
        <s v="5. Para el contratista William Cruz  se evidenció contrato en el SIEXUD pero no hay ordenes de pago y en los RP no esta registrado el número de cedula."/>
        <s v=" 5. De acuerdo con la información del sistema SIEXUD el contrato se encuentra liquidado , sin embargo su fecha de terminación indica ser en noviembre de 2019, a la fecha de nuestra auditoria aun tenia un saldo por ejecutar de $88.308.667"/>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s v="2. No se evidencia el valor del Beneficio Institcuional ejecutado, el valor en el presupuesto es de $ 39.374.597   "/>
        <s v="3. Hay diferencia entre los gastos presupuestados con los gastos ejecutados, aun estan pen dieentes por ejecutar $214.372.805   "/>
        <s v="4. No se evidencia el Ordenador del Gasto, pero si el responsable del presupuesto que es el señor Carlos Yesid Rozo Alvarez.   "/>
        <s v="5. El convenio esta en ejecución de acuerdo con lo indicado en el SIEXUD, con fecha de terminación diciembre de 2019"/>
      </sharedItems>
    </cacheField>
  </cacheFields>
</pivotCacheDefinition>
</file>

<file path=xl/pivotCache/pivotCacheRecords1.xml><?xml version="1.0" encoding="utf-8"?>
<pivotCacheRecords xmlns="http://schemas.openxmlformats.org/spreadsheetml/2006/main" xmlns:r="http://schemas.openxmlformats.org/officeDocument/2006/relationships" count="795">
  <r>
    <n v="5970"/>
    <s v="002"/>
    <s v="Corporación Autónoma Regional de los Valles del Sinú y del San Jorge - CVS"/>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quot;."/>
    <n v="418253491"/>
    <n v="0.0034667844216091687"/>
    <s v="Liquidado"/>
    <x v="0"/>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n v="0"/>
    <x v="0"/>
    <s v="Financiero"/>
  </r>
  <r>
    <m/>
    <m/>
    <m/>
    <m/>
    <m/>
    <m/>
    <m/>
    <x v="1"/>
    <s v="2. En el sistema de información SIEXUD evidenciamos varias prorrogas del contrato inicial y 4 versiones del presupuesto, lo cual no permite identificar adecuadamente cuales son los documentos definitivos que soportan este convenio."/>
    <n v="0"/>
    <x v="0"/>
    <s v="Documental "/>
  </r>
  <r>
    <m/>
    <m/>
    <m/>
    <m/>
    <m/>
    <m/>
    <m/>
    <x v="2"/>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n v="0"/>
    <x v="0"/>
    <s v="Financiero"/>
  </r>
  <r>
    <m/>
    <m/>
    <m/>
    <m/>
    <m/>
    <m/>
    <m/>
    <x v="1"/>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n v="0"/>
    <x v="0"/>
    <s v="Documental "/>
  </r>
  <r>
    <m/>
    <m/>
    <m/>
    <m/>
    <m/>
    <m/>
    <m/>
    <x v="1"/>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n v="0"/>
    <x v="0"/>
    <s v="Documental "/>
  </r>
  <r>
    <m/>
    <m/>
    <m/>
    <m/>
    <m/>
    <m/>
    <m/>
    <x v="3"/>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n v="5437449"/>
    <x v="0"/>
    <s v="Financiero"/>
  </r>
  <r>
    <m/>
    <m/>
    <m/>
    <m/>
    <m/>
    <m/>
    <m/>
    <x v="4"/>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n v="109818610"/>
    <x v="1"/>
    <s v="Financiero"/>
  </r>
  <r>
    <n v="5979"/>
    <s v="30"/>
    <s v="EIATEC SAS"/>
    <s v="Determinar el uso y cobertura del suelo existente en el área de construcción de la plataforma del pozo champeta,ubicada en el Municipio de Sabanas de San Angel, Departamento de Magdalena, aplicando la metodología Corine Land cover"/>
    <n v="28000000"/>
    <n v="0.00023208404925198037"/>
    <s v="Terminado"/>
    <x v="5"/>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n v="0"/>
    <x v="0"/>
    <s v="Documental "/>
  </r>
  <r>
    <n v="5983"/>
    <s v="2016-214"/>
    <s v="Secretaría Distrital de Movilidad"/>
    <s v="La Universidad se obliga por sus propios medios y con plena autonomía a realizar la interventoría técnica, administrativa, financiera y jurídica a los contratos del sistema semafórico de la ciudad de Bogotá D.C"/>
    <n v="4496696989"/>
    <n v="0.037271844480939564"/>
    <s v="Terminado"/>
    <x v="6"/>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n v="185340"/>
    <x v="0"/>
    <s v="Financiero"/>
  </r>
  <r>
    <m/>
    <m/>
    <m/>
    <m/>
    <m/>
    <m/>
    <m/>
    <x v="6"/>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n v="10124827"/>
    <x v="1"/>
    <s v="Financiero"/>
  </r>
  <r>
    <m/>
    <m/>
    <m/>
    <m/>
    <m/>
    <m/>
    <m/>
    <x v="6"/>
    <s v="3. Dentro del contrato No. 1361 suscrito con Geot Consultores S.A.S, verificado los informes contables se evidencia  que no coincide el valor pagado, toda vez que en SICAPITAL se refleja un valor pago de $ 42.000.000 y en SIIGO un valor pago de $ 21.000.000."/>
    <n v="21000000"/>
    <x v="0"/>
    <s v="Financiero"/>
  </r>
  <r>
    <m/>
    <m/>
    <m/>
    <m/>
    <m/>
    <m/>
    <m/>
    <x v="6"/>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n v="10343336"/>
    <x v="1"/>
    <s v="Financiero"/>
  </r>
  <r>
    <m/>
    <m/>
    <m/>
    <m/>
    <m/>
    <m/>
    <m/>
    <x v="6"/>
    <s v="5. Dentro del contrato No. 747 suscrito con la señora Guerrero López Giovanna Paola, revisado el sistema contable Siigo se emitió la orden de pago No. 3970 ; sin embargo en SICAPITAL no se encuentra el registro de dicho pago."/>
    <n v="1799884"/>
    <x v="1"/>
    <s v="Financiero"/>
  </r>
  <r>
    <m/>
    <m/>
    <m/>
    <m/>
    <m/>
    <m/>
    <m/>
    <x v="6"/>
    <s v="6. Dentro del contrato No. 1133 suscrito con la señora Álvarez Rodríguez Diana Jineth , verificado los informes contables se evidencia  que no coincide el valor pagado, toda vez que en SICAPITAL se refleja un valor pago de $ 13.300.000 y en SIIGO un valor pago de $ 9.750.000."/>
    <n v="3550000"/>
    <x v="1"/>
    <s v="Financiero"/>
  </r>
  <r>
    <m/>
    <m/>
    <m/>
    <m/>
    <m/>
    <m/>
    <m/>
    <x v="1"/>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n v="0"/>
    <x v="0"/>
    <s v="Documental "/>
  </r>
  <r>
    <m/>
    <m/>
    <m/>
    <m/>
    <m/>
    <m/>
    <m/>
    <x v="3"/>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n v="1380000"/>
    <x v="1"/>
    <s v="Financiero"/>
  </r>
  <r>
    <m/>
    <m/>
    <m/>
    <m/>
    <m/>
    <m/>
    <m/>
    <x v="6"/>
    <s v="9. Dentro del contrato No. 736 suscrito con la señora Miranda Rodríguez Ana María, Revisado el sistema contable SIIGO se emitió la orden de pago No. 3965 ; sin embargo en SICAPITAL no se encuentra el registro de dicho pago."/>
    <n v="1799884"/>
    <x v="1"/>
    <s v="Financiero"/>
  </r>
  <r>
    <m/>
    <m/>
    <m/>
    <m/>
    <m/>
    <m/>
    <m/>
    <x v="7"/>
    <s v="10. La orden de pago No. 7777 fue ejecutada dentro del contrato  suscrito con la señor Rojas Ruiz Johan Eduardo. Sin embargo dicho documento no fue proporcionado para nuestra revisión."/>
    <n v="0"/>
    <x v="1"/>
    <s v="Documental "/>
  </r>
  <r>
    <m/>
    <m/>
    <m/>
    <m/>
    <m/>
    <m/>
    <m/>
    <x v="6"/>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n v="5383333"/>
    <x v="1"/>
    <s v="Documental "/>
  </r>
  <r>
    <m/>
    <m/>
    <m/>
    <m/>
    <m/>
    <m/>
    <m/>
    <x v="6"/>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n v="1751000"/>
    <x v="1"/>
    <s v="Financiero"/>
  </r>
  <r>
    <m/>
    <m/>
    <m/>
    <m/>
    <m/>
    <m/>
    <m/>
    <x v="6"/>
    <s v="13. Dentro del contrato No. 771 suscrito con el señor Prieto Gómez Miguel Antonio, revisado el sistema contable SIIGO se emitió la orden de pago No. 3980 por $1.799.884; sin embargo en SICAPITAL no se encuentra el registro de dicho pago."/>
    <n v="1799884"/>
    <x v="1"/>
    <s v="Financiero"/>
  </r>
  <r>
    <m/>
    <m/>
    <m/>
    <m/>
    <m/>
    <m/>
    <m/>
    <x v="6"/>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n v="2690000"/>
    <x v="0"/>
    <s v="Financiero"/>
  </r>
  <r>
    <m/>
    <m/>
    <m/>
    <m/>
    <m/>
    <m/>
    <m/>
    <x v="6"/>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n v="1799884"/>
    <x v="0"/>
    <s v="Financiero"/>
  </r>
  <r>
    <m/>
    <m/>
    <m/>
    <m/>
    <m/>
    <m/>
    <m/>
    <x v="6"/>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n v="1799884"/>
    <x v="0"/>
    <s v="Financiero"/>
  </r>
  <r>
    <m/>
    <m/>
    <m/>
    <m/>
    <m/>
    <m/>
    <m/>
    <x v="6"/>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n v="1099449"/>
    <x v="0"/>
    <s v="Financiero"/>
  </r>
  <r>
    <m/>
    <m/>
    <m/>
    <m/>
    <m/>
    <m/>
    <m/>
    <x v="6"/>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n v="5383333"/>
    <x v="0"/>
    <s v="Financiero"/>
  </r>
  <r>
    <m/>
    <m/>
    <m/>
    <m/>
    <m/>
    <m/>
    <m/>
    <x v="8"/>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n v="61646105"/>
    <x v="0"/>
    <s v="Financiero"/>
  </r>
  <r>
    <m/>
    <m/>
    <m/>
    <m/>
    <m/>
    <m/>
    <m/>
    <x v="1"/>
    <s v="20. No se encuentra la planilla de seguridad social, dentro de la orden de servicio No. 1232,1015 suscrita con Alarmas Eterna Ltda , en la documentación sistematizada suministrada por el Idexud."/>
    <m/>
    <x v="0"/>
    <s v="Documental "/>
  </r>
  <r>
    <m/>
    <m/>
    <m/>
    <m/>
    <m/>
    <m/>
    <m/>
    <x v="7"/>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m/>
    <x v="0"/>
    <s v="Documental "/>
  </r>
  <r>
    <m/>
    <m/>
    <m/>
    <m/>
    <m/>
    <m/>
    <m/>
    <x v="9"/>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m/>
    <x v="0"/>
    <s v="Financiero"/>
  </r>
  <r>
    <m/>
    <m/>
    <m/>
    <m/>
    <m/>
    <m/>
    <m/>
    <x v="7"/>
    <s v="23. No se encuentra el acta de cesión de contrato, dentro del contrato No. 743 suscrito con la señora Peña Muñoz Jimena  en la  documentación sistematizada suministrada por el Idexud."/>
    <m/>
    <x v="1"/>
    <s v="Documental "/>
  </r>
  <r>
    <m/>
    <m/>
    <m/>
    <m/>
    <m/>
    <m/>
    <m/>
    <x v="10"/>
    <s v="24. El formato de autorización de pago no está firmado por el ordenar del gasto, dentro del contrato No. 768 suscrito con el señor Gregorio Hernan López Becerra en la  documentación sistematizada suministrada por el Idexud."/>
    <m/>
    <x v="1"/>
    <s v="Ejecución"/>
  </r>
  <r>
    <m/>
    <m/>
    <m/>
    <m/>
    <m/>
    <m/>
    <m/>
    <x v="1"/>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m/>
    <x v="0"/>
    <s v="Ejecución"/>
  </r>
  <r>
    <m/>
    <m/>
    <m/>
    <m/>
    <m/>
    <m/>
    <m/>
    <x v="1"/>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m/>
    <x v="0"/>
    <s v="Financiero"/>
  </r>
  <r>
    <m/>
    <m/>
    <m/>
    <m/>
    <m/>
    <m/>
    <m/>
    <x v="11"/>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n v="89166531"/>
    <x v="1"/>
    <s v="Financiero"/>
  </r>
  <r>
    <m/>
    <m/>
    <m/>
    <m/>
    <m/>
    <m/>
    <m/>
    <x v="7"/>
    <s v="28. La orden de pago numero 14704 por valor de $2.150.000 a nombre de Javier Reyes Salamanca, no cuenta con soportes de CDP y RP, así como tampoco con soportes de transferencias, contrato, además la autorización de giro no evidencia la firma del ordenador del gasto "/>
    <n v="2150000"/>
    <x v="1"/>
    <s v="Documental "/>
  </r>
  <r>
    <m/>
    <m/>
    <m/>
    <m/>
    <m/>
    <m/>
    <m/>
    <x v="7"/>
    <s v="29. No se evidencia soporte físico  para la orden de pago No. 870 de 2018, la base para las deducciones es superior al cargo total de esta orden de pago"/>
    <n v="0"/>
    <x v="1"/>
    <s v="Documental "/>
  </r>
  <r>
    <m/>
    <m/>
    <m/>
    <m/>
    <m/>
    <m/>
    <m/>
    <x v="5"/>
    <s v="30. El estado del convenio es terminado sin embargo a la fecha de esta auditoria (11 de mayo 2020) aun no se ha iniciado el proceso de liquidación."/>
    <n v="0"/>
    <x v="0"/>
    <s v="Ejecución"/>
  </r>
  <r>
    <m/>
    <m/>
    <m/>
    <m/>
    <m/>
    <m/>
    <m/>
    <x v="4"/>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m/>
    <x v="1"/>
    <s v="Ejecución"/>
  </r>
  <r>
    <m/>
    <m/>
    <m/>
    <m/>
    <m/>
    <m/>
    <m/>
    <x v="1"/>
    <s v="32. La orden de pago 13303 fue suministrada como parte de la ejecución de este convennio. Sin embargo, este documento pertenece al Instituto de Lenguas de la Universidad Distrital (ILUD)"/>
    <n v="0"/>
    <x v="0"/>
    <s v="Documental "/>
  </r>
  <r>
    <n v="5989"/>
    <s v="RES_026"/>
    <s v="Armada Nacional"/>
    <s v="Contratar a todo costo el desarrollo de dos (2) capacitaciones asociadas a: gestión curricular y didáctica en la educación superior, mediante la realización del diplomado en &quot;Gestión curricular y Didáctica de la Educación Superior&quot;, en la Escuela de Buceo y Salvamento de la ciudad de Cartagena, dirigida a treinta y  seis (36) miembros de la Armada Nacional."/>
    <n v="44800000"/>
    <n v="0.0003713344788031686"/>
    <s v="Liquidado"/>
    <x v="7"/>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m/>
    <x v="1"/>
    <s v="Financiero"/>
  </r>
  <r>
    <m/>
    <m/>
    <m/>
    <m/>
    <m/>
    <m/>
    <m/>
    <x v="1"/>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m/>
    <x v="0"/>
    <s v="Financiero"/>
  </r>
  <r>
    <m/>
    <m/>
    <m/>
    <m/>
    <m/>
    <m/>
    <m/>
    <x v="1"/>
    <s v="3. Se evidencia que en el Convenio no se encuentra una plantilla de las retenciones aplicadas, de acuerdo con el valor de la base y retención practicada no es posible establecer cual fue el concepto de la retención practicada"/>
    <m/>
    <x v="0"/>
    <s v="Financiero"/>
  </r>
  <r>
    <n v="5992"/>
    <s v="026"/>
    <s v="Instituto  para la investigación Educativa y el  Desarrollo Pedagógico - IDEP"/>
    <s v="Aunar esfuerzos para desarrollar ambientes de aprendizaje en el marco del estudio &quot;memoria, sentido de vida y educación para la paz: apuestas por una con-vivencia escolar y de formación ciudadana&quot;."/>
    <n v="220000000"/>
    <n v="0.0018235175298369885"/>
    <s v="Terminado"/>
    <x v="1"/>
    <s v="1.No se evidenció soporte del medio de pago utilizado (transferencia electronica, PIN, Cheque) en las diferentes ordenes de pago.                                                                                                                                                                                                                                                                                                                                                                        "/>
    <m/>
    <x v="0"/>
    <s v="Documental "/>
  </r>
  <r>
    <m/>
    <m/>
    <m/>
    <m/>
    <m/>
    <m/>
    <m/>
    <x v="1"/>
    <s v=" 2. en la Orden de Pago No.12997, 12996, 12998, 12999, se utilizo el mismo CDP para cubrir estas 3 ordenes de pago con diferentes RP, EL CDP no es legible para determinar su valor para ejecutar pagos de viajes al exterior  "/>
    <m/>
    <x v="0"/>
    <s v="Financiero"/>
  </r>
  <r>
    <m/>
    <m/>
    <m/>
    <m/>
    <m/>
    <m/>
    <m/>
    <x v="12"/>
    <s v=" 3. Existe una diferencia entre el valor presupuestado y el ejecutado por $70.000.000 pendientes por ejecutar     "/>
    <n v="70000000"/>
    <x v="0"/>
    <s v="Financiero"/>
  </r>
  <r>
    <m/>
    <m/>
    <m/>
    <m/>
    <m/>
    <m/>
    <m/>
    <x v="1"/>
    <s v="4.La orden de pago No. 14083 y 15669 hacen referencia a un pago cargado a varios convenios, en ella no se evidencia que porcentaje corresponde a que convenios.                                                                                                                                       "/>
    <m/>
    <x v="0"/>
    <s v="Financiero"/>
  </r>
  <r>
    <m/>
    <m/>
    <m/>
    <m/>
    <m/>
    <m/>
    <m/>
    <x v="13"/>
    <s v="5. en la orden de pago No. 12584 por valor de 10.000.000 se generan pagos de tiquetes aereos al exterior para 5 docentes de los cuales no se relaciona ninguno en el pago, verificando el convenio no especifica si este da razon para págos de pasajes a Panama     "/>
    <n v="10000000"/>
    <x v="1"/>
    <s v="Financiero"/>
  </r>
  <r>
    <m/>
    <m/>
    <m/>
    <m/>
    <m/>
    <m/>
    <m/>
    <x v="6"/>
    <s v="6. En el presupuesto no se estipula beneficio institucional, sin embargo este efectuo un pago por $4.000.000"/>
    <n v="4000000"/>
    <x v="0"/>
    <s v="Financiero"/>
  </r>
  <r>
    <n v="5994"/>
    <s v="UC-No.024"/>
    <s v="Universidad SurColombiana - USCO"/>
    <s v="Interventoría técnica administrativa y financiera al proyecto denominado implementación de plataforma lcms en la Universidad SurColombiana para aumentar la tasa de cobertura bruta en educación superior en todo el departamento del Huila"/>
    <n v="187333333"/>
    <n v="0.0015527528029467728"/>
    <s v="Liquidado"/>
    <x v="12"/>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m/>
    <x v="0"/>
    <s v="Financiero"/>
  </r>
  <r>
    <m/>
    <m/>
    <m/>
    <m/>
    <m/>
    <m/>
    <m/>
    <x v="12"/>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n v="20071429"/>
    <x v="0"/>
    <s v="Financiero"/>
  </r>
  <r>
    <m/>
    <m/>
    <m/>
    <m/>
    <m/>
    <m/>
    <m/>
    <x v="14"/>
    <s v="3. De acuerdo con la información contable existe un saldo por ejecutar de $ 27.579.645. Sin embargo, de acuerdo  con la información del sistema SIEXUD el convenio se encuetra liquidado por lo cual no deberia relacionar saldos pendientes de ejecución."/>
    <n v="27579645"/>
    <x v="0"/>
    <s v="Financiero"/>
  </r>
  <r>
    <m/>
    <m/>
    <m/>
    <m/>
    <m/>
    <m/>
    <m/>
    <x v="15"/>
    <s v="4. Dentro del convenio total no se ejecutó el contrato de Andres Mauricio Valencia Ramirez. Los datos de este tercero se evidencian en el sistema Siexud pero no se observan registros contables asociados a este en el sistema contable SIIGO "/>
    <n v="0"/>
    <x v="0"/>
    <s v="Financiero"/>
  </r>
  <r>
    <n v="5995"/>
    <s v="00062"/>
    <s v="Fondo de prestaciones, cesantias y pensiones - FONCEP"/>
    <s v="Prestar los servicios profesionales de implementación, migración y adecuación de las nuevas versiones de módulos del software SICAPITAL en los servidores del FONCEP"/>
    <n v="387028181"/>
    <n v="0.0032079666936110133"/>
    <s v="Liquidado"/>
    <x v="1"/>
    <s v="1. Se evidencia la ausencia de documentación para conocer la depuración de la base de retención de los contratistas.                                                                            _x000a_                                                              _x000a_                               _x000a_                                                     _x000a_"/>
    <n v="0"/>
    <x v="0"/>
    <s v="Documental "/>
  </r>
  <r>
    <m/>
    <m/>
    <m/>
    <m/>
    <m/>
    <m/>
    <m/>
    <x v="7"/>
    <s v="2. Se evidencia la ausencia de documentación en cuanto los Otros SI de los contratos de Alfonso Moratto, Carlos Meza y Clara Ortiz para determinar el tiempo y el valor por el cual se ha suscrito.            "/>
    <n v="0"/>
    <x v="1"/>
    <s v="Documental "/>
  </r>
  <r>
    <m/>
    <m/>
    <m/>
    <m/>
    <m/>
    <m/>
    <m/>
    <x v="1"/>
    <s v="3. Existen ordenes de pago que corresponden a un contratista no se especifica en la descripción y/o objeto el numero del contrato y se describe con un concepto abierto haciendo referencia a varios contratos.           "/>
    <n v="0"/>
    <x v="0"/>
    <s v="Documental "/>
  </r>
  <r>
    <m/>
    <m/>
    <m/>
    <m/>
    <m/>
    <m/>
    <m/>
    <x v="1"/>
    <s v="4. La documentación soporte no está en su totalidad en algunas órdenes de pago, lo que no permite verificar el total del valor en los soportes como es el caso de la inconsistenica de CDP y en algunos casos RP.      "/>
    <n v="0"/>
    <x v="0"/>
    <s v="Documental "/>
  </r>
  <r>
    <m/>
    <m/>
    <m/>
    <m/>
    <m/>
    <m/>
    <m/>
    <x v="1"/>
    <s v="5. En SIEXUD el número de identificación de la señora Clara Inés Ortiz Cifuentes se encuentra erroneo, lo que se remitió a la verificación con lo notificado en el Contrato y Verificación del NIT en la página de la DIAN."/>
    <n v="0"/>
    <x v="0"/>
    <s v="Documental "/>
  </r>
  <r>
    <n v="5996"/>
    <s v="M 890"/>
    <s v="Ministerio del Interior y Justicia"/>
    <s v="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
    <n v="112436766"/>
    <n v="0.0009319564263599069"/>
    <s v="Terminado"/>
    <x v="7"/>
    <s v="1. No se encuentran los soportes de CDP y RP en las ordenes de pago, los cuales hacen parte del proceso de documentación.                                             "/>
    <n v="0"/>
    <x v="1"/>
    <s v="Documental "/>
  </r>
  <r>
    <m/>
    <m/>
    <m/>
    <m/>
    <m/>
    <m/>
    <m/>
    <x v="7"/>
    <s v="2. En lel sistema SIEXUD no se encuentra el contrato del señor German Mauricio Fonseca Barrera, tercero que aparece en el listado de SIIGO como orden de pago. En los soportes de la orden de pago no se encontro el CDP correspondiente                                 "/>
    <m/>
    <x v="0"/>
    <s v="Documental "/>
  </r>
  <r>
    <n v="5997"/>
    <s v="M 956"/>
    <s v="Ministerio del Interior y Justicia"/>
    <s v="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
    <n v="80554593"/>
    <n v="0.0006676941474744726"/>
    <s v="Suscrito"/>
    <x v="7"/>
    <s v="1. Ninguna de las ordenes de pago de este convenio tiene archivado el CDP y el RP                                                                                                                                                 "/>
    <m/>
    <x v="1"/>
    <s v="Documental "/>
  </r>
  <r>
    <m/>
    <m/>
    <m/>
    <m/>
    <m/>
    <m/>
    <m/>
    <x v="7"/>
    <s v="2. No se encontro el contrato del señor German Mauricio Fonseca                             "/>
    <m/>
    <x v="1"/>
    <s v="Documental "/>
  </r>
  <r>
    <m/>
    <m/>
    <m/>
    <m/>
    <m/>
    <m/>
    <m/>
    <x v="5"/>
    <s v="3. En el sistema SIEXUD el estado del convenio es &quot;Suscrito&quot; sin embargo de acuedo con la documentacion evidenciada, este contrato ya fue ejecutado"/>
    <m/>
    <x v="1"/>
    <s v="Financiero"/>
  </r>
  <r>
    <m/>
    <m/>
    <m/>
    <m/>
    <m/>
    <m/>
    <m/>
    <x v="16"/>
    <s v="4. .El valor del contrato aprobado en el presupuesto es por valor de por $324.950.000, sin embargo este valor difiere del valor registrado en el sistema SIEXUD el cual indica $80.554.593, preasentando una diferencia por valor de $244.395.407"/>
    <n v="244395407"/>
    <x v="1"/>
    <s v="Financiero"/>
  </r>
  <r>
    <n v="6002"/>
    <s v="2694"/>
    <s v="Secretaría de Educacion del Distrito - SED"/>
    <s v="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n v="1410083875"/>
    <n v="0.011687784839104404"/>
    <s v="Liquidado"/>
    <x v="10"/>
    <s v="1. Se evidencia que en el 98% de la documentación soporte, se encuentran únicamente autorizada por un sello y no contiene la firma del ordenador del gasto. "/>
    <n v="0"/>
    <x v="1"/>
    <m/>
  </r>
  <r>
    <m/>
    <m/>
    <m/>
    <m/>
    <m/>
    <m/>
    <m/>
    <x v="7"/>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n v="0"/>
    <x v="1"/>
    <m/>
  </r>
  <r>
    <m/>
    <m/>
    <m/>
    <m/>
    <m/>
    <m/>
    <m/>
    <x v="7"/>
    <s v="3.No se evidencia la orden de pago 16845 ni soportes adjuntos a nombre del tercero Pinilla Suarez Héctor Orlando por valor de $864.000"/>
    <n v="0"/>
    <x v="1"/>
    <m/>
  </r>
  <r>
    <m/>
    <m/>
    <m/>
    <m/>
    <m/>
    <m/>
    <m/>
    <x v="7"/>
    <s v="4.No se evidencia la orden de pago 14165 ni soportes adjuntos a nombre del tercero Dirección Distrital de Tesorería por valor de $7.423.000"/>
    <n v="0"/>
    <x v="1"/>
    <m/>
  </r>
  <r>
    <m/>
    <m/>
    <m/>
    <m/>
    <m/>
    <m/>
    <m/>
    <x v="12"/>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n v="391831055"/>
    <x v="1"/>
    <s v="Financiero"/>
  </r>
  <r>
    <n v="6003"/>
    <n v="219"/>
    <s v="Corporacion para el desarrollo sostenible del sur de la Amazonia Corpoamazonia"/>
    <s v="La UDFJC se obliga con Corpoamazonia a ejecutar las actividades 23 y 24 del proyecto I 06 02-04-06  22-13, que corresponden a la &quot;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quot;,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quot;amazonia un compromiso ambiental para incluir &quot;.  según las  condiciones de este contrato, el estudio previo, la invitacion que extendió corpoamazonia a la UDFJC (con sus anexos  1,2 y  3) y la propouesta técnica y económica que presento la UDFJC."/>
    <n v="489741750"/>
    <n v="0.0040593303009911095"/>
    <s v="Terminado"/>
    <x v="10"/>
    <s v="1. El formato de Cumplido y autorización de giro por valor de $433.465.117 se encuentra firmado con sello en el campo ordenador del gasto.No tiene firma litográfica vigencia 2016 y 2017.                                                                                                                                                 "/>
    <n v="433465117"/>
    <x v="1"/>
    <s v="Documental "/>
  </r>
  <r>
    <m/>
    <m/>
    <m/>
    <m/>
    <m/>
    <m/>
    <m/>
    <x v="14"/>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n v="10669067"/>
    <x v="0"/>
    <s v="Financiero"/>
  </r>
  <r>
    <n v="6007"/>
    <n v="153"/>
    <s v="Municipio de Madrid"/>
    <s v="Prestación de servicios profesionales para fortalecer la calidad de la enseñanza del ingles y de la competencia en los estudiantes de preescolar, basicaprimaria, básica secundaria y media de las instituciones educativas oficiales del Municipio de Madrid."/>
    <n v="300000000"/>
    <n v="0.0024866148134140755"/>
    <s v="Terminado"/>
    <x v="1"/>
    <s v="1. En los documentos Fisicos anexaron un Rut con fecha de 2010/08/23 y no se encuentra actualizado, està relacionado en la orden de pago Nª 12309 por valor $8.400.000 a Nombre de JOSE MANUEL FLOREZ PEREZ con cèdula Nª 5.937.474.     "/>
    <n v="0"/>
    <x v="0"/>
    <s v="Documental "/>
  </r>
  <r>
    <m/>
    <m/>
    <m/>
    <m/>
    <m/>
    <m/>
    <m/>
    <x v="1"/>
    <s v=" 2. Se evidencia que en el Convenio no se encuentra una plantilla de las retenciones aplicadas, que permita establecer la base y porcentajes de retención"/>
    <n v="0"/>
    <x v="0"/>
    <s v="Financiero"/>
  </r>
  <r>
    <m/>
    <m/>
    <m/>
    <m/>
    <m/>
    <m/>
    <m/>
    <x v="7"/>
    <s v=" 3. Se encuentra en la información de SICAPITAL el registro presupuestal que pertenece a la Señora DIANA MARCELA MEZA ARCILA con el documento CDP 409 106 RP 63 por valor de $25.000.000, pero no se encontró documentos físicos, contrato, orden de pago en SIIGO relacionada"/>
    <n v="25000000"/>
    <x v="1"/>
    <s v="Financiero"/>
  </r>
  <r>
    <m/>
    <m/>
    <m/>
    <m/>
    <m/>
    <m/>
    <m/>
    <x v="12"/>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n v="15000000"/>
    <x v="2"/>
    <s v="Financiero"/>
  </r>
  <r>
    <m/>
    <m/>
    <m/>
    <m/>
    <m/>
    <m/>
    <m/>
    <x v="1"/>
    <s v="5. En la orden de pago Nª 12467 que pertence a la Señora CLAUDIA MARTHA BARBOSA QUIMBAY con cedula Nª 41.750.722 por valor $2.266.667 que corresponde al Contrato Inter. N° 1074 De 2015 Entre el Serv. Nal De Aprendizaje y La UD, este soporte no corresponde a este convenio   "/>
    <n v="0"/>
    <x v="0"/>
    <s v="Documental "/>
  </r>
  <r>
    <m/>
    <m/>
    <m/>
    <m/>
    <m/>
    <m/>
    <m/>
    <x v="1"/>
    <s v="6. En la orden de pago Nª 13150 que pertence a la Señora ERIKA YOLANDA VARGAS ROSAS con cedula Nª 53.043.593 por valor $3.333.333 que corresponde al Contrato Inter. N° 092 De 2015 Entre el FDL De Antonio Ñariño y la UD, este soporte no corresponde a este convenio    "/>
    <n v="0"/>
    <x v="0"/>
    <s v="Documental "/>
  </r>
  <r>
    <m/>
    <m/>
    <m/>
    <m/>
    <m/>
    <m/>
    <m/>
    <x v="1"/>
    <s v="7. En la orden de pago Nª 13145 que pertence a la Señor RICARDO CASTRO BONILLA con cedula Nª 79.582.381 por valor $3.733.333 que corresponde al Contrato Inter. N° 092 De 2015 Entre el FDL De Antonio Ñariño y la UD, este soporte no corresponde a este convenio"/>
    <n v="0"/>
    <x v="0"/>
    <s v="Documental "/>
  </r>
  <r>
    <m/>
    <m/>
    <m/>
    <m/>
    <m/>
    <m/>
    <m/>
    <x v="1"/>
    <s v=" 8. En la orden de pago Nª 4895 que pertence a la Señor HERMANN CAMILO CORTES GONZALEZ con cedula Nª 79.792.745 por valor $2.088.753 que corresponde al Contrato Inter. N° 0848 De 2012 Entre FIDUBOGOTA. FUND. EXITO. FUND.BATUTA - UD, este soporte no corresponde a este convenio "/>
    <n v="0"/>
    <x v="0"/>
    <s v="Documental "/>
  </r>
  <r>
    <m/>
    <m/>
    <m/>
    <m/>
    <m/>
    <m/>
    <m/>
    <x v="1"/>
    <s v="  9. En la orden de pago N° 15552 que corresponde a la Señora LORENA CATALINA CRUZ CAMBEROS con cedula N° 1.015.436.707 no tiene Rut .   "/>
    <n v="0"/>
    <x v="0"/>
    <s v="Documental "/>
  </r>
  <r>
    <m/>
    <m/>
    <m/>
    <m/>
    <m/>
    <m/>
    <m/>
    <x v="1"/>
    <s v="10. En la orden de pago Nª 14753 que pertence al Señor LEANDRO AGUSTIN ROSERO ARRIETA con cedula Nª 9.288.263 por valor $26.204.072 que corresponde al Contrato Inter. N° 1074 De 2015 Entre el Serv. Nal De Aprendizaje y La UD, este soporte no corresponde a este convenio"/>
    <n v="0"/>
    <x v="0"/>
    <s v="Documental "/>
  </r>
  <r>
    <n v="6008"/>
    <s v="397"/>
    <s v="Alcaldía Distrital de Santa Marta"/>
    <s v="Modernización administrativa y proceso de rediseño institucional de la Alcaldía Distrital de Santa Marta"/>
    <n v="694894235"/>
    <n v="0.005759780995023472"/>
    <s v="Terminado"/>
    <x v="1"/>
    <s v="1.No se evidencia soportes de: RP, CDP, acta de inicio, así como tampoco evidenciamos soporte del pago de las obligaciones relacionadas con el contrato 1438 a nombre de LUZ MIRIAN URREGO por $ 9.000.000"/>
    <n v="9000000"/>
    <x v="1"/>
    <s v="Documental "/>
  </r>
  <r>
    <m/>
    <m/>
    <m/>
    <m/>
    <m/>
    <m/>
    <m/>
    <x v="1"/>
    <s v="2. Orden de Pago No.11356 por $6.000.000 no se evidencia soportes de pago de las obligaciones contratadas, así mismo tampoco existen soportes de RP y CDP, la firma de la autorización de giro no se evidencia firma"/>
    <n v="6000000"/>
    <x v="1"/>
    <s v="Documental "/>
  </r>
  <r>
    <m/>
    <m/>
    <m/>
    <m/>
    <m/>
    <m/>
    <m/>
    <x v="1"/>
    <s v="3. No se adjunta OTRO Si por $4.500.000 del CPS 14041 a nombre de MARIA JOSÉ CRESPO LÓPEZ, la autorización de giro no es legible."/>
    <n v="4500000"/>
    <x v="1"/>
    <s v="Financiero"/>
  </r>
  <r>
    <m/>
    <m/>
    <m/>
    <m/>
    <m/>
    <m/>
    <m/>
    <x v="3"/>
    <s v="4. Se evidencia que el RP asociado a la orden de pago 1227 por $4.500.000 esta a nombre de UMAÑA TAMAYO PAOLA ANDREA y no de ANA DEL PILAR AVILA como se registro en los sistemas de SICAPITAL y SIIGO."/>
    <n v="4500000"/>
    <x v="1"/>
    <s v="Financiero"/>
  </r>
  <r>
    <m/>
    <m/>
    <m/>
    <m/>
    <m/>
    <m/>
    <m/>
    <x v="1"/>
    <s v="5.  La autorización de giro para la orden de ago 12839 por $4.500.000 no es legible, por lo tanto no se puede evidenciar de forma eficaz la información"/>
    <n v="4500000"/>
    <x v="0"/>
    <s v="Financiero"/>
  </r>
  <r>
    <m/>
    <m/>
    <m/>
    <m/>
    <m/>
    <m/>
    <m/>
    <x v="1"/>
    <s v="6. Se evidencia que la orden de giro para la orden de pago No. 10474por $2.100.000 no se encuentra legible, por lo tanto no se puede verificar la veracidad de la información."/>
    <n v="2100000"/>
    <x v="0"/>
    <s v="Financiero"/>
  </r>
  <r>
    <m/>
    <m/>
    <m/>
    <m/>
    <m/>
    <m/>
    <m/>
    <x v="1"/>
    <s v="7. En la orden de pago 959 por $2.100.000 no se evidencia los certificados de registro presupuestal y disponibilidad presupuestal"/>
    <n v="2100000"/>
    <x v="1"/>
    <s v="Financiero"/>
  </r>
  <r>
    <m/>
    <m/>
    <m/>
    <m/>
    <m/>
    <m/>
    <m/>
    <x v="5"/>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n v="81669725"/>
    <x v="1"/>
    <s v="Ejecución"/>
  </r>
  <r>
    <n v="6018"/>
    <s v="136-4-2016"/>
    <s v="Policia Nacional"/>
    <s v="Interventoría técnica administrativa, contable, financiera y legal al &quot;suministro, instalación, integración, implementación, prueba, puesta en servicio, mantenimiento preventivo y correctivo, soporte técnico del Sistema Integrado de Emergencias y Seguridad SIES - subsistema 123, cctv (circuito cerrado de televisión) y seguridad estadio&quot; para los proyectos adicionales."/>
    <n v="56832630"/>
    <n v="0.0004710695321442706"/>
    <s v="Suscrito"/>
    <x v="12"/>
    <s v="1. Saldo por ejecutar de $8.499.167., no se evidenciaron soportes que indiquen alguna suspensión o soporte de la no ejecución del presupuesto asignado."/>
    <n v="8499167"/>
    <x v="0"/>
    <s v="Financiero"/>
  </r>
  <r>
    <m/>
    <m/>
    <m/>
    <m/>
    <m/>
    <m/>
    <m/>
    <x v="1"/>
    <s v="2. Se evidencia que en el Convenio no se encuentra una plantilla de las retenciones aplicadas que permita establecer las bases y porcentajes aplicados"/>
    <n v="0"/>
    <x v="0"/>
    <s v="Financiero"/>
  </r>
  <r>
    <m/>
    <m/>
    <m/>
    <m/>
    <m/>
    <m/>
    <m/>
    <x v="7"/>
    <s v="3. En los soportes fisicos de la orden de pago N°14223,  no se encuentra el Documento CDP.  "/>
    <n v="0"/>
    <x v="1"/>
    <s v="Documental "/>
  </r>
  <r>
    <m/>
    <m/>
    <m/>
    <m/>
    <m/>
    <m/>
    <m/>
    <x v="15"/>
    <s v="4. En el sistema Siexud el convenio se encuentra en estado Suscrito. Sin embargo, con base en la documentación soporte y los registros contables suministrados se evidencia que dicho convenio ha sido ejecutado."/>
    <n v="0"/>
    <x v="0"/>
    <s v="Documental "/>
  </r>
  <r>
    <n v="6019"/>
    <s v="001-113-16"/>
    <s v="Agencia Logística de las Fuerzas Militares"/>
    <s v="Realizar los estudios, diseños técnicos y trámite de permisos necesarios para la construcción del muelle y protección de la ribera sobre la margen derecha del río Magdalena en el sector del nuevo puesto fluvial de Infantería de Marina en Barrancabermeja - Santander."/>
    <n v="269537600"/>
    <n v="0.0022341206297735922"/>
    <s v="Litigio"/>
    <x v="1"/>
    <s v="1.Para  el CPS-1777 Se genera un otro SI del cual no se tiene soporte físico o digital en el sistema, esté esta por valor de 24.600.000 se asume la orden de pago con dos RP Y CDP diferentes "/>
    <n v="24600000"/>
    <x v="0"/>
    <s v="Financiero"/>
  </r>
  <r>
    <m/>
    <m/>
    <m/>
    <m/>
    <m/>
    <m/>
    <m/>
    <x v="1"/>
    <s v="2. El CPS-1770 No se evidenció adjunto los soportes de CDP y RP, en la factura no se evidencia año y fecha, como tampoco el numero de la factura.                                                                                                                                              "/>
    <m/>
    <x v="0"/>
    <s v="Financiero"/>
  </r>
  <r>
    <m/>
    <m/>
    <m/>
    <m/>
    <m/>
    <m/>
    <m/>
    <x v="12"/>
    <s v="3. Existe una diferencia entre el valor presupuestado y el ejecutado por $2.398.571 pendientes por ejecutar                                                                                               "/>
    <n v="2398571"/>
    <x v="0"/>
    <s v="Financiero"/>
  </r>
  <r>
    <m/>
    <m/>
    <m/>
    <m/>
    <m/>
    <m/>
    <m/>
    <x v="7"/>
    <s v="4. No se evidencia soporte físico de los CDP para ninguna de los contratos "/>
    <n v="0"/>
    <x v="1"/>
    <s v="Documental "/>
  </r>
  <r>
    <m/>
    <m/>
    <m/>
    <m/>
    <m/>
    <m/>
    <m/>
    <x v="7"/>
    <s v=" 5.No se presentan soportes de transferencias o del medio de pago utilizado para las ordenes de pagos auditadas.   "/>
    <n v="0"/>
    <x v="1"/>
    <s v="Documental "/>
  </r>
  <r>
    <m/>
    <m/>
    <m/>
    <m/>
    <m/>
    <m/>
    <m/>
    <x v="7"/>
    <s v="6. El CPS 1638 no se encuentra cargado en la pagina del SIEXUD"/>
    <n v="0"/>
    <x v="1"/>
    <s v="Documental "/>
  </r>
  <r>
    <n v="6022"/>
    <s v="207-071"/>
    <s v="Procuraduría General de la Nación"/>
    <s v="Aunar esfuerzos académicos administrativos y financieros para el desarrollo de la investigación &quot;evaluación y seguimiento de la política pública de energías renovables estudio de caso: Ley 1715 de 2014."/>
    <n v="52000000"/>
    <n v="0.0004310132343251064"/>
    <s v="Terminado"/>
    <x v="14"/>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n v="1685286"/>
    <x v="0"/>
    <s v="Financiero"/>
  </r>
  <r>
    <n v="6023"/>
    <s v="648"/>
    <s v="Unidad Nacional de Protección - UNP"/>
    <s v="Desarrollar las capacitaciones relacionadas con los procesos de la Unidad Nacional de Protección de conformidad con lo aprobado en el plan de capacitación 2016"/>
    <n v="390236000"/>
    <n v="0.0032345553944248505"/>
    <s v="Liquidado"/>
    <x v="6"/>
    <s v="1. No se encuentran pagos registrados en SIIGO a nombre del Sr. Aldo Dimitry Prada Mora; se verifica el valor registrado en SICAPITAL como RP con el suscrito en el contrato adjunto en SIEXUD, por un valor total de $18.400.0000"/>
    <n v="18400000"/>
    <x v="3"/>
    <s v="Financiero"/>
  </r>
  <r>
    <m/>
    <m/>
    <m/>
    <m/>
    <m/>
    <m/>
    <m/>
    <x v="3"/>
    <s v="2. Se evidencia en SIIGO orden de pago registrada en cabeza de la sra. Amparo Molina Espitia por un valor de $18.400.000; y en SIEXUD no aparecen contratos suscritos con este tercero en mención ni en SICAPITAL registros de RP."/>
    <n v="18400000"/>
    <x v="3"/>
    <s v="Financiero"/>
  </r>
  <r>
    <m/>
    <m/>
    <m/>
    <m/>
    <m/>
    <m/>
    <m/>
    <x v="4"/>
    <s v="3. Las ordenes de pago son mayores al valor del presupuesto por $28.943.315, el estado del convenio es Liquidado. Sin embargo no se evidencia ningun soporte que modificque el presupuesto o de adiciones al contrato."/>
    <n v="28943315"/>
    <x v="3"/>
    <s v="Ejecución"/>
  </r>
  <r>
    <n v="6027"/>
    <s v="S/N"/>
    <s v="Fundación Música en los Templos"/>
    <s v="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
    <n v="18000000"/>
    <n v="0.00014919688880484451"/>
    <s v="Terminado"/>
    <x v="1"/>
    <s v="1. Dentro del contrato No. 360 suscrito con la señora Méndez Pinzón Edna Roció, en la documentación sistematizada suministrada por el Idexud, No se encuentra la certificación bancaria y RUT.                                                                        "/>
    <n v="0"/>
    <x v="0"/>
    <s v="Financiero"/>
  </r>
  <r>
    <m/>
    <m/>
    <m/>
    <m/>
    <m/>
    <m/>
    <m/>
    <x v="1"/>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n v="0"/>
    <x v="0"/>
    <s v="Documental "/>
  </r>
  <r>
    <m/>
    <m/>
    <m/>
    <m/>
    <m/>
    <m/>
    <m/>
    <x v="1"/>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n v="0"/>
    <x v="0"/>
    <s v="Documental "/>
  </r>
  <r>
    <m/>
    <m/>
    <m/>
    <m/>
    <m/>
    <m/>
    <m/>
    <x v="6"/>
    <s v=" 4.  El estado del contrato de acuerdo con la matriz suministrada es Terminado sin embargo no se emitio ninguna orden de pago a nombre de la universidad Distrital por el pago del Beneficio Institucional                                                                      "/>
    <n v="0"/>
    <x v="0"/>
    <m/>
  </r>
  <r>
    <m/>
    <m/>
    <m/>
    <m/>
    <m/>
    <m/>
    <m/>
    <x v="7"/>
    <s v="5. Los contratos de prestación de servicios no se encuentran cargados en el SIEXUD si no archivados en las ordenes de pago                     "/>
    <n v="0"/>
    <x v="0"/>
    <s v="Documental "/>
  </r>
  <r>
    <m/>
    <m/>
    <m/>
    <m/>
    <m/>
    <m/>
    <m/>
    <x v="1"/>
    <s v=" 6. No se encuentra una relación en la que se especifique cada una de las la bases, porcentajes y valores de los descuentos fiscales."/>
    <n v="0"/>
    <x v="0"/>
    <s v="Financiero"/>
  </r>
  <r>
    <n v="6032"/>
    <s v="282"/>
    <s v="Unidad Administrativa Especial de Servicios Públicos - UAESP"/>
    <s v="Apoyar la supervisión técnica, operativa, ambiental, social y de sistemas al Contrato de Concesión  311 de 2013 suscrito entre la unidad administrativa especial de servicios públicos e inversiones monte sacro, cuyo objeto es &quot;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quot;."/>
    <n v="168168000"/>
    <n v="0.001393896799807394"/>
    <s v="Liquidado"/>
    <x v="1"/>
    <s v="1. En lo soportes de las ordenes de pago no se encontraron documentos que permitan identificar las bases y tarifas de retención                                                       "/>
    <n v="0"/>
    <x v="0"/>
    <s v="Financiero"/>
  </r>
  <r>
    <m/>
    <m/>
    <m/>
    <m/>
    <m/>
    <m/>
    <m/>
    <x v="13"/>
    <s v="2. Las ordenes de pago 17127,17334,17194,17263 y 17367  por valor de 10.720.000 no corresponden a este convenio, sin embargo se encuentran registradas en la cuenta contable del convenio como parte de su ejecución. "/>
    <n v="10720000"/>
    <x v="0"/>
    <s v="Documental "/>
  </r>
  <r>
    <m/>
    <m/>
    <m/>
    <m/>
    <m/>
    <m/>
    <m/>
    <x v="7"/>
    <s v=" 3. En el documento donde se encuentra la orden de pago digitalizada con el Nª 1985 por valor de $17.100.000 que pertenece al Señor JOSE IGNACIO RODRIGUEZ MOLANO con cedula Nª 79.671.115, anexaron documentos en blanco y no se encuentra ninguna informaciòn.                                                                       "/>
    <n v="0"/>
    <x v="0"/>
    <s v="Documental "/>
  </r>
  <r>
    <m/>
    <m/>
    <m/>
    <m/>
    <m/>
    <m/>
    <m/>
    <x v="13"/>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n v="600000"/>
    <x v="0"/>
    <s v="Documental "/>
  </r>
  <r>
    <m/>
    <m/>
    <m/>
    <m/>
    <m/>
    <m/>
    <m/>
    <x v="6"/>
    <s v=" 5.Se encuentra en la información de SICAPITAL con registro presupuestal que pertenece a la UNIVERSIDAD DISTRITAL FRANCISCO JOSE DE CALDAS con el documento CDP 106 RP 63 por valor de $119.905, pero no se evidenciaron ordenes de pago por ese valor                                                                     "/>
    <n v="119905"/>
    <x v="0"/>
    <s v="Financiero"/>
  </r>
  <r>
    <m/>
    <m/>
    <m/>
    <m/>
    <m/>
    <m/>
    <m/>
    <x v="14"/>
    <s v="6.Según el contrato firmado entre el Unidad Administrativa Especial de Servicios Públicos - UAESP y la Universidad Distrital,  el convenio presenta un saldo por ejecutar $3.150.000, A la fecha de revisión aun aparece liquidado con fecha de terminación diciembre de 2016"/>
    <n v="3150000"/>
    <x v="0"/>
    <s v="Financiero"/>
  </r>
  <r>
    <n v="6033"/>
    <s v="093"/>
    <s v="Consejo Superior de la Judicatura"/>
    <s v="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
    <n v="664272000"/>
    <n v="0.005505961984453982"/>
    <s v="Liquidado"/>
    <x v="1"/>
    <s v="1. La orden de pago 4988 correspondiente al 2do pago del señor Victor Hugo Medina la base de retencion para causar los respectivos impuestos es superior al del valor de la orden correspondiente.                                                                             "/>
    <n v="0"/>
    <x v="0"/>
    <s v="Financiero"/>
  </r>
  <r>
    <m/>
    <m/>
    <m/>
    <m/>
    <m/>
    <m/>
    <m/>
    <x v="7"/>
    <s v="2. En las ordenes de pago correspondientes a este convenio no se evidenciaron actas de entrega  como soportes de los pagos efectuados en los CPS. El vlaor cancelado asciende a 664.320.499"/>
    <n v="664320499"/>
    <x v="1"/>
    <s v="Documental "/>
  </r>
  <r>
    <m/>
    <m/>
    <m/>
    <m/>
    <m/>
    <m/>
    <m/>
    <x v="4"/>
    <s v="3. El total de ordenes de pago suministradas presentan un mayor valor al aprobado en el presupuesto, por valor de $48.499."/>
    <n v="48499"/>
    <x v="0"/>
    <s v="Financiero"/>
  </r>
  <r>
    <m/>
    <m/>
    <m/>
    <m/>
    <m/>
    <m/>
    <m/>
    <x v="1"/>
    <s v="4. Dentro de los soportes de las ordenes de pago no es posible identificar la base y porcentaje de las retenciones aplicadas a los CPS"/>
    <n v="0"/>
    <x v="0"/>
    <s v="Financiero"/>
  </r>
  <r>
    <n v="6034"/>
    <s v="430"/>
    <s v="Instituto Distrital de Gestión de Riesgos y cambio climatico - IDIGER - FONDIGER"/>
    <s v="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
    <n v="2071008300"/>
    <n v="0.017165999724945005"/>
    <s v="En ejecución  "/>
    <x v="1"/>
    <s v="1. El contrato de William Salamanca Pira No 2650 tiene el escudo de la universidad como marca de agua la cual esta sobrepuesta y no permite visualizar las clausulas del contrato.                                                                                               "/>
    <n v="0"/>
    <x v="1"/>
    <s v="Financiero"/>
  </r>
  <r>
    <m/>
    <m/>
    <m/>
    <m/>
    <m/>
    <m/>
    <m/>
    <x v="1"/>
    <s v=" 2. Los informes mensuales del contratista William Salamanca Pira presentan inconsistencias en la fecha de las portada y en las fechas del pie de pagina"/>
    <n v="0"/>
    <x v="1"/>
    <s v="Documental "/>
  </r>
  <r>
    <m/>
    <m/>
    <m/>
    <m/>
    <m/>
    <m/>
    <m/>
    <x v="15"/>
    <s v="3. La orden de pago P-14-4643 de Grupo Empresarial Transjordania por $12.000.000 no se encuentra digitalizada en el sistema SIEXUD.                                                     "/>
    <n v="0"/>
    <x v="0"/>
    <s v="Documental "/>
  </r>
  <r>
    <m/>
    <m/>
    <m/>
    <m/>
    <m/>
    <m/>
    <m/>
    <x v="1"/>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n v="46000000"/>
    <x v="0"/>
    <s v="Financiero"/>
  </r>
  <r>
    <m/>
    <m/>
    <m/>
    <m/>
    <m/>
    <m/>
    <m/>
    <x v="17"/>
    <s v="5 Las ordenes de pago 4448 de abril 24 2018 y 8603 de Julio 05 de 2018 de la contratista Laura Mayerly Quiroga se registraron en SIIGO en una nota interna en diciembre 28 de 2018, por valor de 6.695.088.                                                                                                         "/>
    <n v="6695088"/>
    <x v="0"/>
    <s v="Documental "/>
  </r>
  <r>
    <m/>
    <m/>
    <m/>
    <m/>
    <m/>
    <m/>
    <m/>
    <x v="18"/>
    <s v=" 6. De acuerdo con el formato presupuestal aprobado, este convenio  aun tiene por ejecutar $ 357.536.298. Sin embargo, en el sistema  SICAPITAL  se registra un saldo pendiente por ejecutar de $238.529.690, generando una diferencia de 119.006.608                                         "/>
    <n v="119006608"/>
    <x v="1"/>
    <s v="Financiero"/>
  </r>
  <r>
    <m/>
    <m/>
    <m/>
    <m/>
    <m/>
    <m/>
    <m/>
    <x v="1"/>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n v="0"/>
    <x v="1"/>
    <s v="Ejecución"/>
  </r>
  <r>
    <m/>
    <m/>
    <m/>
    <m/>
    <m/>
    <m/>
    <m/>
    <x v="1"/>
    <s v=" 8. El contrato 1003 de Geoterra Construcciones no esta digitalizado en el Siexud, de acuerdo como lo definen los procedimientos del Instituto. Dicho documento fue observado como soporte en la orden de pago.                                        "/>
    <n v="0"/>
    <x v="1"/>
    <s v="Documental "/>
  </r>
  <r>
    <m/>
    <m/>
    <m/>
    <m/>
    <m/>
    <m/>
    <m/>
    <x v="7"/>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n v="0"/>
    <x v="1"/>
    <s v="Documental "/>
  </r>
  <r>
    <m/>
    <m/>
    <m/>
    <m/>
    <m/>
    <m/>
    <m/>
    <x v="10"/>
    <s v=" 10. En las planillas de soporte de las facturas de Grupo empresarial Transjordania  se evidencia que las tarifas cobradas por recorrido presentan variación de un periodo a otro sin que estas variaciones esten aprobadas como un anexo o modificación del contrato"/>
    <n v="105000000"/>
    <x v="1"/>
    <s v="Financiero"/>
  </r>
  <r>
    <n v="6035"/>
    <s v="1550"/>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
    <n v="83857170"/>
    <n v="0.0006950682704432746"/>
    <s v="Suscrito"/>
    <x v="15"/>
    <s v="1. La cuenta contable del convenio 2910906215 presenta saldo de $1.366.472, en el sistema SIEXUD aparece en estado suscrito lo cual indica que la información no esta actualizada                                                                       "/>
    <n v="0"/>
    <x v="0"/>
    <s v="Financiero"/>
  </r>
  <r>
    <m/>
    <m/>
    <m/>
    <m/>
    <m/>
    <m/>
    <m/>
    <x v="7"/>
    <s v="2. En la orden de pago P-14-13190 no se evidencia a que factura corresponde el pago realizado.       "/>
    <n v="0"/>
    <x v="0"/>
    <s v="Financiero"/>
  </r>
  <r>
    <m/>
    <m/>
    <m/>
    <m/>
    <m/>
    <m/>
    <m/>
    <x v="1"/>
    <s v="3.Se suscribió un contrato con el funcionario Henry Mahecha Bernal por la suma de $37.900.000. Dicho monto  fue distribuido para  diferentes convenios, identificando que el gasto atribuido a este convenio fue por valor de $9.000.000.                                                                                                                 "/>
    <n v="0"/>
    <x v="0"/>
    <s v="Financiero"/>
  </r>
  <r>
    <m/>
    <m/>
    <m/>
    <m/>
    <m/>
    <m/>
    <m/>
    <x v="7"/>
    <s v="4. La orden de pago P-14-9693 a nombre de la Universidad Distrital Francisco José de Caldas no cuenta con soportes que permitan identificar la razón del pago.                                                                                                                                                               "/>
    <n v="0"/>
    <x v="1"/>
    <s v="Financiero"/>
  </r>
  <r>
    <m/>
    <m/>
    <m/>
    <m/>
    <m/>
    <m/>
    <m/>
    <x v="15"/>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n v="0"/>
    <x v="1"/>
    <s v="Documental "/>
  </r>
  <r>
    <m/>
    <m/>
    <m/>
    <m/>
    <m/>
    <m/>
    <m/>
    <x v="10"/>
    <s v="6. Los comprobantes de pago de los P-14-8650 y P-14-9645 por valor de $4.500.000 no tiene firma del ordenador del gasto ni soportes de los gastos de viajes, concepto por el cual se realiza el pago"/>
    <n v="4500000"/>
    <x v="1"/>
    <s v="Financiero"/>
  </r>
  <r>
    <n v="6037"/>
    <s v="11856"/>
    <s v="Secretaría Distrital de Integración Social"/>
    <s v="Prestación de servicios de capacitación a los funcionarios/as de la Secretaría Distrital de Integración Social, a través de diplomados de actualización virtuales en pro del fortalecimiento institucional."/>
    <n v="299336500"/>
    <n v="0.002481115250318408"/>
    <s v="Terminado"/>
    <x v="7"/>
    <s v="1. Los contratos CPS-2362, CPS-2249, CPS-1475 y la orden de compra 2474 no se evidencia el CDP                                                                                                                             "/>
    <n v="0"/>
    <x v="1"/>
    <s v="Documental "/>
  </r>
  <r>
    <m/>
    <m/>
    <m/>
    <m/>
    <m/>
    <m/>
    <m/>
    <x v="1"/>
    <s v="2.  El CPS-1475 la información que se relaciona es de OTRO SI 1 y no del contrato como tal        "/>
    <n v="0"/>
    <x v="1"/>
    <s v="Documental "/>
  </r>
  <r>
    <m/>
    <m/>
    <m/>
    <m/>
    <m/>
    <m/>
    <m/>
    <x v="12"/>
    <s v="3. Existe una diferencia entre el valor presupuestado y el ejecutado por $5.115.294 pendientes por ejecutar, el estado del convenio a la fecha de esta auditoria es Terminado con fecha de finalización diciembre de 2016 por lo cual no deberia tener saldos pendientes de ejecución"/>
    <n v="5115294"/>
    <x v="0"/>
    <s v="Financiero"/>
  </r>
  <r>
    <m/>
    <m/>
    <m/>
    <m/>
    <m/>
    <m/>
    <m/>
    <x v="4"/>
    <s v="4. El valor desembolsado por concepto de Beneficio institucional asciende a $57.113.780  el cual presenta una diferencia de $25.042.013, con relación al valor aprobado en el formato de presupuesto $32.071.767."/>
    <n v="25042013"/>
    <x v="1"/>
    <s v="Financiero"/>
  </r>
  <r>
    <n v="6038"/>
    <s v="211"/>
    <s v="Caja de Sueldos de retiro de la Policía Nacional - CASUR"/>
    <s v="Elaborar los avalúos comerciales de los inmuebles de propiedad de la entidad (CASUR) aplicando las normas internacionales de contabilidad para el sector público."/>
    <n v="143000000"/>
    <n v="0.0011852863943940426"/>
    <s v="Liquidado"/>
    <x v="1"/>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n v="125840000"/>
    <x v="1"/>
    <s v="Ejecución"/>
  </r>
  <r>
    <m/>
    <m/>
    <m/>
    <m/>
    <m/>
    <m/>
    <m/>
    <x v="1"/>
    <s v=" 2. Dentro de los soportes no se evidencia ningún documento que permita verificar las bases y porcentaje de retenciones practicadas                                             "/>
    <n v="0"/>
    <x v="0"/>
    <s v="Financiero"/>
  </r>
  <r>
    <m/>
    <m/>
    <m/>
    <m/>
    <m/>
    <m/>
    <m/>
    <x v="1"/>
    <s v="  3. De acuerdo con la matriz suministrada por la entidad el convenio tenia fecha de finalizacion diciembre 2016, sin embrago, identificamos documentos de pago generados depues de esa fecha por valor de $94.833.089."/>
    <n v="94833089"/>
    <x v="1"/>
    <s v="Ejecución"/>
  </r>
  <r>
    <n v="6039"/>
    <s v="108"/>
    <s v="Contraloría de Bogotá D.C."/>
    <s v="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n v="880000000"/>
    <n v="0.007294070119347954"/>
    <s v="Liquidado"/>
    <x v="15"/>
    <s v="1.  La orden de pago No. 1715 del 2017 a nombre de la Sra. Angela Viviana Cardozo Triana registrada en SIIGO  no se encuentran digitalizada, tampoco se evidencia registro en SICAPITAL.                                                                                                           "/>
    <n v="0"/>
    <x v="0"/>
    <s v="Ejecución"/>
  </r>
  <r>
    <m/>
    <m/>
    <m/>
    <m/>
    <m/>
    <m/>
    <m/>
    <x v="16"/>
    <s v="2. Se evidencia que en SICAPITAL solo se encuentran registros de RP para las ordenes de pago en cabeza de Goldentech SAS y el Sr. William Manuel Mora Penagos, los cuales ninguno se encuentran registrado con contratos en SIEXUD.                                                                                                                                            "/>
    <n v="0"/>
    <x v="0"/>
    <s v="Documental "/>
  </r>
  <r>
    <m/>
    <m/>
    <m/>
    <m/>
    <m/>
    <m/>
    <m/>
    <x v="7"/>
    <s v="3. Se evidencia que para las ordenes de pago 15506, 15507 y 15508 no se encuentran los soportes de facturas expedidas por el proveedor por concepto de adquisición de servicios y suministros según contrato 1012 de 2017; a nombre de Digitos y Diseños Industria Grafica SAS.                                       "/>
    <n v="0"/>
    <x v="0"/>
    <s v="Documental "/>
  </r>
  <r>
    <m/>
    <m/>
    <m/>
    <m/>
    <m/>
    <m/>
    <m/>
    <x v="7"/>
    <s v=" 4.Se evidencia que en el archivo digital no se encuentra la orden No. 3391 de 2017 a nombre de Katering Blue SAS por  $11.114.060                                                                                 "/>
    <n v="11114060"/>
    <x v="0"/>
    <s v="Documental "/>
  </r>
  <r>
    <m/>
    <m/>
    <m/>
    <m/>
    <m/>
    <m/>
    <m/>
    <x v="1"/>
    <s v=" 5.Se evidencia la ausencia de documentación para conocer la depuración de la base de retención de los contratistas.   "/>
    <n v="0"/>
    <x v="0"/>
    <s v="Documental "/>
  </r>
  <r>
    <n v="6041"/>
    <s v="109"/>
    <s v="Contraloría de Bogotá D.C."/>
    <s v="Prestación de servicios profesionales para la capacitación  de funcionarios (as) de la Contraloría de Bogotá, D.C., mediante diplomado en sistema integrado de gestión."/>
    <n v="119728000"/>
    <n v="0.000992391394601468"/>
    <s v="Liquidado"/>
    <x v="15"/>
    <s v="1. En el sistema SIEXUD hay 10 contratos  de los 12 que aparecen en SIIGO, hacen falta estos 2 contratistas: 1. BOHORQUEZ AREVALO LUZ ESPERANZA, 2.ACOSTA CASTRO LINA ROCIO                                                                     "/>
    <n v="0"/>
    <x v="0"/>
    <s v="Documental "/>
  </r>
  <r>
    <m/>
    <m/>
    <m/>
    <m/>
    <m/>
    <m/>
    <m/>
    <x v="19"/>
    <s v=" 2. En SICAPITAL aparece la contratista ACOSTA CASTRO LINA ROCIO , sin embargo no se evidenciaron ordenes de pago a nombre de este tercero                                                                                           "/>
    <n v="0"/>
    <x v="0"/>
    <s v="Ejecución"/>
  </r>
  <r>
    <m/>
    <m/>
    <m/>
    <m/>
    <m/>
    <m/>
    <m/>
    <x v="14"/>
    <s v="3.El estado del convenio según el SIEXUD es liquidado con fecha de terminación abril de 2017, Sin embargo presenta un saldo por ejecutar de 1.171.450, de acuedo con la información contable"/>
    <n v="1171450"/>
    <x v="0"/>
    <s v="Financiero"/>
  </r>
  <r>
    <n v="6042"/>
    <s v="PEGDE.1.4.7.1.16.024"/>
    <s v="Corporación para el desarrollo sostenible del área de manejo especial de la Macarena - CORMACARENA"/>
    <s v="Estudios para el conocimiento de la biodiversidad y los servicios ambientales enfocados en el piedemonte llanero del departamento del Meta_x000a_"/>
    <n v="230000000"/>
    <n v="0.0019064046902841243"/>
    <s v="Liquidado"/>
    <x v="15"/>
    <s v="1. En el sistema SIEXUD se encuentra el tercero Wilman Cruz con el numero de contrato 2063, en SIIGO no se encuentran pagos registrados a este tercero                                                                                                                                              "/>
    <n v="0"/>
    <x v="0"/>
    <s v="Ejecución"/>
  </r>
  <r>
    <m/>
    <m/>
    <m/>
    <m/>
    <m/>
    <m/>
    <m/>
    <x v="15"/>
    <s v="2. El estado del convenio es liquidado, se presenta una diferencia entre las ordenes de pago y el presupuesto por $718.671 el cual corresponde a los gastos bancarios  registrados en SIIGO y no incluidos en el presupuesto "/>
    <n v="718671"/>
    <x v="0"/>
    <s v="Financiero"/>
  </r>
  <r>
    <n v="6047"/>
    <s v="089"/>
    <s v="FDL chapinero"/>
    <s v="Aunar esfuerzos y recursos físicos y económicos para desarrollar las actividades de formación musical a través de apreciación, sensibilización, formación para la audición, lectura musical y ensambles musicales en el marco del proyecto 882- &quot;acciones de formación, promoción, circulación y divulgación artística&quot; de la localidad de Chapinero."/>
    <n v="237360656"/>
    <n v="0.0019674150777709417"/>
    <s v="Liquidado"/>
    <x v="1"/>
    <s v="1. No se encuentra el RUT, dentro de la documentación sistematizada suministrada por el Idexud dentro del proceso contractual No. 2225 señor Bedoya Basto Laura Lucia.                                                                                                    "/>
    <n v="0"/>
    <x v="0"/>
    <s v="Documental "/>
  </r>
  <r>
    <m/>
    <m/>
    <m/>
    <m/>
    <m/>
    <m/>
    <m/>
    <x v="12"/>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n v="2785787"/>
    <x v="0"/>
    <s v="Financiero"/>
  </r>
  <r>
    <m/>
    <m/>
    <m/>
    <m/>
    <m/>
    <m/>
    <m/>
    <x v="1"/>
    <s v=" 3. No se encuentra el RUT, dentro de la documentación sistematizada suministrada por el Idexud dentro del proceso contractual No. 281 Espinosa Rodríguez Juan Carlos                                                                                                                            "/>
    <n v="0"/>
    <x v="0"/>
    <s v="Documental "/>
  </r>
  <r>
    <m/>
    <m/>
    <m/>
    <m/>
    <m/>
    <m/>
    <m/>
    <x v="7"/>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n v="0"/>
    <x v="0"/>
    <s v="Documental "/>
  </r>
  <r>
    <m/>
    <m/>
    <m/>
    <m/>
    <m/>
    <m/>
    <m/>
    <x v="7"/>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n v="0"/>
    <x v="0"/>
    <s v="Documental "/>
  </r>
  <r>
    <m/>
    <m/>
    <m/>
    <m/>
    <m/>
    <m/>
    <m/>
    <x v="7"/>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n v="0"/>
    <x v="0"/>
    <s v="Documental "/>
  </r>
  <r>
    <m/>
    <m/>
    <m/>
    <m/>
    <m/>
    <m/>
    <m/>
    <x v="14"/>
    <s v="7,.El estado del convenio el liquidado, sin embargo de acuerdo con las ordenes e pago verificadas el convenio presenta un saldo por ejecutar de $8.399.116"/>
    <n v="8399116"/>
    <x v="0"/>
    <s v="Financiero"/>
  </r>
  <r>
    <n v="6048"/>
    <s v="002"/>
    <s v="Alcaldía Municipal de Mongua"/>
    <s v="Realización de la primera etapa para la actualización del esquema de ordenamiento territorial del Municipio de Mongua."/>
    <n v="100000000"/>
    <n v="0.0008288716044713585"/>
    <s v="Suspendido"/>
    <x v="3"/>
    <s v="1. No se evidencia el pago del beneficio institucional, el cual en el presupuesto esta por un monto de $10.714.286                                                                                        "/>
    <n v="10714286"/>
    <x v="0"/>
    <s v="Ejecución"/>
  </r>
  <r>
    <m/>
    <m/>
    <m/>
    <m/>
    <m/>
    <m/>
    <m/>
    <x v="20"/>
    <s v="  2. El convenio en el sistema de informacion Siexud esta en estado de suspendido. Sin embargo se evidenció en la orden de pago P14-2133 el acta de liquidacion del convenio con fecha de 28 de febrero de 2018.                                                                       "/>
    <n v="0"/>
    <x v="0"/>
    <s v="Documental "/>
  </r>
  <r>
    <m/>
    <m/>
    <m/>
    <m/>
    <m/>
    <m/>
    <m/>
    <x v="12"/>
    <s v="3. Se evidencia rubros del convenio pendientes de ejecución Gastos Generales$7,557,714, Otros gastos $ 5.711.105 y personal Adminisativo $1,500,000                                                                                                                                                   "/>
    <n v="7557714"/>
    <x v="0"/>
    <s v="Financiero"/>
  </r>
  <r>
    <m/>
    <m/>
    <m/>
    <m/>
    <m/>
    <m/>
    <m/>
    <x v="1"/>
    <s v="4. Comprobante P144345  no se encuentra el soporte de la poliza                                            "/>
    <n v="0"/>
    <x v="0"/>
    <s v="Documental "/>
  </r>
  <r>
    <m/>
    <m/>
    <m/>
    <m/>
    <m/>
    <m/>
    <m/>
    <x v="10"/>
    <s v=" 5. CPS 2433 No cuenta con la firma del ordenador del gasto en los CDP 5076  generados por valor de 9.500.348."/>
    <n v="9500348"/>
    <x v="1"/>
    <s v="Ejecución"/>
  </r>
  <r>
    <m/>
    <m/>
    <m/>
    <m/>
    <m/>
    <m/>
    <m/>
    <x v="11"/>
    <s v="6. Para el contrato CPS- 2329 no se evidenció la poliza de cumplimiento, la cual esta estipulada en el contrato como obligatoria"/>
    <n v="0"/>
    <x v="1"/>
    <s v="Documental "/>
  </r>
  <r>
    <n v="6049"/>
    <s v="244"/>
    <s v="Alcaldía Municipal de Guasca"/>
    <s v="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
    <n v="90000000"/>
    <n v="0.0007459844440242227"/>
    <s v="Suspendido"/>
    <x v="1"/>
    <s v="1. Se evidencia la ausencia de documentación para conocer la depuración de la base de retención en los pagos  contratistas.                                                                                          "/>
    <n v="0"/>
    <x v="0"/>
    <s v="Financiero"/>
  </r>
  <r>
    <m/>
    <m/>
    <m/>
    <m/>
    <m/>
    <m/>
    <m/>
    <x v="15"/>
    <s v="2.Se evidencia que en SIIGO y SICAPITAL se tienen registros de el siguiente tercero y no se encuentran en SIEXUD con contratos adjuntos: Miguel Angel Garcia Reyes; en la que aparecen dos ordenes de pago por un valor total cada una de $3.491.250                                                                                                  "/>
    <n v="6982500"/>
    <x v="0"/>
    <s v="Financiero"/>
  </r>
  <r>
    <m/>
    <m/>
    <m/>
    <m/>
    <m/>
    <m/>
    <m/>
    <x v="3"/>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n v="177165000"/>
    <x v="1"/>
    <s v="Ejecución"/>
  </r>
  <r>
    <m/>
    <m/>
    <m/>
    <m/>
    <m/>
    <m/>
    <m/>
    <x v="3"/>
    <s v="4.Este convenio no tiene presupuestado beneficio institucional y tampoco se evidenciarion ordenes de pago por ese concepto"/>
    <n v="0"/>
    <x v="0"/>
    <s v="Ejecución"/>
  </r>
  <r>
    <n v="6051"/>
    <s v="080"/>
    <s v="Armada Nacional"/>
    <s v="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
    <n v="205900000"/>
    <n v="0.001706646633606527"/>
    <s v="Suscrito"/>
    <x v="1"/>
    <s v="1.En la orden de pago P-14-970  del contratista Destino sin fronteras no se evidenció el detalle de los funcionarios que tomaron los vuelos, la fecha de los mismos y el costo por los trayectos realizados.                                                                        "/>
    <n v="0"/>
    <x v="0"/>
    <s v="Financiero"/>
  </r>
  <r>
    <m/>
    <m/>
    <m/>
    <m/>
    <m/>
    <m/>
    <m/>
    <x v="13"/>
    <s v=" 2. En la orden de pago P-14-1892 del contratista Fundación De Educación Y Turismo Sostenible se evidenció el pago por 9 dias de hospedaje cuando los dias de seminario fueron 6                                                                                                                "/>
    <n v="0"/>
    <x v="0"/>
    <s v="Financiero"/>
  </r>
  <r>
    <m/>
    <m/>
    <m/>
    <m/>
    <m/>
    <m/>
    <m/>
    <x v="1"/>
    <s v="3.Se evidenció en la orden de pago P-14-823  del contratista Policromia Digital S A S diferencia en los conceptos facturados frente a la orden de compra aprobada por el instituto.                                                                                                                          "/>
    <n v="0"/>
    <x v="0"/>
    <s v="Financiero"/>
  </r>
  <r>
    <m/>
    <m/>
    <m/>
    <m/>
    <m/>
    <m/>
    <m/>
    <x v="1"/>
    <s v=" 4. En los archivos digitales de las ordenes de pago del convenio no se evidenció la tabla de depuracion de retencion enla fuente aplicada a los contratistas.                                                                                                                                       "/>
    <n v="0"/>
    <x v="0"/>
    <s v="Financiero"/>
  </r>
  <r>
    <m/>
    <m/>
    <m/>
    <m/>
    <m/>
    <m/>
    <m/>
    <x v="20"/>
    <s v=" 5. En el sistema SIEXUD el convenio se encuentra en estado suscrito , sin embargo se pudo evidenciar que ya fue ejecutado lo que indica que la información no esta actualizada"/>
    <n v="0"/>
    <x v="0"/>
    <s v="Documental "/>
  </r>
  <r>
    <n v="6052"/>
    <s v="RESOLUCION_027_JINEN"/>
    <s v="Armada Nacional"/>
    <s v="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
    <n v="39000000"/>
    <n v="0.0003232599257438298"/>
    <s v="Terminado"/>
    <x v="7"/>
    <s v="1. Para ninguno de los pagos se anexa soporte de tranferencia o pago de las obligaciones realizado por valor de 39.206.322                                                                                                                 "/>
    <n v="39206322"/>
    <x v="1"/>
    <s v="Documental "/>
  </r>
  <r>
    <m/>
    <m/>
    <m/>
    <m/>
    <m/>
    <m/>
    <m/>
    <x v="7"/>
    <s v="2. Los contratos no cuenta con acta de liquidacion, el estado del convenio de acuerdo con la información de SIEXUD se encuentra en estado terminado por lo cual no deberian estar pendientes de digitalizar estos documentos                    "/>
    <n v="0"/>
    <x v="1"/>
    <s v="Documental "/>
  </r>
  <r>
    <n v="6054"/>
    <s v="SCTEI-CI-020-2016"/>
    <s v="Gobernación de Cundinamarca"/>
    <s v="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
    <n v="413015000"/>
    <n v="0.003423364057207381"/>
    <s v="En ejecución  "/>
    <x v="1"/>
    <s v="1. Se evidenció un otrosí al contrato 1705, en la orden de pago No 2900 están relacionado en el detalle otro convenio diferente al SCTEI lo cual indica que la información no es confiable                                               "/>
    <n v="0"/>
    <x v="0"/>
    <s v="Ejecución"/>
  </r>
  <r>
    <m/>
    <m/>
    <m/>
    <m/>
    <m/>
    <m/>
    <m/>
    <x v="1"/>
    <s v="2. Los siguientes RP no han sido ejecutados a la fecha de revisión 4364-5864-1118-3683-3985-1011-3917-1013-3997-1012-2699-4699-5846-3996-1009-4002-1010-55-6320-1020-4401-4000                                                                                                             "/>
    <n v="0"/>
    <x v="0"/>
    <s v="Ejecución"/>
  </r>
  <r>
    <m/>
    <m/>
    <m/>
    <m/>
    <m/>
    <m/>
    <m/>
    <x v="20"/>
    <s v="3. El convenio se encuentra en estado de ejecución de acuerdo con la información registrada en Siexud, sin embargo su duración era hasta febereo de 2020 por lo cual a la fecha de el desarrollo de auditoria deberia mostrar estado de terminado."/>
    <n v="0"/>
    <x v="0"/>
    <s v="Ejecución"/>
  </r>
  <r>
    <n v="6056"/>
    <s v="353"/>
    <s v="Unidad Administrativa Especial de Servicios Públicos - UAESP"/>
    <s v="Formular el plan de manejo, restauración y recuperación ambiental del predio yerbabuena de propiedad de la UAESP, ubicado en el relleno sanitario de doña juana - rsdj en la ciudad de Bogotá D.C"/>
    <n v="193760000"/>
    <n v="0.001606021620823704"/>
    <s v="Suspendido"/>
    <x v="18"/>
    <s v="1. La orden de pago No.728 presenta una diferencia con el valor registrado en SICAPITAL de $4.057.962"/>
    <n v="4057962"/>
    <x v="1"/>
    <s v="Ejecución"/>
  </r>
  <r>
    <m/>
    <m/>
    <m/>
    <m/>
    <m/>
    <m/>
    <m/>
    <x v="5"/>
    <s v="2. A la fecha de realización de esta auditoria el estado del convenio es Suspendido con fecha de termianción febrero 2019, de acuerdo con la revisión de las ordenes de pago el presupuesto ya fue ejecutado e su totalidad"/>
    <m/>
    <x v="1"/>
    <m/>
  </r>
  <r>
    <n v="6058"/>
    <s v="2162850"/>
    <s v="Fondo financiero de proyectos de Desarrollo - Fonade"/>
    <s v="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
    <n v="14989770480"/>
    <n v="0.12424595108415006"/>
    <s v="Litigio"/>
    <x v="12"/>
    <s v="1. A la fecha de esta auditoria el convenio se encuentra en litigio, tiene un saldo pendiente por ejecutar del presupuesto por $1.705.345.655                                                                               "/>
    <n v="1705435655"/>
    <x v="1"/>
    <s v="Juridico"/>
  </r>
  <r>
    <m/>
    <m/>
    <m/>
    <m/>
    <m/>
    <m/>
    <m/>
    <x v="1"/>
    <s v="2. Dentro de la verificación de las ordenes de pago no fue posible identificar el porcentaje de las retenciones que se estan realizando en los pagos.                                                                     "/>
    <n v="0"/>
    <x v="0"/>
    <s v="Financiero"/>
  </r>
  <r>
    <m/>
    <m/>
    <m/>
    <m/>
    <m/>
    <m/>
    <m/>
    <x v="1"/>
    <s v=" 3. Se realizaron pagos a la Universidad Distrital por concepto de gastos generales, sin embargo en las ordenes de pago hace referencia a que el pago se realiza por varios convenios sin indicar a cuales correspponde"/>
    <n v="0"/>
    <x v="1"/>
    <s v="Financiero"/>
  </r>
  <r>
    <n v="6060"/>
    <s v="01-2016"/>
    <s v="Alcaldía Municipal de Junín"/>
    <s v="Aunar esfuerzos técnicos, administrativos para realizar educación no formal en los temas comparendo ambiental y uso eficiente y ahorro del agua para la población de Junín del área urbana y de las inspecciones de Chuscales, Claraval y Sueva Municipio de Junín Cundinamarca."/>
    <n v="54992000"/>
    <n v="0.00045581307273088946"/>
    <s v="Liquidado"/>
    <x v="1"/>
    <s v="1. No se encuentra la planilla de seguridad social dentro de la documentación sistematizada suministrada por el Idexud dentro del proceso contractual No.086 señor Avila Angulo Miguel Antonio                                                                               "/>
    <n v="0"/>
    <x v="0"/>
    <s v="Documental "/>
  </r>
  <r>
    <m/>
    <m/>
    <m/>
    <m/>
    <m/>
    <m/>
    <m/>
    <x v="1"/>
    <s v="2. No se encuentra el rut dentro de la documentación sistematizada suminstrada por el Idexud dentro del proceso contractual No. 2368 Moreno Enciso Luisa Fernanda                                                                                                                "/>
    <n v="0"/>
    <x v="0"/>
    <s v="Documental "/>
  </r>
  <r>
    <m/>
    <m/>
    <m/>
    <m/>
    <m/>
    <m/>
    <m/>
    <x v="16"/>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n v="0"/>
    <x v="1"/>
    <s v="Financiero"/>
  </r>
  <r>
    <m/>
    <m/>
    <m/>
    <m/>
    <m/>
    <m/>
    <m/>
    <x v="3"/>
    <s v="  4. No se encuentra ninguna orden de pago por el beneficio institucional a la Universidad. El valor cancelado por este concepto fue de 5.892.000"/>
    <n v="5892000"/>
    <x v="1"/>
    <s v="Financiero"/>
  </r>
  <r>
    <n v="6061"/>
    <s v="01921"/>
    <s v="Instituto Nacional de Vias - Invias"/>
    <s v="Adelantar el estudio de análisis de vulnerabilidad sísmica y patológica estructural del edificio donde funciona la sede del Instituto Nacional de Vías- Invías en la carrera 59 no.26-60 Bogotá D.C."/>
    <n v="490784000"/>
    <n v="0.004067969215288712"/>
    <s v="Liquidado"/>
    <x v="1"/>
    <s v="1. Se evidencia la ausencia de documentación para conocer la depuración de la base de retención en las ordenes de pago No. 8198 y 534                                                                                                                                  "/>
    <n v="0"/>
    <x v="0"/>
    <s v="Ejecución"/>
  </r>
  <r>
    <m/>
    <m/>
    <m/>
    <m/>
    <m/>
    <m/>
    <m/>
    <x v="1"/>
    <s v="2. En la orden de pago 8640 se menciona un número de contrato que no coincide con el número del Otro Sí nombrado en el Acta de Otro Si, adición y prorroga al CPS 2291 - 2016. No hay evidencia de CDP, ni CRP.                                                                                                                           "/>
    <n v="0"/>
    <x v="0"/>
    <s v="Ejecución"/>
  </r>
  <r>
    <m/>
    <m/>
    <m/>
    <m/>
    <m/>
    <m/>
    <m/>
    <x v="7"/>
    <s v="3. No se evidencia copia del contrato 2291 - 2016 en SIEXUD. Se evidencia que los contratos en el sistema correspondientes al año 2016 no coinciden con el convenio objeto de esta auditoría en CPS.                                                                                        "/>
    <n v="0"/>
    <x v="0"/>
    <s v="Documental "/>
  </r>
  <r>
    <m/>
    <m/>
    <m/>
    <m/>
    <m/>
    <m/>
    <m/>
    <x v="7"/>
    <s v="4. La documentación soporte no está en su totalidad en las siguientes ordenes de pago no se encontro el CDP ni el RP 5140,5141,5142,7471,8075,8638,1778,11781,5133,5134,5135,7470,8076,11782,3963,5143,5144,7472,8074,8639,11776,11777,10943                                                                                        "/>
    <n v="0"/>
    <x v="0"/>
    <s v="Documental "/>
  </r>
  <r>
    <m/>
    <m/>
    <m/>
    <m/>
    <m/>
    <m/>
    <m/>
    <x v="1"/>
    <s v="5. Las facturas soporte de los pagos por valor de 6.990.000 del proveedor Wilmar Dario Fernandez están diligenciadas a mano.                                                                                                               "/>
    <m/>
    <x v="1"/>
    <s v="Ejecución"/>
  </r>
  <r>
    <m/>
    <m/>
    <m/>
    <m/>
    <m/>
    <m/>
    <m/>
    <x v="1"/>
    <s v=" 6. En la orden de pago 331 a nombre de Wilmar Dario Fernandez la base de la retención en la fuente es mayor al valor de la orden de pago.                                                                       "/>
    <n v="0"/>
    <x v="0"/>
    <s v="Financiero"/>
  </r>
  <r>
    <m/>
    <m/>
    <m/>
    <m/>
    <m/>
    <m/>
    <m/>
    <x v="14"/>
    <s v="7. El convenio se encuentra liquidado sin embargo tiene saldo contable por pagar de $7.993.800"/>
    <n v="7993800"/>
    <x v="1"/>
    <s v="Financiero"/>
  </r>
  <r>
    <n v="6062"/>
    <s v="494"/>
    <s v="Instituto Departamental de Cultura y Turismo de Cundinamarca"/>
    <s v="Contratar los servicios para la realización del IV Congreso de Casas de la Cultura del Departamento de Cundinamarca bajo las condiciones establecidas por el IDECUT"/>
    <n v="150000000"/>
    <n v="0.0012433074067070378"/>
    <s v="Liquidado"/>
    <x v="1"/>
    <s v="1. Las ordenes de pago por valor de $138.747.000 correspondientes a la ejecución de este convenio no cuentan con el respectivo Certificado de Disposicion Presupuestal.                                                                                                                                                                                "/>
    <n v="0"/>
    <x v="1"/>
    <s v="Documental "/>
  </r>
  <r>
    <m/>
    <m/>
    <m/>
    <m/>
    <m/>
    <m/>
    <m/>
    <x v="12"/>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n v="11253000"/>
    <x v="1"/>
    <s v="Financiero"/>
  </r>
  <r>
    <n v="6065"/>
    <s v="432"/>
    <s v="Ministerio de Justicia y del Derecho"/>
    <s v="La universidad, se obliga para con el ministerio a realizar la generación de estandares, lineamientos y metodologías para la planeación y gestión del ciclo de vida de los sistemas de información según el GEL-Arqutectura empresarial para el MJD&quot; y &quot;generar la elaboración de políticas y procedimientos del proceso de gestión de recursos informaticos (proyecto del PETI), de conformidad con las especificaciones técnicas señaladas en el numeral 2.2 del estudio previo, el cual hace parte integral de este contrato&quot;."/>
    <n v="372250200"/>
    <n v="0.0030854762053878406"/>
    <s v="Liquidado"/>
    <x v="1"/>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n v="0"/>
    <x v="0"/>
    <s v="Financiero"/>
  </r>
  <r>
    <m/>
    <m/>
    <m/>
    <m/>
    <m/>
    <m/>
    <m/>
    <x v="1"/>
    <s v="2. Dentro del contrato No. 2262 suscrito con la Fundación Centro De Emprendimiento &amp; Desarrollo Hu , en la documentación sistematizada suministrada por l Idexud, no se encuentra el certificado de Disponibilidad Presupuestal ni el certificado bancario de este tercero.                                                                                     "/>
    <n v="0"/>
    <x v="1"/>
    <s v="Documental "/>
  </r>
  <r>
    <m/>
    <m/>
    <m/>
    <m/>
    <m/>
    <m/>
    <m/>
    <x v="6"/>
    <s v="3.Dentro del contrato No. 2472  suscrito con la Fundación Pensarte, en la documentación sistematizada suministrada por el Idexud, no se encuentra el certificado de Disponibilidad Presupuestal y en SICAPITAL no se encuentra el registro del pago realizado por valor de $30.766.249                                                                                                    "/>
    <n v="0"/>
    <x v="1"/>
    <s v="Documental "/>
  </r>
  <r>
    <m/>
    <m/>
    <m/>
    <m/>
    <m/>
    <m/>
    <m/>
    <x v="1"/>
    <s v="4.Dentro del contrato No. 2147  suscrito con Orbita Sas, en la documentación sistematizada suministrada por el Idexud, no se encuentra el certificado de Disponibilidad Presupuestal, sin embargo los pagos fueron ejecutados sin dicho soporte.                                                                                                "/>
    <n v="0"/>
    <x v="1"/>
    <s v="Documental "/>
  </r>
  <r>
    <m/>
    <m/>
    <m/>
    <m/>
    <m/>
    <m/>
    <m/>
    <x v="1"/>
    <s v="5. Dentro de los soportes de las ordenes de pago no es posible evidenciar las bases y porcentajes de las retenciones aplicadas. "/>
    <n v="0"/>
    <x v="0"/>
    <s v="Financiero"/>
  </r>
  <r>
    <n v="6066"/>
    <s v="348"/>
    <s v="Departamento Administrativo de la defensoría del espacio público"/>
    <s v="Contratar la recopilación de información técnica para actualizar el inventario general de bienes de uso público y bienes fiscales de nivel central definidos por dadep y la realización de avalúos comerciales de los bienes inmuebles del nivel central definidos por el dadep."/>
    <n v="699442240"/>
    <n v="0.005797478117038409"/>
    <s v="Liquidado"/>
    <x v="1"/>
    <s v="1. En la orden de pago N° 3879 a nombre de la Señora Angela Maria Castañeda Ibañez con cedula N°53.139.862  adjunta el RUT que no se encuentra actualizado, la ultima fecha de actualización de este documento es  2015-03-27"/>
    <n v="0"/>
    <x v="0"/>
    <s v="Documental "/>
  </r>
  <r>
    <m/>
    <m/>
    <m/>
    <m/>
    <m/>
    <m/>
    <m/>
    <x v="1"/>
    <s v="2. Dentro de los soportes de las ordenes de pago no es posible evidenciar las bases para los calculos de las retenciones a los contratos por prestación de servicios"/>
    <n v="0"/>
    <x v="0"/>
    <s v="Financiero"/>
  </r>
  <r>
    <m/>
    <m/>
    <m/>
    <m/>
    <m/>
    <m/>
    <m/>
    <x v="7"/>
    <s v="3. No se evidencia el documento fisico que soporta  la orden de pago N° 5130 por valor de $ 30.000.000 que pertenece a la empresa CONINCAG S.A.S con el numero NIT: 900.934.461."/>
    <n v="0"/>
    <x v="1"/>
    <s v="Documental "/>
  </r>
  <r>
    <m/>
    <m/>
    <m/>
    <m/>
    <m/>
    <m/>
    <m/>
    <x v="12"/>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n v="20853929"/>
    <x v="1"/>
    <s v="Financiero"/>
  </r>
  <r>
    <n v="6067"/>
    <s v="L-16-171"/>
    <s v="FDL Puente Aranda"/>
    <s v="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
    <n v="204869041"/>
    <n v="0.001698101307201785"/>
    <s v="Terminado"/>
    <x v="12"/>
    <s v="1. El CDP a nombre de Carrillo Vargas Santiago no se ejecutó en su totalidad. El saldo pendiente por ejecutar es de $ 3.437.500 y el estado de este convenio es terminado. No se evidencian documentos que indiquenla razón de este presupuesto sin ejecutar.                                                                                                                                                                                                                                                             "/>
    <n v="0"/>
    <x v="1"/>
    <s v="Ejecución"/>
  </r>
  <r>
    <m/>
    <m/>
    <m/>
    <m/>
    <m/>
    <m/>
    <m/>
    <x v="12"/>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n v="0"/>
    <x v="1"/>
    <s v="Documental "/>
  </r>
  <r>
    <m/>
    <m/>
    <m/>
    <m/>
    <m/>
    <m/>
    <m/>
    <x v="12"/>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n v="0"/>
    <x v="1"/>
    <s v="Ejecución"/>
  </r>
  <r>
    <m/>
    <m/>
    <m/>
    <m/>
    <m/>
    <m/>
    <m/>
    <x v="1"/>
    <s v="4. En el sistema de información SIEXUD evidenciamos prorrogas del contrato inicial y tres versiones del presupuesto. Por lo tanto no es posible establecer cual es el documento final que aplica para este convenio                                                                                                  "/>
    <n v="0"/>
    <x v="0"/>
    <s v="Ejecución"/>
  </r>
  <r>
    <m/>
    <m/>
    <m/>
    <m/>
    <m/>
    <m/>
    <m/>
    <x v="12"/>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n v="21950254"/>
    <x v="1"/>
    <s v="Financiero"/>
  </r>
  <r>
    <m/>
    <m/>
    <m/>
    <m/>
    <m/>
    <m/>
    <m/>
    <x v="12"/>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n v="49307391"/>
    <x v="1"/>
    <s v="Financiero"/>
  </r>
  <r>
    <n v="6068"/>
    <s v="EE- 01500"/>
    <s v="Gobernación de Norte de Santander"/>
    <s v="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
    <n v="200000000"/>
    <n v="0.001657743208942717"/>
    <s v="Terminado"/>
    <x v="7"/>
    <s v="1. Los pagos a los contratistas en este convenio son por concepto de nomina sin embargo este concepto no coincide con el desarrollo del convenio, asimismo se observa que  las ordenes de pago no cuentan con el respectivo CDP. El totlal de estos pagos totaliza $ 167.862.500                                                                                                                                 "/>
    <n v="0"/>
    <x v="1"/>
    <s v="Documental "/>
  </r>
  <r>
    <m/>
    <m/>
    <m/>
    <m/>
    <m/>
    <m/>
    <m/>
    <x v="12"/>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n v="32137500"/>
    <x v="1"/>
    <s v="Financiero"/>
  </r>
  <r>
    <m/>
    <m/>
    <m/>
    <m/>
    <m/>
    <m/>
    <m/>
    <x v="21"/>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n v="1250000"/>
    <x v="1"/>
    <s v="Financiero"/>
  </r>
  <r>
    <n v="6071"/>
    <s v="152"/>
    <s v="FDL Tunjuelito"/>
    <s v="Contratar la interventoría técnica, administrativa, financiera, jurídica y contable de los contratos de obra pública que resulten de las licitaciones públicas No. FDLT - LP - 007 - 2016 y FDT - LP - 009 - 2016."/>
    <n v="880000000"/>
    <n v="0.007294070119347954"/>
    <s v="Terminado"/>
    <x v="12"/>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n v="121901085"/>
    <x v="1"/>
    <s v="Financiero"/>
  </r>
  <r>
    <m/>
    <m/>
    <m/>
    <m/>
    <m/>
    <m/>
    <m/>
    <x v="10"/>
    <s v="2.El formato Cumplido y autorización de giro por valor de $758.098.915 se encuentra firmado con sello en el campo ordenador del gasto Wilman Muñoz. No tiene firma litográfica vigencia 2017 Y 2018."/>
    <n v="758098915"/>
    <x v="1"/>
    <s v="Ejecución"/>
  </r>
  <r>
    <n v="6072"/>
    <s v="153"/>
    <s v="FDL Fontibón"/>
    <s v="Contratar servicios para realizar la vinculación de diferentes grupos poblacionas a eventos y certamenes deportivos , para promover la actividad física en parques y escenarios deportivos, procesos de recreación y deporte, en diferente escenarios de la localidad de Fontibón"/>
    <n v="1199466594"/>
    <n v="0.009942038002785755"/>
    <s v="Terminado"/>
    <x v="15"/>
    <s v="1. En el sistema SIEXUD se evidencia para este convenio un total de 30 contratos. Sin embargo en el sistema contable SIIGO se evidencian 31 contratos, hace falta el contrato de   Ivan Mauricio Castaño Penagos por valor de $4.800.000                              "/>
    <n v="4800000"/>
    <x v="0"/>
    <s v="Documental "/>
  </r>
  <r>
    <m/>
    <m/>
    <m/>
    <m/>
    <m/>
    <m/>
    <m/>
    <x v="12"/>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n v="79827918"/>
    <x v="1"/>
    <s v="Financiero"/>
  </r>
  <r>
    <m/>
    <m/>
    <m/>
    <m/>
    <m/>
    <m/>
    <m/>
    <x v="12"/>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n v="66930832"/>
    <x v="1"/>
    <s v="Financiero"/>
  </r>
  <r>
    <n v="6073"/>
    <s v="375"/>
    <s v="Unidad Administrativa Especial de Servicios Públicos - UAESP"/>
    <s v="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
    <n v="376772822"/>
    <n v="0.0031229629349234156"/>
    <s v="Terminado"/>
    <x v="4"/>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_x000a_Asimismo se identifica que el valor aprobado en el formato presupuestal difiere del valor del convenio suministrado en la matriz de información para el desarrollo de esta auditoria por el IDEXUD el cual fue de $376.772.822 .                                                                                                    "/>
    <n v="131162669"/>
    <x v="1"/>
    <s v="Financiero"/>
  </r>
  <r>
    <m/>
    <m/>
    <m/>
    <m/>
    <m/>
    <m/>
    <m/>
    <x v="4"/>
    <s v="2. El valor del Beneficio Institucional ejecutado no es el mismo del valor presupuestado hay una diferencia de $14.055.824 por encima del presupuesto  "/>
    <n v="14055824"/>
    <x v="1"/>
    <s v="Financiero"/>
  </r>
  <r>
    <m/>
    <m/>
    <m/>
    <m/>
    <m/>
    <m/>
    <m/>
    <x v="4"/>
    <s v=" 3.Hay diferencia entre los gastos presupuestados con los gastos ejecutados por valor de $131.507.390, evidenciando una sobreejecución del presupuesto, la cual no se evidencia aprobada en documento alguno.                                                                                 "/>
    <n v="131507390"/>
    <x v="1"/>
    <s v="Financiero"/>
  </r>
  <r>
    <m/>
    <m/>
    <m/>
    <m/>
    <m/>
    <m/>
    <m/>
    <x v="12"/>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m/>
    <x v="1"/>
    <s v="Ejecución"/>
  </r>
  <r>
    <m/>
    <m/>
    <m/>
    <m/>
    <m/>
    <m/>
    <m/>
    <x v="1"/>
    <s v="5.De acuerdo con la documentación soporte que nos ha sido suministrada se evidencia que este convenio finalizo en el año 2018, sin embargo a la fecha no cuenta con la respectiva acta de liquidación ni actualización de su estado en el sistema SIEXUD."/>
    <m/>
    <x v="1"/>
    <s v="Ejecución"/>
  </r>
  <r>
    <n v="6074"/>
    <s v="M- 1724"/>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
    <n v="59139071"/>
    <n v="0.0004901869666671558"/>
    <s v="Suscrito"/>
    <x v="1"/>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n v="0"/>
    <x v="0"/>
    <s v="Ejecución"/>
  </r>
  <r>
    <m/>
    <m/>
    <m/>
    <m/>
    <m/>
    <m/>
    <m/>
    <x v="1"/>
    <s v=" 2. En los expedientes digitales de contratos y ordenes de pago del convenio no se evidenció las polizas de garantias.                                                                             "/>
    <m/>
    <x v="1"/>
    <s v="Documental "/>
  </r>
  <r>
    <m/>
    <m/>
    <m/>
    <m/>
    <m/>
    <m/>
    <m/>
    <x v="1"/>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m/>
    <x v="0"/>
    <s v="Ejecución"/>
  </r>
  <r>
    <m/>
    <m/>
    <m/>
    <m/>
    <m/>
    <m/>
    <m/>
    <x v="5"/>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n v="7429071"/>
    <x v="1"/>
    <s v="Financiero"/>
  </r>
  <r>
    <m/>
    <m/>
    <m/>
    <m/>
    <m/>
    <m/>
    <m/>
    <x v="1"/>
    <s v="5. En el expediente digital no se evidenció presupuesto del convenio.                                "/>
    <m/>
    <x v="1"/>
    <s v="Documental "/>
  </r>
  <r>
    <m/>
    <m/>
    <m/>
    <m/>
    <m/>
    <m/>
    <m/>
    <x v="17"/>
    <s v="6. En los movimientos contables se evidenció la realizacion de ajustes debitando y acreditando el monto  de $9,533,071 en los meses de enero,febrero, marzo, mayo, junio y julio con las notas N-14 16//23//28//40//41//44//45//54//63 Y 71"/>
    <n v="9533071"/>
    <x v="0"/>
    <s v="Financiero"/>
  </r>
  <r>
    <n v="6075"/>
    <s v="M 1782"/>
    <s v="Ministerio del Interior y Justicia"/>
    <s v="Realizar la interventoria técnica, administrativa, legal y financiera, contable y ambiental a la fase de implementación del proyecto de circuitos cerrados de television  cctv - sistema integrado de emergencia y seguridad sies, respecto al contrato M-1514 de 2016"/>
    <n v="234984595"/>
    <n v="0.0019477205828370234"/>
    <s v="Terminado"/>
    <x v="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n v="24500000"/>
    <x v="1"/>
    <s v="Documental "/>
  </r>
  <r>
    <m/>
    <m/>
    <m/>
    <m/>
    <m/>
    <m/>
    <m/>
    <x v="1"/>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n v="5000000"/>
    <x v="1"/>
    <s v="Documental "/>
  </r>
  <r>
    <m/>
    <m/>
    <m/>
    <m/>
    <m/>
    <m/>
    <m/>
    <x v="1"/>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n v="20000000"/>
    <x v="1"/>
    <s v="Documental "/>
  </r>
  <r>
    <m/>
    <m/>
    <m/>
    <m/>
    <m/>
    <m/>
    <m/>
    <x v="1"/>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n v="10000000"/>
    <x v="1"/>
    <s v="Documental "/>
  </r>
  <r>
    <m/>
    <m/>
    <m/>
    <m/>
    <m/>
    <m/>
    <m/>
    <x v="1"/>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n v="4900000"/>
    <x v="1"/>
    <s v="Documental "/>
  </r>
  <r>
    <m/>
    <m/>
    <m/>
    <m/>
    <m/>
    <m/>
    <m/>
    <x v="1"/>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n v="4500000"/>
    <x v="1"/>
    <s v="Financiero"/>
  </r>
  <r>
    <m/>
    <m/>
    <m/>
    <m/>
    <m/>
    <m/>
    <m/>
    <x v="1"/>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n v="2160000"/>
    <x v="1"/>
    <s v="Financiero"/>
  </r>
  <r>
    <m/>
    <m/>
    <m/>
    <m/>
    <m/>
    <m/>
    <m/>
    <x v="1"/>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n v="10000000"/>
    <x v="1"/>
    <s v="Documental "/>
  </r>
  <r>
    <m/>
    <m/>
    <m/>
    <m/>
    <m/>
    <m/>
    <m/>
    <x v="12"/>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n v="948000"/>
    <x v="1"/>
    <s v="Financiero"/>
  </r>
  <r>
    <m/>
    <m/>
    <m/>
    <m/>
    <m/>
    <m/>
    <m/>
    <x v="1"/>
    <s v="10. Verificado el sistema contable SIIGO se encuentra la orden de pago No. 11269 a nombre del Grupo Tx S A S, la cual no pertenece al convenio objeto de revision ya que revisada la orden de pago pertenece e al convenio No.012, suscrito con el municipio de Girardota.                                                                            "/>
    <n v="33200000"/>
    <x v="1"/>
    <s v="Documental "/>
  </r>
  <r>
    <m/>
    <m/>
    <m/>
    <m/>
    <m/>
    <m/>
    <m/>
    <x v="4"/>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n v="624235"/>
    <x v="1"/>
    <s v="Financiero"/>
  </r>
  <r>
    <n v="6076"/>
    <s v="159"/>
    <s v="FDL Fontibón"/>
    <s v="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
    <n v="749740920"/>
    <n v="0.006214389592982324"/>
    <s v="Terminado "/>
    <x v="12"/>
    <s v="1. CDP 1828 según el presupuesto las ordenes de pago física no se encuentran completas, queda pendiente un saldo de $1.280.000, lo cual no deberia presentarse teniendo en cuenta que el convenio se encuentra como terminado en el sistema Siexud .                                                                                          "/>
    <n v="1280000"/>
    <x v="1"/>
    <s v="Ejecución"/>
  </r>
  <r>
    <m/>
    <m/>
    <m/>
    <m/>
    <m/>
    <m/>
    <m/>
    <x v="1"/>
    <s v="2. Ninguno de los contratos revisados cuenta con actas de liquidación ni con los CDP correspondientes en el caso de la Orden de servicio 1286 el contrato no se encuentra firmado.                                                                                                                         "/>
    <n v="672008070"/>
    <x v="1"/>
    <s v="Documental "/>
  </r>
  <r>
    <m/>
    <m/>
    <m/>
    <m/>
    <m/>
    <m/>
    <m/>
    <x v="6"/>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n v="1280000"/>
    <x v="1"/>
    <s v="Financiero"/>
  </r>
  <r>
    <m/>
    <m/>
    <m/>
    <m/>
    <m/>
    <m/>
    <m/>
    <x v="9"/>
    <s v=" 4. En la orden de pago 4206 la base de retención no es correcta, toman como base $23.225.000 y esta por un valor de $19.300.000. en las ordenes de pago existen diferentes numero de certificado de disponibilidad que se encuentra adjunto al contrato firma entre las partes                                                                                                                    "/>
    <n v="19300000"/>
    <x v="1"/>
    <s v="Financiero"/>
  </r>
  <r>
    <m/>
    <m/>
    <m/>
    <m/>
    <m/>
    <m/>
    <m/>
    <x v="3"/>
    <s v="5. CPS 805por $8.400.000 a nombre de Natali Roa En SICAPITAL se encuentra registrado a nombre de otra persona Montealegre Sandra Patricia                                                                                          "/>
    <n v="8400000"/>
    <x v="1"/>
    <s v="Ejecución"/>
  </r>
  <r>
    <m/>
    <m/>
    <m/>
    <m/>
    <m/>
    <m/>
    <m/>
    <x v="3"/>
    <s v="6. No se evidencia la orden No. 11998 por $8.800.000 del año 2019"/>
    <n v="8800000"/>
    <x v="1"/>
    <s v="Documental "/>
  </r>
  <r>
    <m/>
    <m/>
    <m/>
    <m/>
    <m/>
    <m/>
    <m/>
    <x v="12"/>
    <s v=" 7. De acuerdo con el presupuesto y el total de las ordenes pago verificadas aun queda un saldo pendiente por ejecutar de $27.898.790 lo cual no deberia presentarse dado que el proyecto se encuentra terminado de acuerdo con la información registrada en Siexud"/>
    <n v="27898790"/>
    <x v="1"/>
    <s v="Financiero"/>
  </r>
  <r>
    <n v="6077"/>
    <s v="207"/>
    <s v="FDL Ciudad Bolivar"/>
    <s v="Aunar esfuerzos técnicos, administrativos y financieros para la implementacion del ordenamiento ambiental predial y la gestion ambiental local"/>
    <n v="1039996998"/>
    <n v="0.008620239803776561"/>
    <s v="Liquidado"/>
    <x v="4"/>
    <s v="1. El beneficio institucional presenta diferencia por $2.241.688 pagados en exceso con respecto al presupuesto aprobado                                                                                                           "/>
    <n v="2241688"/>
    <x v="1"/>
    <s v="Financiero"/>
  </r>
  <r>
    <m/>
    <m/>
    <m/>
    <m/>
    <m/>
    <m/>
    <m/>
    <x v="10"/>
    <s v=" 2.Las ordenes de pago verificadas tienen un valor total de $962.997.185, el formato Cumplido y autorización de giro, se encuentra firmado con sello en el campo ordenador del gasto.No tiene firma litográfica vigencia 2017 y 2018.                                                                                                                                                                    "/>
    <n v="962997185"/>
    <x v="1"/>
    <s v="Ejecución"/>
  </r>
  <r>
    <m/>
    <m/>
    <m/>
    <m/>
    <m/>
    <m/>
    <m/>
    <x v="12"/>
    <s v="3. El estado del convenio es Liquidado, sin embargo se identifico una diferencia entre las ordenes de pago y el presupuesto por $76.999.813 pendientes por ejecutar, este valor incluye  $64.999.812 de aportes de la Universidad Distrital                                                                                                                                      "/>
    <n v="76999813"/>
    <x v="1"/>
    <s v="Financiero"/>
  </r>
  <r>
    <m/>
    <m/>
    <m/>
    <m/>
    <m/>
    <m/>
    <m/>
    <x v="1"/>
    <s v="4. En los siguientes contratos no se evidenció acta de liquidación Enrique Vargas, Lina Ortiz, Mauricio Moreno, Luis Porras, Anyi Lozano, Jose Lopez, Leidy Barrera, Luis Caceres"/>
    <m/>
    <x v="0"/>
    <s v="Documental "/>
  </r>
  <r>
    <n v="6078"/>
    <s v="158"/>
    <s v="FDL Fontibón"/>
    <s v="Interventoría, administrativa, tecnica, social y ambiental al contrato de obra para la construcción, remodelación y/o adecuación de los parques de Fontibón que surja de la licitación pública FDLF-LP-014-2016"/>
    <n v="43223407"/>
    <n v="0.00035826654710808544"/>
    <s v="Terminado"/>
    <x v="12"/>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n v="848017"/>
    <x v="1"/>
    <s v="Ejecución"/>
  </r>
  <r>
    <n v="6079"/>
    <s v="160"/>
    <s v="FDL Fontibón"/>
    <s v="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
    <n v="225268333"/>
    <n v="0.0018671852461029825"/>
    <s v="Liquidado"/>
    <x v="1"/>
    <s v="1. En el sistema SIEXUD hay 8 contratos  de los 10 que aparecen en SIIGO, estos son los que hacen falta:1.REY GUTIERREZ ELADIO registra pagos por $19.000.000 2.COMERCIALIZADORA TEXPAL S.A.S registra pagos por $6.053.243                                "/>
    <n v="25053243"/>
    <x v="1"/>
    <s v="Documental "/>
  </r>
  <r>
    <m/>
    <m/>
    <m/>
    <m/>
    <m/>
    <m/>
    <m/>
    <x v="1"/>
    <s v="2. En SIEXUD esta el contrato de la contratista Luz Elena Ocampo Rodriguez idenficada con C.C 52.520.037 que en SIIGO no se evidencia.                                                 "/>
    <m/>
    <x v="0"/>
    <s v="Ejecución"/>
  </r>
  <r>
    <m/>
    <m/>
    <m/>
    <m/>
    <m/>
    <m/>
    <m/>
    <x v="3"/>
    <s v="3. La contratista CACERES CAICEDO ANA VICTORIA registra pagos por $8.500.000 y no se encuentra registrada en  SICAPITAL                                                                                                                                   "/>
    <n v="8500000"/>
    <x v="1"/>
    <s v="Ejecución"/>
  </r>
  <r>
    <m/>
    <m/>
    <m/>
    <m/>
    <m/>
    <m/>
    <m/>
    <x v="1"/>
    <s v=" 4.Las ordenes de pago verificadas tienen un valor de 4232.472.018 en total identificamos ausencia de el CDP en todas las ordenes"/>
    <n v="232472018"/>
    <x v="1"/>
    <s v="Documental "/>
  </r>
  <r>
    <n v="6080"/>
    <s v="242"/>
    <s v="FDL Engativa"/>
    <s v="Desarrollar procesos de formación artístico y cultural para niños, niñas, jóvenes y adultos procurando el fortalecimiento y enriquecimiento del patrimonio sociocultural y artístico de la localidad de Engativá_x000a_"/>
    <n v="2091710885"/>
    <n v="0.01733759757340155"/>
    <s v="En Liquidación"/>
    <x v="12"/>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n v="141403459"/>
    <x v="1"/>
    <s v="Financiero"/>
  </r>
  <r>
    <m/>
    <m/>
    <m/>
    <m/>
    <m/>
    <m/>
    <m/>
    <x v="5"/>
    <s v=" 2. El convenio se encuentra en liquidación, sin embargo a la fecha de esta auditoria aun no se ha liquidado de acuerdo con el sistema la fecha de termianción del convenio era diciembre de 2017                                                                        "/>
    <m/>
    <x v="0"/>
    <s v="Ejecución"/>
  </r>
  <r>
    <m/>
    <m/>
    <m/>
    <m/>
    <m/>
    <m/>
    <m/>
    <x v="11"/>
    <s v="3.No se hicieron pagos a la Universidad por Beneficio Económico  ni se incluyo valor en el presupuesto por este concepto"/>
    <m/>
    <x v="1"/>
    <s v="Financiero"/>
  </r>
  <r>
    <n v="6081"/>
    <s v="143"/>
    <s v="FDL Rafael Uribe Uribe"/>
    <s v="Realizar acciones para fortalecer los medios de comunicación comunitaria locales y consolidar la mesa local de comunicaciones comunitarias y alternativas de Rafael Uribe Uribe"/>
    <n v="289219400"/>
    <n v="0.002397257481222436"/>
    <s v="En Liquidación "/>
    <x v="1"/>
    <s v="1. En los soportes revisados no se encontró el contrato de PATIÑO SILVA OMAR FRANCISCO, las ordenes pago están por valor de $ 34.512.000.                        "/>
    <n v="34512000"/>
    <x v="1"/>
    <s v="Documental "/>
  </r>
  <r>
    <m/>
    <m/>
    <m/>
    <m/>
    <m/>
    <m/>
    <m/>
    <x v="1"/>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n v="14800000"/>
    <x v="1"/>
    <s v="Financiero"/>
  </r>
  <r>
    <m/>
    <m/>
    <m/>
    <m/>
    <m/>
    <m/>
    <m/>
    <x v="1"/>
    <s v="3. Se verifico ordenes de pago a la Universidad Distrital con rubro “Otros Gastos” por valor de $ 1.829.678 y no tienen soportes de estos gastos.                        "/>
    <n v="1829678"/>
    <x v="1"/>
    <s v="Documental "/>
  </r>
  <r>
    <m/>
    <m/>
    <m/>
    <m/>
    <m/>
    <m/>
    <m/>
    <x v="12"/>
    <s v=" 4. El RP No 1214 a nombre de PAREJA FIGUEREDO CARLOS FRANCISCO con valor de $7.253.333 que no se a ejecutado.                                                                                   "/>
    <n v="7253333"/>
    <x v="1"/>
    <s v="Ejecución"/>
  </r>
  <r>
    <m/>
    <m/>
    <m/>
    <m/>
    <m/>
    <m/>
    <m/>
    <x v="11"/>
    <s v="5. Para el beneficio institucional no se evidencia valor dentro del presupuesto ni en los pagos "/>
    <m/>
    <x v="1"/>
    <m/>
  </r>
  <r>
    <m/>
    <m/>
    <m/>
    <m/>
    <m/>
    <m/>
    <m/>
    <x v="12"/>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n v="27532215"/>
    <x v="1"/>
    <s v="Financiero"/>
  </r>
  <r>
    <n v="6082"/>
    <s v="144"/>
    <s v="FDL Rafael Uribe Uribe"/>
    <s v="Promover una cultura democrática de participación y cuidado de lo público en servidores, instancias institucionales y organizativas de la localidad de Rafael Uribe Uribe"/>
    <n v="192990000"/>
    <n v="0.0015996393094692748"/>
    <s v="En Liquidación "/>
    <x v="15"/>
    <s v="1. El estado del convenio de acuerdo con la matriz suministrada es en liquidación, sin embargo de acuerdo con los registros del sistema SICAPITAL y SIIGO no se identificaron pagos realizados durante los años 2016 al 2018"/>
    <n v="192990000"/>
    <x v="1"/>
    <s v="Ejecución"/>
  </r>
  <r>
    <n v="6083"/>
    <s v="SCTEI-CO-028"/>
    <s v="Gobernación de Cundinamarca"/>
    <s v="Contratar la interventoría técnica, administrativa, financiera, contable y jurídica para el convenio especial de cooperación 014-2015, suscrito entre la Gobernación de Cundinamarca y la Asociación Colombiana de Exportadores de Flores- Asocolfores"/>
    <n v="264600000"/>
    <n v="0.0021931942654312146"/>
    <s v="Terminado"/>
    <x v="1"/>
    <s v="1. En el sistema SIEXUD esta relacionado el contratista David Julian Amado del cual no se identificaron ordenes de pago ni registros contables                                          "/>
    <m/>
    <x v="0"/>
    <s v="Ejecución"/>
  </r>
  <r>
    <m/>
    <m/>
    <m/>
    <m/>
    <m/>
    <m/>
    <m/>
    <x v="12"/>
    <s v="2. No hay soporte de algún pago por Beneficio Institucional, en el presupuesto se establecio por $28.350.000                                                                                                                                              "/>
    <n v="28350000"/>
    <x v="1"/>
    <s v="Financiero"/>
  </r>
  <r>
    <m/>
    <m/>
    <m/>
    <m/>
    <m/>
    <m/>
    <m/>
    <x v="4"/>
    <s v=" 3. Hay diferencia entre el valor presupuestado y el ejecutado por $103.183.739 sobreejecutados"/>
    <n v="103183739"/>
    <x v="1"/>
    <s v="Financiero"/>
  </r>
  <r>
    <m/>
    <m/>
    <m/>
    <m/>
    <m/>
    <m/>
    <m/>
    <x v="1"/>
    <s v="4. Se realizaron pagos a la Universidad por concepto de gastos administrativos y reintegro pólizas sin soportes por$6.114.914 entre los documentos soporte solo se encontraban los CDP y RP                                "/>
    <n v="6114914"/>
    <x v="1"/>
    <s v="Documental "/>
  </r>
  <r>
    <n v="6085"/>
    <s v=" 1406"/>
    <s v="Ministerio de Educacion Nacional - MEN"/>
    <s v="Prestación de servicios para realizar el apoyo administrativo, financiero, jurídico y técnico a la supervisión del convenio que firme el Ministerio de Educación Nacional para desarrollar el programa de formadores nativos extranjeros."/>
    <n v="837484615"/>
    <n v="0.006941672165551279"/>
    <s v="Liquidado"/>
    <x v="1"/>
    <s v=" 1. De los CPS 2468-547-685-641,546,540,1653 y 101 los cuales ascienden a $143.010.000 no se encuentra el CDP dentro de los soportes de las ordenes de pago                                  "/>
    <n v="143010000"/>
    <x v="1"/>
    <s v="Documental "/>
  </r>
  <r>
    <m/>
    <m/>
    <m/>
    <m/>
    <m/>
    <m/>
    <m/>
    <x v="5"/>
    <s v="2. El convenio presenta un saldo por ejecutar con respecto a las ordenes de pago de $8.429.177, de acuerdo con el sistema Siexud el estado del convenio es liquidado por lo cual no deberia tener saldos pendientes por ejecutar"/>
    <n v="8429177"/>
    <x v="1"/>
    <s v="Documental "/>
  </r>
  <r>
    <n v="6087"/>
    <s v="240"/>
    <s v="FDL Usme"/>
    <s v="Prestar los servicios para la organización, desarrollo, administración e implementación  de los siguientes componentes: 1) apoyo a espacios de participación ciudadana, y 2) implementación de la estrategia local para la inclusión social de la localidad de usme"/>
    <n v="584811630"/>
    <n v="0.004847337540716104"/>
    <s v="Litigio"/>
    <x v="1"/>
    <s v="1.Dentro del contrato No. 2357 suscrito con el señor Javier Alexander Gil Lozano en la documentación sistematizada suministrada por el Idexud no se encuentra la orden de pago No. 17683 por valor de $5.116.468"/>
    <m/>
    <x v="1"/>
    <s v="Financiero"/>
  </r>
  <r>
    <m/>
    <m/>
    <m/>
    <m/>
    <m/>
    <m/>
    <m/>
    <x v="1"/>
    <s v="2. Dentro del contrato No. 532 suscrito con el señor López González Jorge Enrique, en la documentación sistematizada suministrada por el Idexud, no se encuentra el certificado de disponibilidad presupuestal, la planilla de seguridad social, informe de cumplimiento.                                                                                     "/>
    <m/>
    <x v="0"/>
    <s v="Documental "/>
  </r>
  <r>
    <m/>
    <m/>
    <m/>
    <m/>
    <m/>
    <m/>
    <m/>
    <x v="1"/>
    <s v="3.Dentro del contrato No. 2169 suscrito con la señora Yeimy Yusleiny Sanchez  en la documentación sistematizada suministrada por el Idexud no se encuentra la orden de pago No. 15373                                                                                    "/>
    <m/>
    <x v="1"/>
    <s v="Documental "/>
  </r>
  <r>
    <m/>
    <m/>
    <m/>
    <m/>
    <m/>
    <m/>
    <m/>
    <x v="12"/>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n v="170745514"/>
    <x v="1"/>
    <s v="Documental "/>
  </r>
  <r>
    <m/>
    <m/>
    <m/>
    <m/>
    <m/>
    <m/>
    <m/>
    <x v="11"/>
    <s v=" 5. No se evidenciaron pagos por concepto de Beneficio Institucional  aunque se encuentra el rubro dentro del presupuesto por $ 70.177.396"/>
    <n v="170745514"/>
    <x v="1"/>
    <s v="Financiero"/>
  </r>
  <r>
    <n v="6088"/>
    <s v="418"/>
    <s v="Alcaldía Municipal de Paipa"/>
    <s v="Realizar técnica, administrativa, financiera y jurídica el desarrollo del programa de formalización masiva de predios en el Municipio de Paipa - Boyacá en respuesta al plan de desarrollo"/>
    <n v="123314400"/>
    <n v="0.0010221180458242288"/>
    <s v="Terminado"/>
    <x v="1"/>
    <s v="1. En la orden de pago 904 de la Universidad Distrital está por valor de $ 74.000.000 de los cuales están pagando gastos generales a varios convenios y no se evidencia soportes de dichos gastos.                                                                              "/>
    <n v="74000000"/>
    <x v="1"/>
    <s v="Documental "/>
  </r>
  <r>
    <m/>
    <m/>
    <m/>
    <m/>
    <m/>
    <m/>
    <m/>
    <x v="1"/>
    <s v="  2. Para el contratista Jenny Andrea Santamaria Peña, no se evidencia contrato de servicio en los soportes solo hay un formato de servicio No 2308 que está por el valor del RP $ 21.750.000                                                                           "/>
    <n v="21750000"/>
    <x v="1"/>
    <s v="Documental "/>
  </r>
  <r>
    <m/>
    <m/>
    <m/>
    <m/>
    <m/>
    <m/>
    <m/>
    <x v="5"/>
    <s v="3. El estado del contrato según SIEXUD es terminado sin embargo a la fecha de nuestra auditoria aun tienen un saldo en el presupuesto por ejecutar de $6.120.000, no se evidencian prorrogas o modificaciones al presupuesto"/>
    <n v="6120000"/>
    <x v="1"/>
    <s v="Financiero"/>
  </r>
  <r>
    <n v="6089"/>
    <s v="231"/>
    <s v="FDL Usme"/>
    <s v="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
    <n v="220000000"/>
    <n v="0.0018235175298369885"/>
    <s v="Litigio"/>
    <x v="4"/>
    <s v="1. Beneficio Institucional tiene un pago exceso con respecto al presupuesto por $156.117                                                                                                                                             "/>
    <n v="156117"/>
    <x v="1"/>
    <s v="Financiero"/>
  </r>
  <r>
    <m/>
    <m/>
    <m/>
    <m/>
    <m/>
    <m/>
    <m/>
    <x v="12"/>
    <s v="2.El convenio presenta un saldo por ejecutar con respecto al presupuesto por $28.475.019, el estado según el sistema SIEXUD es en Litigio                                                       "/>
    <n v="28475019"/>
    <x v="1"/>
    <s v="Financiero"/>
  </r>
  <r>
    <m/>
    <m/>
    <m/>
    <m/>
    <m/>
    <m/>
    <m/>
    <x v="10"/>
    <s v="3.El formato Cumplido y autorización de giro de las ordenes de pago correspondientes a este convenio suman $121.524.981 estos documentos para la vigencia 2017 y 2018 cuentan con un sello en lugar de la firma del ordenador del gasto."/>
    <n v="121524981"/>
    <x v="1"/>
    <s v="Ejecución"/>
  </r>
  <r>
    <n v="6090"/>
    <s v="207"/>
    <s v="FDL Usme"/>
    <s v="Realizar la ejecución del proyecto 1238, componente: &quot;beneficiar 360 personas en procesos de formación y capacitación para la participación  y la organización social, liderazgo, trabajo en equipo y tecnologías de información y comunicación&quot;"/>
    <n v="203999040"/>
    <n v="0.0016908901159541684"/>
    <s v="Terminado"/>
    <x v="1"/>
    <s v="1. No se encontro soporte de esta orden de pago No.15100 a nombre de Jeronimo Bohorquez                                                                                                                                         "/>
    <m/>
    <x v="1"/>
    <s v="Documental "/>
  </r>
  <r>
    <m/>
    <m/>
    <m/>
    <m/>
    <m/>
    <m/>
    <m/>
    <x v="1"/>
    <s v="2. No se encontro soporte del contrato de SERVICIOS HOTELEROS S A S         "/>
    <m/>
    <x v="1"/>
    <s v="Documental "/>
  </r>
  <r>
    <m/>
    <m/>
    <m/>
    <m/>
    <m/>
    <m/>
    <m/>
    <x v="5"/>
    <s v=" 3.Para el valor presupuestado y el total de las órdenes de pago hay una diferencia de $129.901.175 sin ejecución sin embargo el estado del contrato según SIDEXU es terminado.                                                                                                        "/>
    <n v="129901175"/>
    <x v="1"/>
    <s v="Financiero"/>
  </r>
  <r>
    <m/>
    <m/>
    <m/>
    <m/>
    <m/>
    <m/>
    <m/>
    <x v="5"/>
    <s v="4. En el software contable SIIGO este convenio tiene un saldo de $ 70.014.079, el cual no deberia existir dado que el convenio se encuentra en estado Terminado"/>
    <n v="70014079"/>
    <x v="1"/>
    <s v="Financiero"/>
  </r>
  <r>
    <n v="6091"/>
    <s v="222"/>
    <s v="FDL Usme"/>
    <s v="organizar, desarrollar, administrar e implementar los procesos de formación, apoyo de iniciativas de arte, cultura, patrimonio, deportes, recreación y actividad física y la aprobación de los espacios de deporte y cultura en la localidad de usme, en el marco de los proyectos 1205. &quot;cultura para la vida entera, fe en la acción y la creación&quot; y el 1206 &quot; consolidación de los procesos locales del deporte y la recreación, como medio de vida&quot;"/>
    <n v="1009718379"/>
    <n v="0.008369268928659492"/>
    <s v="Terminado"/>
    <x v="5"/>
    <s v="1. El estado del convenio es Terminado, el convenio presenta un saldo por ejecutar $141.639.538. No se identificaron documentos que indiquen modificaciones en el rpesupuesto y que justifiquen esta diferencia     "/>
    <n v="141639538"/>
    <x v="1"/>
    <s v="Financiero"/>
  </r>
  <r>
    <m/>
    <m/>
    <m/>
    <m/>
    <m/>
    <m/>
    <m/>
    <x v="5"/>
    <s v="2.El convenio tiene fecha de terminación enero de 2018 sin embargo a la fecha de esta auditoria no se identificaron documentos que correspondan a la liquidación"/>
    <m/>
    <x v="1"/>
    <s v="Ejecución"/>
  </r>
  <r>
    <n v="6092"/>
    <s v="233"/>
    <s v="FDL Usme"/>
    <s v="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
    <n v="1688309923"/>
    <n v="0.013993921547219257"/>
    <s v="Liquidado"/>
    <x v="3"/>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n v="1008000"/>
    <x v="1"/>
    <s v="Financiero"/>
  </r>
  <r>
    <m/>
    <m/>
    <m/>
    <m/>
    <m/>
    <m/>
    <m/>
    <x v="13"/>
    <s v="2. En la orden de pago P-14-12363 por $42.000.000se realizo la adquisición de bonos al Éxito, no se evidenció soporte de  planillas de entrega a los beneficiarios de los bonos.                                                                                                                                                            "/>
    <n v="42000000"/>
    <x v="1"/>
    <s v="Documental "/>
  </r>
  <r>
    <m/>
    <m/>
    <m/>
    <m/>
    <m/>
    <m/>
    <m/>
    <x v="1"/>
    <s v="3. En el acceso suministrado por el Idexud para la revisión virtual no estaban archivadas las ordenes 14347,14353,4349,14346,14351,14345,14343,14344,14341,14352,12020,14342,14354,9819,9835                                                                                                                                                        "/>
    <m/>
    <x v="1"/>
    <s v="Documental "/>
  </r>
  <r>
    <m/>
    <m/>
    <m/>
    <m/>
    <m/>
    <m/>
    <m/>
    <x v="3"/>
    <s v="4.Se evidenció en la orden de pago P-14-14744 por $4.200.000 la Cesión total del contrato de Alcibíades Rey Fonseca, no se realizo la anulación del CRP 3510 en SICAPITAL y la creación a nombre del tercero Jhony Stefeen Mendoza.                 "/>
    <m/>
    <x v="1"/>
    <s v="Ejecución"/>
  </r>
  <r>
    <m/>
    <m/>
    <m/>
    <m/>
    <m/>
    <m/>
    <m/>
    <x v="1"/>
    <s v=" 5.Se evidencia celebración de contrato con Jhon Ervin Moreno Segura por $75,757,880 ; entidad con activos  acorde a cámara de comercio de $1.280.000, no se evidenció en el archivo digital de la orden de pago P-14-14533 y del contrato la póliza de garantía.                                                                                                    "/>
    <n v="1280000"/>
    <x v="0"/>
    <s v="Documental "/>
  </r>
  <r>
    <m/>
    <m/>
    <m/>
    <m/>
    <m/>
    <m/>
    <m/>
    <x v="3"/>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n v="1363400"/>
    <x v="0"/>
    <s v="Documental "/>
  </r>
  <r>
    <m/>
    <m/>
    <m/>
    <m/>
    <m/>
    <m/>
    <m/>
    <x v="12"/>
    <s v="7.La ejecución de gastos presenta diferencia de $148,000,294 frente al presupuesto del convenio, pendiente por ejecutar                                                                  "/>
    <n v="148000294"/>
    <x v="1"/>
    <s v="Financiero"/>
  </r>
  <r>
    <m/>
    <m/>
    <m/>
    <m/>
    <m/>
    <m/>
    <m/>
    <x v="12"/>
    <s v="8.El beneficio institucional estipulado en el presupuesto es de $180,890,348, realizaron pago de $72,356,140 tiene pendiente por reintegrar a la universidad el saldo $108.534.208                                                                                                                             "/>
    <n v="108534208"/>
    <x v="1"/>
    <s v="Financiero"/>
  </r>
  <r>
    <m/>
    <m/>
    <m/>
    <m/>
    <m/>
    <m/>
    <m/>
    <x v="5"/>
    <s v=" 9. Según indica el acta de liquidación el IDEXUD debia reintegra a el FDL Usme los saldos sin ejecutar del presupuesto fueron cruzados con el valor pendiente por pagar de parte del FDL Usme por lo cual no deberian existir saldos en la cuenta del pasivo de este convenio"/>
    <m/>
    <x v="1"/>
    <s v="Financiero"/>
  </r>
  <r>
    <n v="6094"/>
    <s v="148"/>
    <s v="FDL Rafael Uribe Uribe"/>
    <s v="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
    <n v="1299854942"/>
    <n v="0.010774128513555645"/>
    <s v="Terminado"/>
    <x v="1"/>
    <s v="1. El tercero Ardila Herrera Mateo no se esta relacionado en el archivo SIIGO sin embargo evidenciamos su contrato de SIEXUD"/>
    <m/>
    <x v="0"/>
    <s v="Ejecución"/>
  </r>
  <r>
    <m/>
    <m/>
    <m/>
    <m/>
    <m/>
    <m/>
    <m/>
    <x v="6"/>
    <s v=" 2. El CDP 3284 A NOMBRE DE Hilba Hinestrosa no esta relacionado en el SIIGO por ende presenta una diferencia de $3.307.000                                                                                                                      "/>
    <n v="3307000"/>
    <x v="1"/>
    <s v="Ejecución"/>
  </r>
  <r>
    <m/>
    <m/>
    <m/>
    <m/>
    <m/>
    <m/>
    <m/>
    <x v="1"/>
    <s v="3. El contrayo con el tercero INGEOMAR S.A.S no esta en la plataforma SIEXUD                                          "/>
    <m/>
    <x v="1"/>
    <s v="Documental "/>
  </r>
  <r>
    <m/>
    <m/>
    <m/>
    <m/>
    <m/>
    <m/>
    <m/>
    <x v="1"/>
    <s v="4. No se evidenciaron los documentos correspondientes a los pagos a Archbol Ileen                                                                                                                                 "/>
    <m/>
    <x v="1"/>
    <s v="Ejecución"/>
  </r>
  <r>
    <m/>
    <m/>
    <m/>
    <m/>
    <m/>
    <m/>
    <m/>
    <x v="11"/>
    <s v=" 5. El convenio no tiene presupuestado beneficio institucional, tampoco se evidenciaron ordenes de pago por este concepto                                                                   "/>
    <m/>
    <x v="1"/>
    <s v="Financiero"/>
  </r>
  <r>
    <m/>
    <m/>
    <m/>
    <m/>
    <m/>
    <m/>
    <m/>
    <x v="5"/>
    <s v="6. El estado del convenio de acuerdo con la matriz es Terminado con fecha de finalización septiembre 2019, sin embargo a la fecha de realización de esta auditoria no ha sido liquidado"/>
    <m/>
    <x v="1"/>
    <s v="Ejecución"/>
  </r>
  <r>
    <n v="6095"/>
    <s v="1594"/>
    <s v="Corporación Autónoma Regional de Cundinamarca - CAR"/>
    <s v="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
    <n v="803095197"/>
    <n v="0.006656628044806317"/>
    <s v="Suspendido"/>
    <x v="11"/>
    <s v="1. No hay soporte de pagos por Beneficio Institucional                                                                                                                                                                   "/>
    <m/>
    <x v="1"/>
    <s v="Financiero"/>
  </r>
  <r>
    <m/>
    <m/>
    <m/>
    <m/>
    <m/>
    <m/>
    <m/>
    <x v="12"/>
    <s v="2. Se realizaron unos pagos a la Universidad por concepto reintegro pólizas por $412.155, no se evidencian soportes"/>
    <n v="412155"/>
    <x v="1"/>
    <s v="Documental "/>
  </r>
  <r>
    <n v="6098"/>
    <s v="319"/>
    <s v="Departamento Administrativo de la defensoría del espacio público"/>
    <s v="Contratar la interventoría técnica, financiera, legal al contrato que tiene como objeto &quot;contratar el alquiler de maquinaria pesada para el cumplimiento de los objetivos misionales del Dadep&quot;"/>
    <n v="70000000"/>
    <n v="0.000580210123129951"/>
    <s v="Terminado"/>
    <x v="1"/>
    <s v="1. No se evidenció presupuesto en la documentación digital del convenio.       "/>
    <m/>
    <x v="1"/>
    <s v="Documental "/>
  </r>
  <r>
    <m/>
    <m/>
    <m/>
    <m/>
    <m/>
    <m/>
    <m/>
    <x v="1"/>
    <s v=" 2. La orden de pago P-14-12956 girada a nombre de Comercializadora RADS SAS por $32.000.000 no contiene soportes para el  pago realizado y no se evidenció documentación del tercero.                                                                                            "/>
    <n v="12000000"/>
    <x v="1"/>
    <s v="Documental "/>
  </r>
  <r>
    <m/>
    <m/>
    <m/>
    <m/>
    <m/>
    <m/>
    <m/>
    <x v="2"/>
    <s v=" 3. El CRP 1377 en SICAPITAL esta adjudicado a Guerra Quiñones Carlos Andrés, la orden de pago P-14-5129 de 2017 esta a nombre de  Coningag SAS por $7,000,000                                                                                                                                   "/>
    <n v="70000000"/>
    <x v="1"/>
    <s v="Ejecución"/>
  </r>
  <r>
    <m/>
    <m/>
    <m/>
    <m/>
    <m/>
    <m/>
    <m/>
    <x v="1"/>
    <s v=" 4.  No se evidenció soportes de depuración para la aplicación de tarifa de retención en los contratos del Director.                                                                                      "/>
    <m/>
    <x v="1"/>
    <s v="Financiero"/>
  </r>
  <r>
    <m/>
    <m/>
    <m/>
    <m/>
    <m/>
    <m/>
    <m/>
    <x v="1"/>
    <s v=" 5.  La orden de pago P-14-15175 de 2018 girada a nombre de Ropero Triviño José Yesid por $6,000,000 no se encuentra digitalizada "/>
    <m/>
    <x v="1"/>
    <s v="Documental "/>
  </r>
  <r>
    <m/>
    <m/>
    <m/>
    <m/>
    <m/>
    <m/>
    <m/>
    <x v="2"/>
    <s v="6.  Se encontró inconsistencia en las autorizaciones de giro  del contratista Ropero Triviño José Yesid, las cuales especifican como origen del giro el convenio 1782 de 2016 y  no el convenio 319 en el cual fue registrado la salida del dinero $14,000,000.                                                                                                               "/>
    <n v="14000000"/>
    <x v="1"/>
    <s v="Financiero"/>
  </r>
  <r>
    <m/>
    <m/>
    <m/>
    <m/>
    <m/>
    <m/>
    <m/>
    <x v="1"/>
    <s v="7. Se evidenció giros a la Universidad Distrital Francisco José de Caldas por concepto diferente al beneficio institucional, por una suma de $60,000,000, los soportes no permiten identificar los gastos que originaron el reintegro de recursos.                                                                                                                                                "/>
    <n v="60000000"/>
    <x v="1"/>
    <s v="Financiero"/>
  </r>
  <r>
    <m/>
    <m/>
    <m/>
    <m/>
    <m/>
    <m/>
    <m/>
    <x v="5"/>
    <s v="8. El convenio presenta un saldo por ejecutar de $9.915.000 de acuerdo con la información de SIEXUD el estado del convenio es terminado por lo cual no deberia presentar saldos por ejecutar"/>
    <n v="9915000"/>
    <x v="1"/>
    <s v="Financiero"/>
  </r>
  <r>
    <n v="6099"/>
    <s v="147"/>
    <s v="Gobernación de Cundinamarca"/>
    <s v="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
    <n v="150000000"/>
    <n v="0.0012433074067070378"/>
    <s v="Terminado"/>
    <x v="1"/>
    <s v="1. Se evidencia la ausencia de documentación para conocer la depuración de la base de retención de los pagos a  los contratistas. "/>
    <m/>
    <x v="1"/>
    <s v="Financiero"/>
  </r>
  <r>
    <m/>
    <m/>
    <m/>
    <m/>
    <m/>
    <m/>
    <m/>
    <x v="1"/>
    <s v="  2.En las ordenes de pago 18004, 18005, 2435 y 2436 por valor de $24.000.000 no cuentan con el CDP y RP  correspondiente"/>
    <n v="2400000"/>
    <x v="1"/>
    <s v="Documental "/>
  </r>
  <r>
    <m/>
    <m/>
    <m/>
    <m/>
    <m/>
    <m/>
    <m/>
    <x v="1"/>
    <s v=" 3.Manuel Ricardo González González presenta registros en SIIGO por $30.240.000  y no se evidencio el contrato"/>
    <n v="30240000"/>
    <x v="1"/>
    <s v="Documental "/>
  </r>
  <r>
    <m/>
    <m/>
    <m/>
    <m/>
    <m/>
    <m/>
    <m/>
    <x v="12"/>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n v="232479108"/>
    <x v="1"/>
    <s v="Financiero"/>
  </r>
  <r>
    <n v="6100"/>
    <s v="001"/>
    <s v="Empresa de servicios púbicos de Chía EmseChia E.S.P"/>
    <s v="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
    <n v="3319362683"/>
    <n v="0.02751325472880563"/>
    <s v="En ejecución  "/>
    <x v="6"/>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m/>
    <x v="1"/>
    <s v="Ejecución"/>
  </r>
  <r>
    <m/>
    <m/>
    <m/>
    <m/>
    <m/>
    <m/>
    <m/>
    <x v="1"/>
    <s v="2.No se evidencia el presupuesto por tal motivo no se puede comparar el ejecutado.    "/>
    <m/>
    <x v="1"/>
    <s v="Ejecución"/>
  </r>
  <r>
    <m/>
    <m/>
    <m/>
    <m/>
    <m/>
    <m/>
    <m/>
    <x v="11"/>
    <s v="3. No se realizo ningún pago por concepto de Beneficio Institucional.    "/>
    <m/>
    <x v="1"/>
    <s v="Financiero"/>
  </r>
  <r>
    <m/>
    <m/>
    <m/>
    <m/>
    <m/>
    <m/>
    <m/>
    <x v="5"/>
    <s v=" 4. En SIEXUD esta en estado  en ejecución con fecha de terminación enero 2020, a la fecha de esta auditoria no ha sido liquidado"/>
    <m/>
    <x v="1"/>
    <s v="Ejecución"/>
  </r>
  <r>
    <n v="6101"/>
    <s v="L 16- 140-2016"/>
    <s v="FDL Puente Aranda"/>
    <s v="Realizar el proyecto denominado guardianes ambientales 2016 deacuerdo con la formulación del proyecto, estudios previos, anexo técnico y la propuesta del contratista, documentos que hacen parte integral del contrato"/>
    <n v="149991686"/>
    <n v="0.001243238494321842"/>
    <s v="Terminado"/>
    <x v="10"/>
    <s v="1. El total de las ordenes de pago es por $149.991.686 la verificación de los pagos realizados en este convenio permitio identificar que los informes soporte de los pagos a contratistas no se encuentran firmados como recibidos por el ordenador del gasto  "/>
    <n v="149991686"/>
    <x v="1"/>
    <s v="Ejecución"/>
  </r>
  <r>
    <m/>
    <m/>
    <m/>
    <m/>
    <m/>
    <m/>
    <m/>
    <x v="1"/>
    <s v="2.Identificamos que la compañía contratada para el cambio de bonos (Importadora El Puerto) al momento del desarrollo del convenio tenia solamente un mes de constituida, no se evidencia la poliza de garantia necesaria para la contratación                                                                                "/>
    <m/>
    <x v="1"/>
    <s v="Ejecución"/>
  </r>
  <r>
    <m/>
    <m/>
    <m/>
    <m/>
    <m/>
    <m/>
    <m/>
    <x v="1"/>
    <s v=" 3.No se evidenció las planillas de pago a los guardianes.                                                 "/>
    <m/>
    <x v="0"/>
    <s v="Documental "/>
  </r>
  <r>
    <n v="6102"/>
    <s v="L 16- 146-2016"/>
    <s v="FDL Puente Aranda"/>
    <s v="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
    <n v="155160144"/>
    <n v="0.0012860783750728703"/>
    <s v="Liquidado"/>
    <x v="5"/>
    <s v="1. Saldo por ejecutar de $6.554.540 de acuerdo con el sistema SIEXUD se trata de un convenio liquidado no deberia tener saldo por ejecutar de presupuesto.  "/>
    <n v="6554540"/>
    <x v="1"/>
    <s v="Ejecución"/>
  </r>
  <r>
    <m/>
    <m/>
    <m/>
    <m/>
    <m/>
    <m/>
    <m/>
    <x v="1"/>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m/>
    <x v="1"/>
    <s v="Documental "/>
  </r>
  <r>
    <m/>
    <m/>
    <m/>
    <m/>
    <m/>
    <m/>
    <m/>
    <x v="1"/>
    <s v="3. Se evidencia que en el Convenio no se encuentra una plantilla de las retenciones aplicadas, de acuerdo con la información de retención y base que se encuentra en al orden de pago no fue posible establecer el concepto por el que se realizo la retención.                                                                                                       "/>
    <m/>
    <x v="1"/>
    <s v="Financiero"/>
  </r>
  <r>
    <m/>
    <m/>
    <m/>
    <m/>
    <m/>
    <m/>
    <m/>
    <x v="1"/>
    <s v="4. En las ordenes de pagos 12808-12809-12810-1281 se encuentran ordenes de pagos que estan mal archivados por que no corresponde a este convenio como OP 12631 SITUANDO S.A.S, CDP 2550 por valor de $38.640.000 Contrato 1069 de 2015 entre el sena y la UD.                                                                                      "/>
    <n v="38640000"/>
    <x v="1"/>
    <s v="Documental "/>
  </r>
  <r>
    <m/>
    <m/>
    <m/>
    <m/>
    <m/>
    <m/>
    <m/>
    <x v="2"/>
    <s v="5. Se verifica que en el RP esta a nombre del Señor Willman Cruz y el contrato esta por $ 9.075.738 en la informaciòn del contrato indica que esta un CDP 1211 $51.479.128; en los soportes que anexaron en la Factura 274 esta por $7.000.000                                                                                   "/>
    <m/>
    <x v="1"/>
    <s v="Ejecución"/>
  </r>
  <r>
    <m/>
    <m/>
    <m/>
    <m/>
    <m/>
    <m/>
    <m/>
    <x v="1"/>
    <s v="6. En las ordenes de pago 12795-12796-12797-12798 se encuentran ordenes de pago que estan mal archivados por que no corresponde a este convenio como OP 12487 DIEGO SEBASTIAN GIRALDO ZUMAQUE FDL USQUEN.                                       "/>
    <m/>
    <x v="1"/>
    <s v="Documental "/>
  </r>
  <r>
    <m/>
    <m/>
    <m/>
    <m/>
    <m/>
    <m/>
    <m/>
    <x v="1"/>
    <s v="7. Para las ordenes de pago de los contratistas LUIS ALBERTO CAMACHO JIMENES- ALEXANDER MURILLO SUAREZ no anexaron soportes fisicos del documento CDP                                                                                                                          "/>
    <m/>
    <x v="1"/>
    <s v="Documental "/>
  </r>
  <r>
    <m/>
    <m/>
    <m/>
    <m/>
    <m/>
    <m/>
    <m/>
    <x v="1"/>
    <s v=" 8. En las ordenes de pago 12821-12822-12823-12824-12825 se enuentran ordenes de pagos que estan mal archivados por que no corresponde a este convenio como OP 12480 LAURA OYUELA MORALES FDL USQUEN-OP 12469 CARLOS ANDRES BENAVIDES PINILLA FDL USQUEN                                                                 "/>
    <m/>
    <x v="1"/>
    <s v="Documental "/>
  </r>
  <r>
    <m/>
    <m/>
    <m/>
    <m/>
    <m/>
    <m/>
    <m/>
    <x v="1"/>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m/>
    <x v="1"/>
    <s v="Documental "/>
  </r>
  <r>
    <m/>
    <m/>
    <m/>
    <m/>
    <m/>
    <m/>
    <m/>
    <x v="3"/>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n v="9075738"/>
    <x v="1"/>
    <s v="Financiero"/>
  </r>
  <r>
    <n v="6103"/>
    <s v="018"/>
    <s v="Ministerio de Defensa Nacional"/>
    <s v="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
    <n v="140000000"/>
    <n v="0.001160420246259902"/>
    <s v="Suscrito"/>
    <x v="5"/>
    <s v="No se encuentra información, el convenio aun no se ha ejecutado"/>
    <m/>
    <x v="3"/>
    <s v="Ejecución"/>
  </r>
  <r>
    <n v="6104"/>
    <s v="145"/>
    <s v="FDL Rafael Uribe Uribe"/>
    <s v="Contratar los servicios para adelantar acciones socio ambientales para la recuperación de los corredores ecológicos y espacios del agua en la localidad de  Rafael Uribe Uribe con la participación de la comunidad"/>
    <n v="784695923"/>
    <n v="0.0065041216871914356"/>
    <s v="En Liquidación "/>
    <x v="9"/>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n v="2200000"/>
    <x v="1"/>
    <s v="Financiero"/>
  </r>
  <r>
    <m/>
    <m/>
    <m/>
    <m/>
    <m/>
    <m/>
    <m/>
    <x v="1"/>
    <s v="2. La planilla de aportes sociales no corresponde a la persona contratada dentro de la documentación sistematizada suministrada por el Idexud dentro del proceso contractual No. 2630 de Bernal Mora Daisy Alejandra     "/>
    <m/>
    <x v="3"/>
    <s v="Documental "/>
  </r>
  <r>
    <m/>
    <m/>
    <m/>
    <m/>
    <m/>
    <m/>
    <m/>
    <x v="9"/>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n v="2200000"/>
    <x v="1"/>
    <s v="Financiero"/>
  </r>
  <r>
    <m/>
    <m/>
    <m/>
    <m/>
    <m/>
    <m/>
    <m/>
    <x v="9"/>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n v="2200000"/>
    <x v="1"/>
    <s v="Financiero"/>
  </r>
  <r>
    <m/>
    <m/>
    <m/>
    <m/>
    <m/>
    <m/>
    <m/>
    <x v="9"/>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n v="2200000"/>
    <x v="1"/>
    <s v="Financiero"/>
  </r>
  <r>
    <m/>
    <m/>
    <m/>
    <m/>
    <m/>
    <m/>
    <m/>
    <x v="12"/>
    <s v="6.El contrato  suscrito con la señora Jamaica Gonzalez Ingrid Aide por valor  de $ 2.200.000, se evidencia que al parecer no fue ejecutado en su totalidad, toda vez que en SIIGO y SICAPITAL solamente se encuentra un solo pago por valor de $ 1.100.000.  "/>
    <n v="1100000"/>
    <x v="1"/>
    <s v="Ejecución"/>
  </r>
  <r>
    <m/>
    <m/>
    <m/>
    <m/>
    <m/>
    <m/>
    <m/>
    <x v="9"/>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3"/>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m/>
    <x v="0"/>
    <s v="Financiero"/>
  </r>
  <r>
    <m/>
    <m/>
    <m/>
    <m/>
    <m/>
    <m/>
    <m/>
    <x v="9"/>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5"/>
    <s v="10. El estado del convenio según el SIEXUD es en liquidación sin embargo a la fecha de esta auditoria aun se encuentran pendiente por ejecutar $ 58.385.776"/>
    <n v="58385776"/>
    <x v="1"/>
    <s v="Financiero"/>
  </r>
  <r>
    <n v="6105"/>
    <s v="146"/>
    <s v="FDL Rafael Uribe Uribe"/>
    <s v="Realizar procesos lúdicos y artísticos para la prevención de violencias contra las mujeres de la localidad de Rafael Uribe Uribe"/>
    <n v="363688373"/>
    <n v="0.003014509652560879"/>
    <s v="Terminado"/>
    <x v="1"/>
    <s v="1. El convenio fue ejecutado por un solo contratista, sin embargo en el sistema SIEXUD no esta cargado el documento  "/>
    <m/>
    <x v="1"/>
    <s v="Documental "/>
  </r>
  <r>
    <m/>
    <m/>
    <m/>
    <m/>
    <m/>
    <m/>
    <m/>
    <x v="3"/>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n v="462000000"/>
    <x v="1"/>
    <s v="Ejecución"/>
  </r>
  <r>
    <m/>
    <m/>
    <m/>
    <m/>
    <m/>
    <m/>
    <m/>
    <x v="5"/>
    <s v="3. Al momento de consultar el sistema SIEXUD el estado del convenio es Terminado, sin embargo en los documentos suministrados no es posible identificar si el convenio se ejecuto en su totalidad"/>
    <m/>
    <x v="1"/>
    <s v="Ejecución"/>
  </r>
  <r>
    <n v="6109"/>
    <s v="002"/>
    <s v="Municipio de Florencia (Caquetá)"/>
    <s v="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700000000"/>
    <n v="0.0058021012312995095"/>
    <s v="Liquidado"/>
    <x v="1"/>
    <s v="1. Se verifica que hay dos órdenes de pago No 9475 y 9639 por valor de $25.000.000 giradas a la Universidad Distrital  como gastos generales y en los soportes no especifican que gastos están pagando"/>
    <n v="25000000"/>
    <x v="1"/>
    <s v="Documental "/>
  </r>
  <r>
    <m/>
    <m/>
    <m/>
    <m/>
    <m/>
    <m/>
    <m/>
    <x v="5"/>
    <s v="2. En la información de SIIGO se verifica que esta convenio tiene un saldo de 472.858, y el convenio ya esta liquidado. "/>
    <n v="472858"/>
    <x v="1"/>
    <s v="Financiero"/>
  </r>
  <r>
    <m/>
    <m/>
    <m/>
    <m/>
    <m/>
    <m/>
    <m/>
    <x v="1"/>
    <s v="3. En la información suministrada por la institución no se evidencia el valor del presupuesto para este econvenio, por lo cual no se evidenció si elmismo habia sido ejecutado"/>
    <m/>
    <x v="0"/>
    <s v="Documental "/>
  </r>
  <r>
    <n v="6110"/>
    <s v="352"/>
    <s v="Corporación Autónoma regional del alto Magdalena - CAM"/>
    <s v="Elaboración de un estudio de caracterización ecológica rápida de la biodiversidad en el Parque Natural Regional Cerro Páramo de Miraflores &quot;Rigoberto Urriago&quot;, mediante el levantamiento de información florística y faunística para la actualización del componente biológico del plan de manejo ambiental del área protegida."/>
    <n v="100000000"/>
    <n v="0.0008288716044713585"/>
    <s v="Liquidado"/>
    <x v="10"/>
    <s v="1. Las ordenes de pago de este convenio suman $100.000.000 evidenciamos que no cuentan con la firma autografa del ordenador del gasto, se evidenció un sello con el nombre de Wilman Muñoz . "/>
    <n v="100000000"/>
    <x v="1"/>
    <s v="Ejecución"/>
  </r>
  <r>
    <m/>
    <m/>
    <m/>
    <m/>
    <m/>
    <m/>
    <m/>
    <x v="1"/>
    <s v="2. Las ordenes de pago solo tienen como soporte del RP y CDP "/>
    <m/>
    <x v="1"/>
    <s v="Documental "/>
  </r>
  <r>
    <n v="6111"/>
    <s v="224"/>
    <s v="FDL Usme"/>
    <s v="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
    <n v="387442000"/>
    <n v="0.003211396721795921"/>
    <s v="Terminado"/>
    <x v="1"/>
    <s v="1. Las ordenes de pago correspondientes a este convenio no cuentan con los soportes de CDP y RP  , el valor total de las ordenes de pago es de $42.486.202"/>
    <n v="344955798"/>
    <x v="1"/>
    <s v="Ejecución"/>
  </r>
  <r>
    <m/>
    <m/>
    <m/>
    <m/>
    <m/>
    <m/>
    <m/>
    <x v="5"/>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n v="42486202"/>
    <x v="1"/>
    <s v="Financiero"/>
  </r>
  <r>
    <m/>
    <m/>
    <m/>
    <m/>
    <m/>
    <m/>
    <m/>
    <x v="1"/>
    <s v="3. Se evidencia pago a la Universidad por valor de $599.569 según validacion el valor corresponde a la orden de pago por polizas 889, sin embargo no tiene ningún soporte que permita validar el concepto del pago     "/>
    <n v="599569"/>
    <x v="1"/>
    <s v="Documental "/>
  </r>
  <r>
    <m/>
    <m/>
    <m/>
    <m/>
    <m/>
    <m/>
    <m/>
    <x v="11"/>
    <s v="4.Existe un menor valor pagado por concepto de beneficio institucional por $88.846"/>
    <n v="88846"/>
    <x v="1"/>
    <s v="Financiero"/>
  </r>
  <r>
    <n v="6113"/>
    <s v="232"/>
    <s v="FDL Usme"/>
    <s v="Realizar la interventoría, técnica, administrativa, financiera, jurídica, ambiental y social, del componente (1) uno, derivada del contrato cuyo objeto es: &quot; contratar por el sistema de precios unitarios  fijos sin fórmula de reajuste y a monto agotable, las obras de contrucción, reconstrucción, rehabilitación  y/o mantenimiento de una malla vial local de la localidad de usme de la ciudad de Bogotá D.C.&quot;, y del componente (2) dos, derivada del contrato cuyo objeto es &quot;contratar por el sistema de precios unitarios fijos sin formula de reajuste las obras de espacio público en los barrios fiscala sector fortuna, yopal pedregal y san juan de usme de la ciudad de Bogotá D.C&quot;"/>
    <n v="1144495782"/>
    <n v="0.00948640055137042"/>
    <s v="Terminado"/>
    <x v="1"/>
    <s v="1.En la información del contratista Rodolfo Felizzola Contrera, no se evidencia la resolución en 276 con RP No 5120 por $22.000.000.   "/>
    <n v="22000000"/>
    <x v="1"/>
    <s v="Ejecución"/>
  </r>
  <r>
    <m/>
    <m/>
    <m/>
    <m/>
    <m/>
    <m/>
    <m/>
    <x v="6"/>
    <s v="2. En SICAPITAL está relacionado el contratista Gamma Colombiana De Servicios En Transporte S.A.S por valor de 143.000.000 pero en SIIGO no se evidencia ninguna orden de pago. "/>
    <n v="143000000"/>
    <x v="1"/>
    <s v="Documental "/>
  </r>
  <r>
    <m/>
    <m/>
    <m/>
    <m/>
    <m/>
    <m/>
    <m/>
    <x v="6"/>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n v="50000000"/>
    <x v="1"/>
    <s v="Financiero"/>
  </r>
  <r>
    <m/>
    <m/>
    <m/>
    <m/>
    <m/>
    <m/>
    <m/>
    <x v="5"/>
    <s v="4. El convenio presenta un saldo del presupuesto sin ejecutar por $308.383.574. Sin embargo tiene fecha de terminación en mayo de 2018 a la fecha de esta auditoria el convenio ya debia estar liquidado "/>
    <n v="308383574"/>
    <x v="1"/>
    <s v="Financiero"/>
  </r>
  <r>
    <m/>
    <m/>
    <m/>
    <m/>
    <m/>
    <m/>
    <m/>
    <x v="11"/>
    <s v="5.El Beneficio Institucional para este convenio se presupuesto en $122.624.549 de los cuales a la fecha de esta auditoria y de acuerdo con los soportes solo se han cancelado $64.991.011"/>
    <n v="64991011"/>
    <x v="1"/>
    <s v="Financiero"/>
  </r>
  <r>
    <n v="6114"/>
    <s v="223"/>
    <s v="FDL Usme"/>
    <s v="ealizar la interventoría técnica, administrativa, financiera, jurídica y ambiental derivada del contrato cuyo objeto es: &quot;construcción de las obras de mitigación ubicadas en el barrio Porvenir segundo sector de la localidad de Usme en la ciudad de Bogotá D.C, de acuerdo con los resultados obtenidos en el contrato de consultoría No. 194 de 2013 de la alternativa de diseño No.1. fases 2,3 y 4"/>
    <n v="505392185"/>
    <n v="0.004189052312682356"/>
    <s v="Terminado"/>
    <x v="5"/>
    <s v="1. El valor de las ordenes de pago es mayor al del presupuesto por $609.802.564 de acuerdo con la matriz suministrada el estado del convenio es Terminado , no se evidencian modificaciones al presuuesto que permitan sustentar la diferencia "/>
    <n v="609802564"/>
    <x v="1"/>
    <s v="Financiero"/>
  </r>
  <r>
    <m/>
    <m/>
    <m/>
    <m/>
    <m/>
    <m/>
    <m/>
    <x v="11"/>
    <s v="2. El convenio tiene presupuestado beneficio institucional por $ sin embargo no se evidencian pagos por este concepto"/>
    <n v="54149163"/>
    <x v="1"/>
    <s v="Financiero"/>
  </r>
  <r>
    <n v="6134"/>
    <s v="075"/>
    <s v="Empresa de Acueducto, Alcantarillado y Aseo de Guasca - Ecosiecha SA ESP"/>
    <s v="Eel contratista se obliga a prestar a ECOSIECHA SA ESP los servicios de consultoría para realizar estudios de prefactibilidad que permitan determinar la viabilidad de la cosntrucción de un reservorio de agua, como fuente alterna de abastecimiento."/>
    <n v="33000000"/>
    <n v="0.00027352762947554826"/>
    <s v="Terminado"/>
    <x v="1"/>
    <s v="1. En la información suministrada por la institución no se evidencia el formato del presupuesto para este convenio, de acuerdo con el sistema Siexud el convenio ya fue terminado"/>
    <m/>
    <x v="1"/>
    <s v="Financiero"/>
  </r>
  <r>
    <m/>
    <m/>
    <m/>
    <m/>
    <m/>
    <m/>
    <m/>
    <x v="1"/>
    <s v=" 2. No se encuenta en el Siexud el contrato de Juan Orjuela "/>
    <m/>
    <x v="0"/>
    <s v="Documental "/>
  </r>
  <r>
    <n v="6135"/>
    <s v="06-5-10165-16"/>
    <s v="Policia Nacional"/>
    <s v="El objeto del presente contrato es el &quot;servicio de acompañamiento técnico y metodológico al proceso de diseño e implementación del sistema de gestión de la seguridad y salud en el trabajo para la Policia Nacional&quot;, de conformidad con las condiciones señaladas en la invitación a presentar oferta, la oferta presentada por el contratista y el anexo No. 2 del presente contrato."/>
    <n v="520800000"/>
    <n v="0.004316763316086835"/>
    <s v="Terminado"/>
    <x v="1"/>
    <s v="1.Se Verfica que en la orden de pago 1962 no se encuentra digitalizada, corresponde al señor JAVIER HERNAN HINCAPIE FONSECA por un valor  de $20.790.000.   "/>
    <n v="20790000"/>
    <x v="1"/>
    <s v="Documental "/>
  </r>
  <r>
    <m/>
    <m/>
    <m/>
    <m/>
    <m/>
    <m/>
    <m/>
    <x v="5"/>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n v="950000"/>
    <x v="1"/>
    <s v="Financiero"/>
  </r>
  <r>
    <m/>
    <m/>
    <m/>
    <m/>
    <m/>
    <m/>
    <m/>
    <x v="1"/>
    <s v="3. Se evidencia que en el Convenio no se encuentra una plantilla de las retenciones aplicadas, de acuerdo con la base y la retención aplicada no se logra identificar ccual fue el concepto de la retención aplicada   "/>
    <m/>
    <x v="1"/>
    <s v="Financiero"/>
  </r>
  <r>
    <n v="6151"/>
    <s v="4130"/>
    <s v="Instituto Colombiano de Crédito Educativo y Estudios TèCnicos en el exterior - ICETEX"/>
    <s v="Aunar esfuerzos para la constitución de un fondo en administración que se denominará &quot;fondo de formación permanente para docentes y directivos docentes del sector oficial del Distrito Capital&quot;, con los recursos girados por el constituyente al Icetex, quien actuará como administrador - mandatario, con el fin de apoyar la formación pedagógica y disciplinar de los maestros, maestras y directivos docentes."/>
    <n v="500000000"/>
    <n v="0.0041443580223567925"/>
    <s v="En ejecución  "/>
    <x v="1"/>
    <s v="1. Dentro de los soportes de las ordenes de pago no se identificaron documentos que permitan establecer las bases y tarifas de las retenciones aplicadas  "/>
    <m/>
    <x v="1"/>
    <s v="Financiero"/>
  </r>
  <r>
    <n v="6122"/>
    <s v="247"/>
    <s v="FDL Suba"/>
    <s v="Aunar esfuerzos para capacitar y formar a la población de recicladores de la localidad de Suba que estén inscritos en las organizaciones legalmente constituidas de acuerdo al anexo técnico_x000a_"/>
    <n v="200000000"/>
    <n v="0.001657743208942717"/>
    <s v="En Liquidación"/>
    <x v="5"/>
    <s v="1. El convenio presenta un saldo por ejecutar con respecto a las ordenes de pago de $64.772.142, el estado es en liquidaciòn. El convenio fue terminado en el año 2019 fecha de la ultima orden de apgo po lo cual ya deberia estar liquidado"/>
    <n v="64772142"/>
    <x v="1"/>
    <s v="Ejecución"/>
  </r>
  <r>
    <n v="6106"/>
    <s v="273"/>
    <s v="Escuela Superior de Administración Pública - ESAP"/>
    <s v="Contratar servicios tecnológicos, académicos y de investigación para el fortalecimiento académico de la Escuela Superior de Administración Pública, en el marco de la acreditación institucional"/>
    <n v="2650000000"/>
    <n v="0.021965097518491"/>
    <s v="Liquidado"/>
    <x v="1"/>
    <s v="1. Los soportes de las ordenes de pago son actas de liquidación de los CPS, no cuenta con el formato de recibido del producto   "/>
    <m/>
    <x v="1"/>
    <s v="Documental "/>
  </r>
  <r>
    <m/>
    <m/>
    <m/>
    <m/>
    <m/>
    <m/>
    <m/>
    <x v="11"/>
    <s v="2.  Existe un saldo por pagar por concepto de Beneficio Institucional por $$9.395.409   "/>
    <n v="9395409"/>
    <x v="1"/>
    <s v="Financiero"/>
  </r>
  <r>
    <m/>
    <m/>
    <m/>
    <m/>
    <m/>
    <m/>
    <m/>
    <x v="5"/>
    <s v=" 3. El Convenio tiene un saldo por ejecutar del presupuesto por $337.050.000 de acuerdo con las ordenes de pago verificadas, el sistema SIEXUD el estado del convenio es liquidado por lo cual no deberia tener saldo pendiente por ejecutar    "/>
    <n v="337050000"/>
    <x v="1"/>
    <s v="Financiero"/>
  </r>
  <r>
    <m/>
    <m/>
    <m/>
    <m/>
    <m/>
    <m/>
    <m/>
    <x v="10"/>
    <s v="4. El formato Cumplido y autorización de giro, se encuentra firmado con sello en el campo ordenador del gasto.No tiene firma litográfica vigencia 2017 y 2018.El valor total de las ordenes de pago que no cuentan con estos soportes son $2.312.950.000"/>
    <n v="2312950000"/>
    <x v="1"/>
    <s v="Ejecución"/>
  </r>
  <r>
    <n v="6108"/>
    <s v="170"/>
    <s v="Empresas Públicas de Cundinamarca SA ESP"/>
    <s v="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
    <n v="189339600"/>
    <n v="0.0015693821804196521"/>
    <s v="Terminado"/>
    <x v="1"/>
    <s v="1.Para las órdenes de pago No 3277, 3228 y 12608 del año 2019, no se pudo verificar por que no se encontró el soporte en el link suministrado para consultar    "/>
    <m/>
    <x v="1"/>
    <s v="Documental "/>
  </r>
  <r>
    <m/>
    <m/>
    <m/>
    <m/>
    <m/>
    <m/>
    <m/>
    <x v="1"/>
    <s v="2. En la orden de pago 4910 y 15086 de la Universidad Distrital está por valor de $ 20.096.988 de los cuales están pagando gastos generales a varios convenios y no se evidencia soportes de dichos gastos.   "/>
    <n v="20096988"/>
    <x v="1"/>
    <s v="Documental "/>
  </r>
  <r>
    <m/>
    <m/>
    <m/>
    <m/>
    <m/>
    <m/>
    <m/>
    <x v="5"/>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n v="22869286"/>
    <x v="1"/>
    <s v="Financiero"/>
  </r>
  <r>
    <m/>
    <m/>
    <m/>
    <m/>
    <m/>
    <m/>
    <m/>
    <x v="11"/>
    <s v="4. Para este convenio no se presupuesto Beneficio institucional y tampoco se evidenciaron ordenes de pago por este concepto"/>
    <m/>
    <x v="1"/>
    <s v="Financiero"/>
  </r>
  <r>
    <n v="6116"/>
    <s v="002"/>
    <s v="Fundación para la Educación Superior San Mateo"/>
    <s v="El presente contrato tiene por objeto realizar cuatro (4) cursos de extensión para la fundación universitaria san mateo, cloud computing, planificación de p oyectos - PMI, NIIF - normas internacionales de información financiera y management estratégico_x000a_"/>
    <n v="27500000"/>
    <n v="0.00022793969122962356"/>
    <s v="Terminado"/>
    <x v="5"/>
    <s v="1. En el sistema SIEXUD el estado del contrato es Terminado sin embargo de acuerdo con los documentos verificados el presupuesto del convenio ha sido ejecutado en su totalidad y aun no ha sido liquidado"/>
    <m/>
    <x v="1"/>
    <s v="Ejecución"/>
  </r>
  <r>
    <m/>
    <m/>
    <m/>
    <m/>
    <m/>
    <m/>
    <m/>
    <x v="1"/>
    <s v="2. Dentro de los soportes de las ordenes de pago no es posible evidenciar las bases para los calculos de las retenciones a los contratos por prestación de servicios"/>
    <m/>
    <x v="0"/>
    <s v="Financiero"/>
  </r>
  <r>
    <n v="6121"/>
    <s v="198"/>
    <s v="Archivo General de la Nación - AGN"/>
    <s v="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
    <n v="47000000"/>
    <n v="0.0003895696541015385"/>
    <s v="Liquidado"/>
    <x v="1"/>
    <s v="1. Los pagos a contratistas personas naturales no cuentan con las planillas de pago de seguridad social como soporte de las cuentas de cobro. "/>
    <m/>
    <x v="0"/>
    <s v="Documental "/>
  </r>
  <r>
    <m/>
    <m/>
    <m/>
    <m/>
    <m/>
    <m/>
    <m/>
    <x v="5"/>
    <s v="2. A la fecha el estado del convenio en SIEXUD es liquidado, sin embargo aun existe un saldo por ejecutar del presupuesto por $283.986.000, dentro del presupuesto no se incluye beneficio institucional"/>
    <n v="283986000"/>
    <x v="1"/>
    <s v="Financiero"/>
  </r>
  <r>
    <n v="6084"/>
    <s v="79"/>
    <s v="Fondo de prestaciones, cesantias y pensiones - FONCEP"/>
    <s v="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
    <n v="455000000"/>
    <n v="0.0037713658003446808"/>
    <s v="Litigio"/>
    <x v="11"/>
    <s v="1. El valor por Beneficio Institucional presupuestado para este convenio a la fecha de esta auditoria aun no ha sido girado a la Universidad por $48.750.000"/>
    <n v="48750000"/>
    <x v="1"/>
    <s v="Financiero"/>
  </r>
  <r>
    <n v="6126"/>
    <s v="12"/>
    <s v="Alcaldía Municipal de Girardota (Antioquia)"/>
    <s v="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
    <n v="462057140"/>
    <n v="0.003829860429892471"/>
    <s v="Terminado"/>
    <x v="5"/>
    <s v="1. El sistema Siexud la ficha técnica del convenio indica como monto contratado  $462,057,140, lo cual presenta diferencia con el acta de inicio en la  cual  el total  contratado es de $200,000,000     "/>
    <n v="462057140"/>
    <x v="1"/>
    <s v="Financiero"/>
  </r>
  <r>
    <m/>
    <m/>
    <m/>
    <m/>
    <m/>
    <m/>
    <m/>
    <x v="17"/>
    <s v="2. Se evidenció el registro de la Orden de pago 11269 de septiembre 20 de 2017 como ajuste en la N-14-6 $33,200,000, este registro se realizo con fecha posterior a la transacción  en marzo de 2019    "/>
    <n v="33200000"/>
    <x v="1"/>
    <s v="Financiero"/>
  </r>
  <r>
    <m/>
    <m/>
    <m/>
    <m/>
    <m/>
    <m/>
    <m/>
    <x v="1"/>
    <s v="3. No se evidenció el presupuesto del convenio, lo cual no permitió la verificar la ejecución de los gastos versus la proyección.  "/>
    <m/>
    <x v="1"/>
    <s v="Documental "/>
  </r>
  <r>
    <m/>
    <m/>
    <m/>
    <m/>
    <m/>
    <m/>
    <m/>
    <x v="5"/>
    <s v="4. El contrato en sistema Siexud esta en estado terminado no se evidenció acta de liquidación, su fecha de terminaciòn debio ser diciembre 2017. Por lo anterior a la fecha de esta auditoria el convenio debia estar liquidado"/>
    <m/>
    <x v="1"/>
    <s v="Ejecución"/>
  </r>
  <r>
    <m/>
    <m/>
    <m/>
    <m/>
    <m/>
    <m/>
    <m/>
    <x v="12"/>
    <s v="5. En SICAPITAL el convenio  tiene pendiente por ejecutar el CRP 1929  a nombre Grupo Tx SAS por $234.000.000      "/>
    <m/>
    <x v="1"/>
    <s v="Ejecución"/>
  </r>
  <r>
    <m/>
    <m/>
    <m/>
    <m/>
    <m/>
    <m/>
    <m/>
    <x v="5"/>
    <s v="6. El convenio presenta saldo contable por total de $12.571.428, teniendo e cuenta que su estado es Terminado el sadlo contable deberia ser 0     "/>
    <m/>
    <x v="1"/>
    <s v="Financiero"/>
  </r>
  <r>
    <m/>
    <m/>
    <m/>
    <m/>
    <m/>
    <m/>
    <m/>
    <x v="1"/>
    <s v="7. Se evidenció giro por concepto de beneficio institucional por  $21.428.572  esta limitada su verificación ya que no fue suministrado el presupuesto del convenio.   "/>
    <m/>
    <x v="1"/>
    <s v="Documental "/>
  </r>
  <r>
    <m/>
    <m/>
    <m/>
    <m/>
    <m/>
    <m/>
    <m/>
    <x v="17"/>
    <s v="8. Se evidenció notas de ajuste  N-14-123 y 127  en el año 2017 por valor de $78,971.428 las cuales se debitan y acreditan, no se evidenció la documentación que respalda el movimiento.   documentación que respalda el movimiento.  "/>
    <n v="78971428"/>
    <x v="1"/>
    <s v="Financiero"/>
  </r>
  <r>
    <m/>
    <m/>
    <m/>
    <m/>
    <m/>
    <m/>
    <m/>
    <x v="17"/>
    <s v="9. Se evidenció notas de ajuste  N-14- 28//40//41//44/45/54/63 y 71 en el año 2017 por valor de $45.771.428 las cuales se debitan y acreditan mensualmente, no se evidenció la "/>
    <n v="45771428"/>
    <x v="1"/>
    <s v="Financiero"/>
  </r>
  <r>
    <n v="6127"/>
    <s v="20170002"/>
    <s v="Municipio de Florencia (Caquetá)"/>
    <s v="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560000000"/>
    <n v="0.004641680985039608"/>
    <s v="Liquidado"/>
    <x v="1"/>
    <s v="1. Para este convenio no se evidenció soporte del presupuesto autorizado "/>
    <m/>
    <x v="3"/>
    <s v="Documental "/>
  </r>
  <r>
    <m/>
    <m/>
    <m/>
    <m/>
    <m/>
    <m/>
    <m/>
    <x v="11"/>
    <s v="2. No se evidenciaron pagos por concepto de Beneficio Institucional, al no tener el formato del presupuesto no es posible verificar si el convenio tenia presupuestado este rubro"/>
    <m/>
    <x v="3"/>
    <s v="Financiero"/>
  </r>
  <r>
    <m/>
    <m/>
    <m/>
    <m/>
    <m/>
    <m/>
    <m/>
    <x v="2"/>
    <s v="3. En el contrato con la compañía Grupo TX SAS el valor del contrato es por $262.800.000 y los pagos de acuerdo con los registros contables y las ordenes de pago revisadas son por $654.040.000. No se identifica otro si que cambie el valor inicial del contrato"/>
    <n v="724240000"/>
    <x v="1"/>
    <s v="Financiero"/>
  </r>
  <r>
    <n v="6128"/>
    <s v="003"/>
    <s v="Corporación Autónoma Regional de los Valles del Sinú y del San Jorge - CVS"/>
    <s v="El presente convenio tiene como objeto &quot;aunar esfuerzos interinstitucionales para la optimización de los procesos técnicos, financieros, jurídicos, administrativos y operativos que permitan el fortalecimiento del ejercicio de la autoridad ambiental en el Departamento de Córdoba&quot;"/>
    <n v="533477774"/>
    <n v="0.004421845784851887"/>
    <s v="Liquidado"/>
    <x v="16"/>
    <s v="1. El valor del convenio segùn el sistema Siexud es diferente al de los registros presupuestales. La diferencia es $206.723.219 siendo mayor el valor de los RP"/>
    <n v="206723219"/>
    <x v="1"/>
    <s v="Financiero"/>
  </r>
  <r>
    <m/>
    <m/>
    <m/>
    <m/>
    <m/>
    <m/>
    <m/>
    <x v="5"/>
    <s v="2. El estado de convenio es Liquidado de acuerdo con la verificaciòn de los pagos, el convenio se ejecuto completamente y se termino en el 2018 por lo cual a la fecha deberia star liquidado"/>
    <m/>
    <x v="1"/>
    <s v="Ejecución"/>
  </r>
  <r>
    <n v="6130"/>
    <s v="1720"/>
    <s v="Secretaría de Educacion del Distrito - SED"/>
    <s v="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
    <n v="1850658101"/>
    <n v="0.015339579495037873"/>
    <s v="Liquidado"/>
    <x v="1"/>
    <s v="1. En el sistema SIEXUD no se identifico el contrato de  Bautista Rafael    "/>
    <m/>
    <x v="1"/>
    <s v="Documental "/>
  </r>
  <r>
    <m/>
    <m/>
    <m/>
    <m/>
    <m/>
    <m/>
    <m/>
    <x v="1"/>
    <s v="2. La OP 7333 esta a nombre de la UNIVERSIDAD FRANCISCO JOSE DE CALDAS. Concepto giro a IDEXUD por valor $ 3.735.669 no tiene soportes que permitan identificar el concepto del giro  "/>
    <n v="3735669"/>
    <x v="1"/>
    <s v="Documental "/>
  </r>
  <r>
    <m/>
    <m/>
    <m/>
    <m/>
    <m/>
    <m/>
    <m/>
    <x v="6"/>
    <s v="3. El  tercero CREATIVOS LTDA  presenta diferencia entre el valor  de SIIGO y SICAPITAL por valor de $ 10.227.740    "/>
    <n v="10227740"/>
    <x v="1"/>
    <s v="Ejecución"/>
  </r>
  <r>
    <m/>
    <m/>
    <m/>
    <m/>
    <m/>
    <m/>
    <m/>
    <x v="10"/>
    <s v="4. El formato Cumplido y autorización de giro, se encuentra firmado con sello en el campo ordenador del gasto, el valor total de as ordenes depago de este convenio es de$1.833.202.925"/>
    <n v="1833202925"/>
    <x v="1"/>
    <s v="Ejecución"/>
  </r>
  <r>
    <m/>
    <m/>
    <m/>
    <m/>
    <m/>
    <m/>
    <m/>
    <x v="5"/>
    <s v="5. De acuerdo con el sistema SIEXUD el estado del contrato es liquidado por lo cual a la fecha no deberian quedar saldo de presupuesto por ejecutar el cual es de $17.455.176"/>
    <n v="17455176"/>
    <x v="1"/>
    <s v="Financiero"/>
  </r>
  <r>
    <m/>
    <m/>
    <m/>
    <m/>
    <m/>
    <m/>
    <m/>
    <x v="11"/>
    <s v="6. Este convenio no tiene presupuestado beneficio institucional ni se evidenciaron pagos por este concepto"/>
    <m/>
    <x v="3"/>
    <s v="Ejecución"/>
  </r>
  <r>
    <n v="6131"/>
    <s v="049-5"/>
    <s v="Policia Nacional"/>
    <s v="Prestación de servicios (docente) en misión para el desarrollo de actividades docentes en las diferentes áreas básicas específicas para los colegios de la dirección de bienestar social de la Policía Nacional en todo el territorio nacional"/>
    <n v="1792665538"/>
    <n v="0.01485889560762571"/>
    <s v="Liquidado"/>
    <x v="6"/>
    <s v="1. El valor Autorizado del contrato de CLAUDIA ANDREA CORTES TENORIO hay diferencia de $7.548.148 entre el valor de SICAPITAL y SIIGO "/>
    <n v="7548148"/>
    <x v="1"/>
    <s v="Ejecución"/>
  </r>
  <r>
    <m/>
    <m/>
    <m/>
    <m/>
    <m/>
    <m/>
    <m/>
    <x v="1"/>
    <s v="2. El contratista MAURA JOSE COGOLLO VASQUEZ no se evidencia el contrato en SIEXUD"/>
    <m/>
    <x v="1"/>
    <s v="Documental "/>
  </r>
  <r>
    <m/>
    <m/>
    <m/>
    <m/>
    <m/>
    <m/>
    <m/>
    <x v="1"/>
    <s v="3. La orden de pago 8767 de 2017 girada a nombre de Mauricio Bueno Pinzon por valor  $700,000 no contiene los soportes de los pagos realizados por concepto de envios de dotacion "/>
    <n v="700000"/>
    <x v="1"/>
    <s v="Documental "/>
  </r>
  <r>
    <m/>
    <m/>
    <m/>
    <m/>
    <m/>
    <m/>
    <m/>
    <x v="12"/>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n v="90331669"/>
    <x v="1"/>
    <s v="Financiero"/>
  </r>
  <r>
    <m/>
    <m/>
    <m/>
    <m/>
    <m/>
    <m/>
    <m/>
    <x v="11"/>
    <s v="5. Existe un saldo pendiente por para por concepto de beneficio institucional de $80.988.321"/>
    <n v="80988321"/>
    <x v="1"/>
    <s v="Financiero"/>
  </r>
  <r>
    <n v="6132"/>
    <s v="081"/>
    <s v="Municipio de Madrid"/>
    <s v="Contrato interadministrativo para fortalecer la calidad de la enseñanza del inglés y de la competencia en los estudiantes de preescolar, básica primaria, básica secundaria y media de las instituciones educativas oficiales del Municipio de Madrid."/>
    <n v="900000000"/>
    <n v="0.007459844440242226"/>
    <s v="Liquidado"/>
    <x v="5"/>
    <s v="1. Existen diferencias entre los valores presupuestados y el valor total ejecutado por un valor de $407.089.306, pendientes por ejecutar. A la fecha de esta auditoria en el sistema el estado del convenio es liquidado sin embargo tiene como fecha de terminación junio de 2018   "/>
    <n v="407089306"/>
    <x v="1"/>
    <s v="Ejecución"/>
  </r>
  <r>
    <m/>
    <m/>
    <m/>
    <m/>
    <m/>
    <m/>
    <m/>
    <x v="6"/>
    <s v="2.Se pudo evidenciar que existen registros presupuestales en el sistema SICAPITAL que se encuentran en estado de Agotado y no se han relacionado en el sistema contable SIIGO, estos son: RP 5369  - 3639 - 1892 - 3619 -3623 -3624.     "/>
    <m/>
    <x v="1"/>
    <s v="Financiero"/>
  </r>
  <r>
    <m/>
    <m/>
    <m/>
    <m/>
    <m/>
    <m/>
    <m/>
    <x v="10"/>
    <s v="3. Las ordenes de pago no cuentan con firma del ordenador del gasto Wilman Muñoz, solo existe un sello.     "/>
    <m/>
    <x v="1"/>
    <s v="Ejecución"/>
  </r>
  <r>
    <m/>
    <m/>
    <m/>
    <m/>
    <m/>
    <m/>
    <m/>
    <x v="5"/>
    <s v="4. Existe una resolución asociada a cada contrato, en donde se dictamina la extensión por 4 meses adicionales a lo pactado inicialmente sin embargo a la fecha de esta auditoria aun no se ha liquidado el contrato segùn el estado en SIEXUD  "/>
    <m/>
    <x v="1"/>
    <s v="Ejecución"/>
  </r>
  <r>
    <m/>
    <m/>
    <m/>
    <m/>
    <m/>
    <m/>
    <m/>
    <x v="11"/>
    <s v="5.Existe una diferencia entre el valor desembolsado por concepto de Beneficio institucional por $64.005.504 pendientes por pagar"/>
    <n v="64005504"/>
    <x v="1"/>
    <s v="Financiero"/>
  </r>
  <r>
    <n v="6145"/>
    <s v="077"/>
    <s v="Instituto  para la investigación Educativa y el  Desarrollo Pedagógico - IDEP"/>
    <s v="Aunar esfuerzos para realizar procesos de cualificación en los tres niveles de acompañamiento a docentes y reconocimiento en territorio de experiencias pedagógicas significativas"/>
    <n v="280000000"/>
    <n v="0.002320840492519804"/>
    <s v="Liquidado"/>
    <x v="1"/>
    <s v="1. Dentro de los contratos  verificados en el SIEXUD no se encontro el de Juan Camilo Avila  "/>
    <m/>
    <x v="1"/>
    <s v="Documental "/>
  </r>
  <r>
    <m/>
    <m/>
    <m/>
    <m/>
    <m/>
    <m/>
    <m/>
    <x v="11"/>
    <s v="2. Dentro del presupuesto de este convenio no tiene Beneficio Institucional asignado  "/>
    <m/>
    <x v="1"/>
    <s v="Financiero"/>
  </r>
  <r>
    <n v="6146"/>
    <s v="003"/>
    <s v="Alcaldía Municipal de Subachoque"/>
    <s v="Aunar esfuerzos administrativos, operativos, financieros, para implementar el inglés como segunda lengua en el Municipio de Subachoque"/>
    <n v="45714240"/>
    <n v="0.00037891235455988755"/>
    <s v="Terminado"/>
    <x v="11"/>
    <s v="1. El beneficio institucional presenta un saldo pendiente por pagar de $888,289    "/>
    <n v="888289"/>
    <x v="1"/>
    <s v="Ejecución"/>
  </r>
  <r>
    <m/>
    <m/>
    <m/>
    <m/>
    <m/>
    <m/>
    <m/>
    <x v="1"/>
    <s v="2 No se evidenció en las ordenes de pago las polizas de garantia de los contratistas del convenio, el cual es requisito para realizar la contratacion.   "/>
    <m/>
    <x v="1"/>
    <s v="Documental "/>
  </r>
  <r>
    <m/>
    <m/>
    <m/>
    <m/>
    <m/>
    <m/>
    <m/>
    <x v="12"/>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m/>
    <x v="1"/>
    <s v="Financiero"/>
  </r>
  <r>
    <n v="6147"/>
    <s v="480"/>
    <s v="Unidad Nacional de Protección - UNP"/>
    <s v="Desarrollar las capacitaciones relacionadas con los procesos de apoyo a la gestión de la Unidad Nacional de Protección, de conformidad con el plan de capacitación aprobado para la vigencia 2017"/>
    <n v="545695270"/>
    <n v="0.004523113139973311"/>
    <s v="Terminado"/>
    <x v="1"/>
    <s v="1. En las ordenes de pago y en los contratos no se evidenció pólizas de garantía la cual se constituye como requisito para la contratación     "/>
    <m/>
    <x v="1"/>
    <s v="Ejecución"/>
  </r>
  <r>
    <m/>
    <m/>
    <m/>
    <m/>
    <m/>
    <m/>
    <m/>
    <x v="13"/>
    <s v="2. En la orden de pago P-14-18088 de 2017 girada a nombre de Viaje Tour Colombia SAS por concepto de tiquetes aéreos, no se evidenció documentación de las fechas de los vuelos, trayectos y de los funcionarios que tomaron el servicio.  "/>
    <m/>
    <x v="1"/>
    <s v="Financiero"/>
  </r>
  <r>
    <n v="6148"/>
    <s v="1931"/>
    <s v="Secretaría de Educacion del Distrito - SED"/>
    <s v="apoyar la implementación de acciones que contribuyan al fortalecimiento institucional de la Universidad Distrital Francisco José de Caldas como aliado estratégico, con el fin de mejorar las condiciones de calidad de su oferta educativa, en el marco del proyecto 1074 &quot;educación superior para una ciudad de conocimiento&quot;"/>
    <n v="2860000000"/>
    <n v="0.02370572788788085"/>
    <s v="Terminado"/>
    <x v="10"/>
    <s v="1. Las ordenes de pago no tienen firma autografa del ordenador  del gasto Wilman Muñoz  "/>
    <m/>
    <x v="1"/>
    <s v="Ejecución"/>
  </r>
  <r>
    <m/>
    <m/>
    <m/>
    <m/>
    <m/>
    <m/>
    <m/>
    <x v="3"/>
    <s v="2. El tercero SERVIBALANZAS LTDA no se encuentra en los soportes de pago y no corresponde con el RUT, entre otros soportes el tercero cuenta con el nombre de KASSEL GROUP SAS segùn la verificacion del numero del NIT en la pagina de la DIAN.    "/>
    <m/>
    <x v="1"/>
    <s v="Documental "/>
  </r>
  <r>
    <m/>
    <m/>
    <m/>
    <m/>
    <m/>
    <m/>
    <m/>
    <x v="12"/>
    <s v="3.Se evidencia diferencia en cuanto a lo registrado en el presupuesto del convenio y lo relacionado en las ordenes de pago por valor de $ 8.834.974 pendientes por ejecutar   aunque el estado de acuerdo con el Siexud es Terminado"/>
    <n v="8834974"/>
    <x v="1"/>
    <s v="Financiero"/>
  </r>
  <r>
    <m/>
    <m/>
    <m/>
    <m/>
    <m/>
    <m/>
    <m/>
    <x v="11"/>
    <s v="4.  Se evidencia diferencia en cuanto a lo registrado en el convenio por concepto de beneficio institucional, toda vez que en el convenio se adjunta un valor de $ 7.560.000 y según los soportes validados se evidencia un valor de $ 43.113.968 pagados en exceso  "/>
    <n v="43113968"/>
    <x v="1"/>
    <s v="Financiero"/>
  </r>
  <r>
    <m/>
    <m/>
    <m/>
    <m/>
    <m/>
    <m/>
    <m/>
    <x v="1"/>
    <s v="5.Se evidencia que en los archivos pdf que contienen las ordenes de pago se archivan varias ordenes junto con los soportes sin concervar un orden especifico"/>
    <m/>
    <x v="1"/>
    <s v="Documental "/>
  </r>
  <r>
    <n v="6150"/>
    <s v="1.4.7.1.17.018"/>
    <s v="Corporación para el desarrollo sostenible del área de manejo especial de la Macarena - Cormacarena"/>
    <s v="Estudios para el conocimiento, uso y conservación de la biodiversidad en el departamento del Meta"/>
    <n v="160000000"/>
    <n v="0.0013261945671541736"/>
    <s v="Liquidado"/>
    <x v="1"/>
    <s v="1. En la información digitalizada no se encuentra el contrato del señor William Ariza "/>
    <m/>
    <x v="1"/>
    <s v="Documental "/>
  </r>
  <r>
    <m/>
    <m/>
    <m/>
    <m/>
    <m/>
    <m/>
    <m/>
    <x v="1"/>
    <s v="2. Las ordenes de pago de este convenio no tienen como soporte el CDP correspondiente "/>
    <m/>
    <x v="1"/>
    <s v="Documental "/>
  </r>
  <r>
    <n v="6153"/>
    <s v="144"/>
    <s v="Corporación Autónoma regional del alto Magdalena - CAM"/>
    <s v="Aunar esfuerzos financieros, administrativos, técnicos, científicos e institucionales para la elaboración del estudio de &quot;caracterización ecológica rápida de la biodiversidad en el parque natural regional cerro banderas ojo blanco&quot;, mediante el levantamiento de información, florística y faunística para la actualización del componente biológico del plan de manejo."/>
    <n v="157274000"/>
    <n v="0.0013035995272162842"/>
    <s v="Liquidado"/>
    <x v="10"/>
    <s v="1. Las ordenes de pago no se encuentran firmadas por el ordenador del gastos Wilman Muñoz, las autorizaciones de giro tienen un sello "/>
    <m/>
    <x v="1"/>
    <s v="Ejecución"/>
  </r>
  <r>
    <n v="6154"/>
    <s v="085-5-17"/>
    <s v="Policia Nacional"/>
    <s v="Interventoría técnica, administrativa, contable y financiera para la elaboración de diagnóstico, estudios y diseños para la adecuación de las redes hidráulicas y sanitarias del Hospital Central de la Policía Nacional"/>
    <n v="85000000"/>
    <n v="0.0007045408638006547"/>
    <s v="Liquidado"/>
    <x v="13"/>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n v="37900000"/>
    <x v="1"/>
    <s v="Ejecución"/>
  </r>
  <r>
    <m/>
    <m/>
    <m/>
    <m/>
    <m/>
    <m/>
    <m/>
    <x v="1"/>
    <s v=" 2.  En las órdenes de pago No 3093, 4293 y 5408 a nombre de la Universidad Distrital, está por valor $ 25.000.000, de los cuales están pagando gastos generales  y no se evidencia soportes de dichos gastos.   "/>
    <n v="25000000"/>
    <x v="1"/>
    <s v="Documental "/>
  </r>
  <r>
    <m/>
    <m/>
    <m/>
    <m/>
    <m/>
    <m/>
    <m/>
    <x v="12"/>
    <s v=" 3. Hay una diferencia entre el valor presupuestado y las órdenes de pago de $2.567.857, el estado del convenio en el sistema SIEXUD es liquidado lo cual indica que el presupuesto no fue ejecutado en su totalidad"/>
    <n v="2567857"/>
    <x v="1"/>
    <s v="Financiero"/>
  </r>
  <r>
    <n v="6156"/>
    <s v="213"/>
    <s v="Alcaldía de Bucaramanga"/>
    <s v="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
    <n v="6900314467"/>
    <n v="0.05719474723619217"/>
    <s v="En Liquidación"/>
    <x v="1"/>
    <s v="1. Las OP No. 158 Y 159 no cuentan con soporte físico"/>
    <m/>
    <x v="1"/>
    <s v="Documental "/>
  </r>
  <r>
    <m/>
    <m/>
    <m/>
    <m/>
    <m/>
    <m/>
    <m/>
    <x v="1"/>
    <s v="2.La OP No. 9917 no está ligada a ningún contrato"/>
    <m/>
    <x v="1"/>
    <s v="Documental "/>
  </r>
  <r>
    <m/>
    <m/>
    <m/>
    <m/>
    <m/>
    <m/>
    <m/>
    <x v="7"/>
    <s v="3. No se encuentra soporte de la OP 155 del tercero Ardila Soler Yenny"/>
    <m/>
    <x v="1"/>
    <s v="Documental "/>
  </r>
  <r>
    <m/>
    <m/>
    <m/>
    <m/>
    <m/>
    <m/>
    <m/>
    <x v="2"/>
    <s v="4. En contrato 2478 a nombre de Alba Lucia Barajas, esta persona no está en el informe de SICAPITAL, el número de registro presupuestal No 5591 que  relacionan en las órdenes de pago está a nombre de William Cruz"/>
    <m/>
    <x v="1"/>
    <s v="Financiero"/>
  </r>
  <r>
    <m/>
    <m/>
    <m/>
    <m/>
    <m/>
    <m/>
    <m/>
    <x v="10"/>
    <s v="5. El formato Cumplido y autorización de giro, se encuentra firmado con sello en el campo ordenador del gasto.No tiene firma litográfica vigencia 2017 y 2018."/>
    <m/>
    <x v="1"/>
    <s v="Ejecución"/>
  </r>
  <r>
    <m/>
    <m/>
    <m/>
    <m/>
    <m/>
    <m/>
    <m/>
    <x v="1"/>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n v="13198908"/>
    <x v="1"/>
    <s v="Ejecución"/>
  </r>
  <r>
    <m/>
    <m/>
    <m/>
    <m/>
    <m/>
    <m/>
    <m/>
    <x v="1"/>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n v="13198908"/>
    <x v="1"/>
    <s v="Ejecución"/>
  </r>
  <r>
    <m/>
    <m/>
    <m/>
    <m/>
    <m/>
    <m/>
    <m/>
    <x v="3"/>
    <s v="8. Se evidencio en el  registro de SICAPITAL  del CRP 2801 exceso de  $193.700.350 al monto estipulado en el otro si del contrato."/>
    <n v="193700350"/>
    <x v="1"/>
    <s v="Financiero"/>
  </r>
  <r>
    <m/>
    <m/>
    <m/>
    <m/>
    <m/>
    <m/>
    <m/>
    <x v="1"/>
    <s v="9. No se evidencio en las ordenes de pago documentación que permita identificar la base y  tarifa de retención en la fuente, en los contratos de honorarios"/>
    <m/>
    <x v="0"/>
    <s v="Financiero"/>
  </r>
  <r>
    <m/>
    <m/>
    <m/>
    <m/>
    <m/>
    <m/>
    <m/>
    <x v="7"/>
    <s v="10. No se evidencio el soporte de OTROSI del contrato 384 a nombre de Edwin Bernardo Gil Daza, por valor de $ 5.522.400"/>
    <n v="5522400"/>
    <x v="1"/>
    <s v="Documental "/>
  </r>
  <r>
    <m/>
    <m/>
    <m/>
    <m/>
    <m/>
    <m/>
    <m/>
    <x v="7"/>
    <s v="11. No se evidencio el soporte de OTROSI del contrato 529 a nombre de Edison Morales Reyes, por valor de  2.368.000"/>
    <n v="2368000"/>
    <x v="1"/>
    <s v="Documental "/>
  </r>
  <r>
    <m/>
    <m/>
    <m/>
    <m/>
    <m/>
    <m/>
    <m/>
    <x v="7"/>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n v="14288952"/>
    <x v="1"/>
    <s v="Documental "/>
  </r>
  <r>
    <m/>
    <m/>
    <m/>
    <m/>
    <m/>
    <m/>
    <m/>
    <x v="1"/>
    <s v="13. Para la orden de pago No 14365 a nombre de Wilson Fernando Salamanca Álvarez no se evidencia contrato de servicio, en los soportes suministrados en la página de SIEXUD adjuntan un formato de orden de compra No 2719."/>
    <m/>
    <x v="1"/>
    <s v="Documental "/>
  </r>
  <r>
    <m/>
    <m/>
    <m/>
    <m/>
    <m/>
    <m/>
    <m/>
    <x v="3"/>
    <s v="14. Para el contratista Comercializadora Rads SAS no se evidencio los soportes de registro presupuestal ni disponibilidad presupuestal y contrato."/>
    <m/>
    <x v="1"/>
    <s v="Documental "/>
  </r>
  <r>
    <m/>
    <m/>
    <m/>
    <m/>
    <m/>
    <m/>
    <m/>
    <x v="1"/>
    <s v="15.  El las órdenes de pago No 469, 470, 471 y 472 no se puede evidenciar el ordenador del gasto ya que la firma no es legible y no se puede identificar el nombre."/>
    <m/>
    <x v="1"/>
    <s v="Ejecución"/>
  </r>
  <r>
    <m/>
    <m/>
    <m/>
    <m/>
    <m/>
    <m/>
    <m/>
    <x v="3"/>
    <s v="16. Se evidencia que en la información de SICAPITAL relacionan a William Cruz con registro presupuestal por valor de $32.373.817, y no tiene ninguna orden de pago, no se puede verificar los datos de esta persona. "/>
    <n v="32373817"/>
    <x v="1"/>
    <s v="Financiero"/>
  </r>
  <r>
    <m/>
    <m/>
    <m/>
    <m/>
    <m/>
    <m/>
    <m/>
    <x v="12"/>
    <s v="17. En el valor presupuestado y el total de órdenes de pago hay una diferencia de $793.870.457 que está pendiente por ejecutar, el convenio se encuentra en liquidación pero no se evidencian docuemntos que soporten la diferencia entre los pagos y el presupuesto"/>
    <n v="793870457"/>
    <x v="1"/>
    <s v="Financiero"/>
  </r>
  <r>
    <n v="6157"/>
    <s v="04-5-10045-2017"/>
    <s v="Policia Nacional"/>
    <s v="Interventoría técnico administrativa, financiera, legal y ambiental para &quot;construcción, dotación, cableado estructurado, equipos activos, planta eléctrica y ups del centro estratégico de credibilidad y confianza región 6, en Envigado (Antioquia) a precios unitarios fijos sin fórmula de reajuste"/>
    <n v="740850000"/>
    <n v="0.006140695281726059"/>
    <s v="Terminado"/>
    <x v="7"/>
    <s v="1. La orden de pago 14082 -14083 correspondiente a los pagos del señor Carvajal Juan Manuel en SIIGO se evidencian como documento N y no se encuentran digitalizados"/>
    <m/>
    <x v="1"/>
    <s v="Documental "/>
  </r>
  <r>
    <m/>
    <m/>
    <m/>
    <m/>
    <m/>
    <m/>
    <m/>
    <x v="12"/>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n v="26421031"/>
    <x v="1"/>
    <s v="Financiero"/>
  </r>
  <r>
    <n v="6158"/>
    <s v="1053"/>
    <s v="Alcaldía Distrital de Santa Marta"/>
    <s v="Innovación de la nueva estructura administrativa central y descentralizada del distrito de Santa marta, Magdalena, Caribe"/>
    <n v="792738240"/>
    <n v="0.006570782169146009"/>
    <s v="Liquidado"/>
    <x v="7"/>
    <s v="1.  La orden de pago No. 5803 en cabeza de Maria Jose Crespo López no se encuentra en la plataforma de las ordenes, lo que no permite evidenciar documentación alguna que soporte dicho pago según cuantía registrada en SIIGO.   "/>
    <m/>
    <x v="1"/>
    <s v="Documental "/>
  </r>
  <r>
    <m/>
    <m/>
    <m/>
    <m/>
    <m/>
    <m/>
    <m/>
    <x v="9"/>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m/>
    <x v="1"/>
    <s v="Financiero"/>
  </r>
  <r>
    <m/>
    <m/>
    <m/>
    <m/>
    <m/>
    <m/>
    <m/>
    <x v="1"/>
    <s v="4. Las ordenes de pago verificadas no cuentan con el respectivo CDP "/>
    <m/>
    <x v="1"/>
    <s v="Documental "/>
  </r>
  <r>
    <m/>
    <m/>
    <m/>
    <m/>
    <m/>
    <m/>
    <m/>
    <x v="5"/>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n v="2248280"/>
    <x v="1"/>
    <s v="Financiero"/>
  </r>
  <r>
    <n v="6159"/>
    <s v="2276"/>
    <s v="Secretaría de Educacion del Distrito - SED"/>
    <s v="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
    <n v="784160000"/>
    <n v="0.006499679573622605"/>
    <s v="Liquidado"/>
    <x v="10"/>
    <s v="1. El formato de autorizacion de giro no se encuentra firmado por el ordenador del gasto, dentro del proceso contractual No. 479,  realizado con Bustos Velazco Edier Hernán, en la documentación sistematizada suministrada por el Idexud.  "/>
    <m/>
    <x v="1"/>
    <s v="Ejecución"/>
  </r>
  <r>
    <m/>
    <m/>
    <m/>
    <m/>
    <m/>
    <m/>
    <m/>
    <x v="9"/>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n v="22500000"/>
    <x v="1"/>
    <s v="Financiero"/>
  </r>
  <r>
    <m/>
    <m/>
    <m/>
    <m/>
    <m/>
    <m/>
    <m/>
    <x v="10"/>
    <s v="3. El formato de autorizacion de giro no se encuentra firmado por el ordenador del gasto, dentro del proceso contractual No. 1969,  realizado con Melo Rodríguez Clara Esther, en la documentación sistematizada suministrada por el Idexud.  "/>
    <m/>
    <x v="1"/>
    <s v="Ejecución"/>
  </r>
  <r>
    <m/>
    <m/>
    <m/>
    <m/>
    <m/>
    <m/>
    <m/>
    <x v="9"/>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n v="22500000"/>
    <x v="1"/>
    <s v="Financiero"/>
  </r>
  <r>
    <m/>
    <m/>
    <m/>
    <m/>
    <m/>
    <m/>
    <m/>
    <x v="1"/>
    <s v=" 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1"/>
    <s v="6. Verificado el RUT se encuentra desactualizado ya que esta impreso del dia 10 de julio del 2014 , en la documentación sistematizada suministrada por el Idexud dentro del proceso contractual No. 480 del señor Reyes Roncancio Jaime Duvan             "/>
    <m/>
    <x v="0"/>
    <s v="Documental "/>
  </r>
  <r>
    <m/>
    <m/>
    <m/>
    <m/>
    <m/>
    <m/>
    <m/>
    <x v="10"/>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m/>
    <x v="1"/>
    <s v="Ejecución"/>
  </r>
  <r>
    <m/>
    <m/>
    <m/>
    <m/>
    <m/>
    <m/>
    <m/>
    <x v="10"/>
    <s v="8. El formato de autorizacion de giro no se encuentra firmado por el ordenador del gasto, dentro del proceso contractual No. 1968 , realizado con el señor Venegas Andrés Arturo, en la documentación sistematizada suministrada por el Idexud.  "/>
    <m/>
    <x v="1"/>
    <s v="Ejecución"/>
  </r>
  <r>
    <m/>
    <m/>
    <m/>
    <m/>
    <m/>
    <m/>
    <m/>
    <x v="1"/>
    <s v="9.  Verificado el RUT se encuentra desactualizado ya que esta impreso del dia 29 de mayo del 2014 , en la documentación sistematizada suministrada por el Idexud dentro del proceso contractual No.  490 del Villarraga Poveda Luis Fernando    "/>
    <m/>
    <x v="0"/>
    <s v="Documental "/>
  </r>
  <r>
    <m/>
    <m/>
    <m/>
    <m/>
    <m/>
    <m/>
    <m/>
    <x v="12"/>
    <s v="10. Se evidencia que en el informe del sofware contable SICAPITAL , se relacionan dos procesos contractuales con Valmarketing Sas uno por valor de $ 2.900.000 y otro por $ 500.000,  los cuales al parecer  no fueron ejecutados.   "/>
    <n v="3400000"/>
    <x v="1"/>
    <s v="Ejecución"/>
  </r>
  <r>
    <m/>
    <m/>
    <m/>
    <m/>
    <m/>
    <m/>
    <m/>
    <x v="5"/>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n v="260725192"/>
    <x v="1"/>
    <s v="Financiero"/>
  </r>
  <r>
    <n v="6160"/>
    <s v="159"/>
    <s v="Gobernación de Cundinamarca"/>
    <s v="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
    <n v="71000000"/>
    <n v="0.0005884988391746645"/>
    <s v="Liquidado"/>
    <x v="18"/>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m/>
    <x v="0"/>
    <s v="Ejecución"/>
  </r>
  <r>
    <m/>
    <m/>
    <m/>
    <m/>
    <m/>
    <m/>
    <m/>
    <x v="1"/>
    <s v="2. Verificado el RUT se encuentra desactualizado ya que está impreso del día 21 de enero del 2013, en  la documentación sistematizada suministrada por el Idexud dentro del proceso contractual No. 3042 de la señora Moreno Calderón Sandra Viviana.       "/>
    <m/>
    <x v="0"/>
    <s v="Documental "/>
  </r>
  <r>
    <m/>
    <m/>
    <m/>
    <m/>
    <m/>
    <m/>
    <m/>
    <x v="1"/>
    <s v=" 3. No se encuentra el RUT, certificación Bancaria, planilla seguridad social, informe de cumplimiento, dentro del proceso contractual No. 16 con el señor Medina García Víctor Hugo, en la documentación sistematizada suministrada por el Idexud.     "/>
    <m/>
    <x v="0"/>
    <s v="Documental "/>
  </r>
  <r>
    <m/>
    <m/>
    <m/>
    <m/>
    <m/>
    <m/>
    <m/>
    <x v="5"/>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n v="4892858"/>
    <x v="1"/>
    <s v="Financiero"/>
  </r>
  <r>
    <m/>
    <m/>
    <m/>
    <m/>
    <m/>
    <m/>
    <m/>
    <x v="9"/>
    <s v="5. No se encuentra una relacion en la que se especifique cada una de las la bases, porcentajes y valores de los descuentos fiscales.   6. No se encuentra una relacion en la que se especifique cada una de las la bases, porcentajes y valores de los descuentos fiscales.   "/>
    <m/>
    <x v="1"/>
    <s v="Financiero"/>
  </r>
  <r>
    <n v="6161"/>
    <s v="17-16-089-047PS"/>
    <s v="Instituto de investigación de recursos biológicos &quot;Alexander Von Humboldt&quot;"/>
    <s v="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
    <n v="120000000"/>
    <n v="0.0009946459253656302"/>
    <s v="Liquidado"/>
    <x v="17"/>
    <s v="1. Se registraron pagos a varios terceros en el sistema SIIGO con un documento N(nota contable) los terceros son Steven Bernal, Daniel Ruiz, Angie Montañez,Karen Polania, Andres Torrejano  "/>
    <n v="15623565"/>
    <x v="0"/>
    <s v="Documental "/>
  </r>
  <r>
    <m/>
    <m/>
    <m/>
    <m/>
    <m/>
    <m/>
    <m/>
    <x v="1"/>
    <s v="2. No hay registro RP para los siguientes terceros Horacio Baquero, Instituto Humbolt, MOnica Zorrilla, Angie mOntañez, Sebastian Rodriguez "/>
    <m/>
    <x v="0"/>
    <s v="Ejecución"/>
  </r>
  <r>
    <m/>
    <m/>
    <m/>
    <m/>
    <m/>
    <m/>
    <m/>
    <x v="4"/>
    <s v="3. El valor de las ordenes de pago supera el valor del presupuesto en $6.588.200, el convenio se encuentra liquidado por lo que no deberia presentarse es diferencia"/>
    <n v="6588200"/>
    <x v="1"/>
    <s v="Financiero"/>
  </r>
  <r>
    <n v="6163"/>
    <s v="118-5-17"/>
    <s v="Policia Nacional"/>
    <s v="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
    <n v="114142500"/>
    <n v="0.0009460947711337203"/>
    <s v="Liquidado"/>
    <x v="10"/>
    <s v="1. Las órdenes de pago a Reinaldo Sanabria Salamanca, no se puede verificar quien autorizo el pago por que en la autorización dice Wilman Muños Prieto pero firma otra persona y no es legible la firma. "/>
    <m/>
    <x v="1"/>
    <s v="Ejecución"/>
  </r>
  <r>
    <m/>
    <m/>
    <m/>
    <m/>
    <m/>
    <m/>
    <m/>
    <x v="5"/>
    <s v="2. Entre el valor presupuestado y el total de las órdenes de pago hay una diferencia de $13.305.160 pendiente por ejecutar, en el sistema SIEXUD el convenio se encuentra liquidado por lo cual no deberia tener saldos pendientes en el presupuesto por ejecutar       "/>
    <n v="13305160"/>
    <x v="1"/>
    <s v="Financiero"/>
  </r>
  <r>
    <m/>
    <m/>
    <m/>
    <m/>
    <m/>
    <m/>
    <m/>
    <x v="6"/>
    <s v="3. En el total de disponibilidad presupuestal (RP) y el total de las órdenes de pago hay una diferencia de $3.766.901, que corresponden pagos que no se han realizado a los contratistas María Eugenia Bejarano Barrera por $ 950.000 y Luis Javier Gomez Díaz por $2.800.000."/>
    <n v="3750000"/>
    <x v="1"/>
    <s v="Financiero"/>
  </r>
  <r>
    <n v="6165"/>
    <s v="122-5-17"/>
    <s v="Policia Nacional"/>
    <s v="Interventoría técnica, administrativa, financiera y contable para la terminación de la construcción de la inspección de policía del Municipio de Luruaco- Atlántico"/>
    <n v="19014845"/>
    <n v="0.00015760865083924187"/>
    <s v="Suscrito"/>
    <x v="1"/>
    <s v="1. No se encuentra el certificado de Disponibilidad Presupuesta, dentro del proceso contractual No. 2682, realizado con el señor Cesar Augusto Mayorga Mendoza, en la documentación sistematizada suministrada por el Idexud.   "/>
    <m/>
    <x v="0"/>
    <s v="Documental "/>
  </r>
  <r>
    <m/>
    <m/>
    <m/>
    <m/>
    <m/>
    <m/>
    <m/>
    <x v="1"/>
    <s v="2. No se encuentra el certificado de Disponibilidad Presupuesta, registro presupuestal dentro del proceso contractual No. 2681, realizado con el señor Miguel Ángel Zuluaga Ramírez, en la documentación sistematizada suministrada por el Idexud.   "/>
    <m/>
    <x v="0"/>
    <s v="Documental "/>
  </r>
  <r>
    <m/>
    <m/>
    <m/>
    <m/>
    <m/>
    <m/>
    <m/>
    <x v="5"/>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n v="2362142"/>
    <x v="1"/>
    <s v="Financiero"/>
  </r>
  <r>
    <n v="6167"/>
    <s v="1177"/>
    <s v="Ministerio de Educacion Nacional - MEN"/>
    <s v="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
    <n v="130666667"/>
    <n v="0.001083058899272147"/>
    <s v="Terminado"/>
    <x v="7"/>
    <s v="1. El contrato del tercero Castro Garcia Diana  N° 2391 no se evidencia dentro de la relacion de contratos del sistema SIEXUD, el que se evidenci es por un valor diferente al registrado en SICAPITAL    "/>
    <m/>
    <x v="1"/>
    <s v="Documental "/>
  </r>
  <r>
    <m/>
    <m/>
    <m/>
    <m/>
    <m/>
    <m/>
    <m/>
    <x v="1"/>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m/>
    <x v="0"/>
    <s v="Documental "/>
  </r>
  <r>
    <m/>
    <m/>
    <m/>
    <m/>
    <m/>
    <m/>
    <m/>
    <x v="10"/>
    <s v="4. Las ordenes no cuentan con la firma del ordenador del gasto, las ordenes de pago no cuentan con el CDP y RP correspondiente"/>
    <m/>
    <x v="1"/>
    <s v="Ejecución"/>
  </r>
  <r>
    <n v="6168"/>
    <s v="083"/>
    <s v="Instituto de Infraestructura y Concesiones de Cundinamarca"/>
    <s v="La Universidad Distrital Francisco Jose de Caldas se obliga con el ICCU a ejecutar la &quot;interventoría a estudios y diseños en las vías del Departamento de Cundinamarca &quot;"/>
    <n v="282092787"/>
    <n v="0.0023381870097048717"/>
    <s v="Terminado"/>
    <x v="12"/>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n v="73490199"/>
    <x v="1"/>
    <s v="Ejecución"/>
  </r>
  <r>
    <m/>
    <m/>
    <m/>
    <m/>
    <m/>
    <m/>
    <m/>
    <x v="13"/>
    <s v=" 2. En la orden de pago N° 11360 que esta a nombre de la Señora MARGARITA ROMERO VARGAS ralacionan 2 ordenes de la misma persona, pero diferente convenio por $2.875.000.   "/>
    <n v="2875000"/>
    <x v="1"/>
    <s v="Documental "/>
  </r>
  <r>
    <m/>
    <m/>
    <m/>
    <m/>
    <m/>
    <m/>
    <m/>
    <x v="1"/>
    <s v="3. Dentro de los soportes de las ordenes de pago no es posible identificar las bases y porcentajes de las retenciones aplicadas "/>
    <m/>
    <x v="1"/>
    <s v="Financiero"/>
  </r>
  <r>
    <m/>
    <m/>
    <m/>
    <m/>
    <m/>
    <m/>
    <m/>
    <x v="16"/>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n v="97094201"/>
    <x v="1"/>
    <s v="Ejecución"/>
  </r>
  <r>
    <n v="6169"/>
    <s v="4232000-712-2017"/>
    <s v="Alcaldía Mayor de Bogotá"/>
    <s v="Adelantar y desarrollar procesos de formación dirigidos a los servidores de la secretaría general de la Alcaldía Mayor de Bogotá D.C, en temas establecidos por el plan institucional de capacitación pic 2017"/>
    <n v="156576000"/>
    <n v="0.0012978140034170741"/>
    <s v="Terminado"/>
    <x v="7"/>
    <s v="1. Para el contratista John Alexander Mancera no se evidenció contrato, en la revisión de los soportes solo adjunta la orden de compra.   "/>
    <m/>
    <x v="1"/>
    <s v="Documental "/>
  </r>
  <r>
    <m/>
    <m/>
    <m/>
    <m/>
    <m/>
    <m/>
    <m/>
    <x v="6"/>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m/>
    <x v="1"/>
    <s v="Financiero"/>
  </r>
  <r>
    <m/>
    <m/>
    <m/>
    <m/>
    <m/>
    <m/>
    <m/>
    <x v="12"/>
    <s v="3. A la fecha de esta auditoria el estado del convenio en SIEXUD es Terminado con fecha de finalizaciòn de diciembre de 2017 sin embargo de acuerdo con la revisión realizada a las ordenes de pago se han realizados pagos por encima del presupuesto en $1.000.000 "/>
    <n v="1000000"/>
    <x v="1"/>
    <s v="Financiero"/>
  </r>
  <r>
    <n v="6170"/>
    <s v="977"/>
    <s v="Superintendencia de Puertos y Transporte"/>
    <s v="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
    <n v="321356000"/>
    <n v="0.0026636286332649786"/>
    <s v="Liquidado"/>
    <x v="1"/>
    <s v="1. No se evidencian certificados de disponibilidad  dentro de los soportes de las ordenes de pago    "/>
    <m/>
    <x v="0"/>
    <s v="Documental "/>
  </r>
  <r>
    <m/>
    <m/>
    <m/>
    <m/>
    <m/>
    <m/>
    <m/>
    <x v="5"/>
    <s v="2. Según en Siexud el valor presupuestado era de $321.356.000, en los aportes a solo esta por un total de $251.356.000, con un saldo pendiente por ejecutar por $6.517.000 sin embargo el estado del convenio según el sistema es liquidado    "/>
    <n v="6517000"/>
    <x v="1"/>
    <s v="Financiero"/>
  </r>
  <r>
    <m/>
    <m/>
    <m/>
    <m/>
    <m/>
    <m/>
    <m/>
    <x v="6"/>
    <s v="3. En el sistema SICAPITAL los terceros William Barragan y Geomap SAS tienen registros pero no se evidenviaron ordenes de pago de estos terceros"/>
    <m/>
    <x v="1"/>
    <s v="Ejecución"/>
  </r>
  <r>
    <n v="6171"/>
    <s v="372"/>
    <s v="Unidad Administrativa Especial Cuerpo Oficial de Bomberos"/>
    <s v="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
    <n v="494497000"/>
    <n v="0.004098745217962734"/>
    <s v="En Liquidación"/>
    <x v="10"/>
    <s v="1, Para la orden de pago 9699 no se evidencia firma en la autorizacion de giro, no se ve ejecutado en su totalidad el presupuesto.     "/>
    <m/>
    <x v="1"/>
    <s v="Documental "/>
  </r>
  <r>
    <m/>
    <m/>
    <m/>
    <m/>
    <m/>
    <m/>
    <m/>
    <x v="6"/>
    <s v="2. La orden de pago 17736 se encuentra registrada a nombre de FUNGESCOL , sin embargo en los registros de SICAPITAL aparece como William Cruz.      "/>
    <m/>
    <x v="0"/>
    <s v="Documental "/>
  </r>
  <r>
    <m/>
    <m/>
    <m/>
    <m/>
    <m/>
    <m/>
    <m/>
    <x v="5"/>
    <s v="3. Se evidencia que el valor presupuestado y las ordenes de pago difieren por  $99.659.172 pendientes por ejecutar a la fecha el convenio esta en liquidaciòn por lo que los saldos de los pagos y presupuesto deberian ser iguales"/>
    <m/>
    <x v="1"/>
    <s v="Financiero"/>
  </r>
  <r>
    <n v="6174"/>
    <s v="DU63"/>
    <s v="World Wildlife Fund (WWF)"/>
    <s v="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
    <n v="25000000"/>
    <n v="0.00020721790111783963"/>
    <s v="Terminado"/>
    <x v="10"/>
    <s v="1. La firma del ordenador del gasto en el formato de cumplido y autorización de giro es un sello. "/>
    <m/>
    <x v="1"/>
    <s v="Ejecución"/>
  </r>
  <r>
    <m/>
    <m/>
    <m/>
    <m/>
    <m/>
    <m/>
    <m/>
    <x v="9"/>
    <s v="2.La orden 14305 y 14842 tiene diferente monto pero la misma base de retencion "/>
    <m/>
    <x v="1"/>
    <s v="Financiero"/>
  </r>
  <r>
    <m/>
    <m/>
    <m/>
    <m/>
    <m/>
    <m/>
    <m/>
    <x v="5"/>
    <s v="3. El convenio se encuentra en estado terminado de acuerdo con la información del Siexud la fecha de terminación es noviembre de 2017. Sin embargo a la fecha de esta auditoria aun no se evidecia que hayan iniciado el proceso de liquidación"/>
    <m/>
    <x v="1"/>
    <s v="Ejecución"/>
  </r>
  <r>
    <m/>
    <m/>
    <m/>
    <m/>
    <m/>
    <m/>
    <m/>
    <x v="11"/>
    <s v="4. No se evidenciaron pagos por concepto de beneficio institucional ni se encuentra dentro del presupuesto"/>
    <m/>
    <x v="1"/>
    <s v="Ejecución"/>
  </r>
  <r>
    <n v="6175"/>
    <s v="894"/>
    <s v="Agencia Nacional de Tierras"/>
    <s v="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
    <n v="40000000"/>
    <n v="0.0003315486417885434"/>
    <s v="Suscrito"/>
    <x v="1"/>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m/>
    <x v="0"/>
    <s v="Documental "/>
  </r>
  <r>
    <m/>
    <m/>
    <m/>
    <m/>
    <m/>
    <m/>
    <m/>
    <x v="1"/>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m/>
    <x v="0"/>
    <s v="Documental "/>
  </r>
  <r>
    <m/>
    <m/>
    <m/>
    <m/>
    <m/>
    <m/>
    <m/>
    <x v="1"/>
    <s v="3. No se encuentra una relacion en la que se especifique cada una de las la bases, porcentajes y valores de los descuentos fiscales.   "/>
    <m/>
    <x v="1"/>
    <s v="Financiero"/>
  </r>
  <r>
    <m/>
    <m/>
    <m/>
    <m/>
    <m/>
    <m/>
    <m/>
    <x v="5"/>
    <s v="4. El valor total para la ejecucion de este convenio es de $ 40.000.000 y las ordenes de pago suman un valor de $ 35.688.785 menos $ 4.285.714  del beneficio institucional queda un un saldo pendiente por ejecutar de $ 25.501  "/>
    <n v="4285714"/>
    <x v="1"/>
    <s v="Financiero"/>
  </r>
  <r>
    <m/>
    <m/>
    <m/>
    <m/>
    <m/>
    <m/>
    <m/>
    <x v="5"/>
    <s v="5. En el sistema SIEXUD el estado del contrato es suscrito, sin embargo de acuerdo con los soportes verificados se pudo evidenciar que el convenio fue desarrollado y el presupuesto ejecutado en su totalidad lo cual indica que la información en el SIEXUD esta desactualizada"/>
    <m/>
    <x v="1"/>
    <s v="Documental "/>
  </r>
  <r>
    <n v="6176"/>
    <s v="80-7-10292-17"/>
    <s v="Policia Nacional"/>
    <s v="El objeto del presente contrato es la: prestación de servicios profesionales de capacitación- &quot;Seminario taller congreso institucional de seguridad y salud en el trabajo para responsables del GSSST de las unidades&quot;, para 1800 funcionarios de la Policía Nacional a nivel nacional"/>
    <n v="3488950000"/>
    <n v="0.02891891584420346"/>
    <s v="Suscrito"/>
    <x v="5"/>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m/>
    <x v="0"/>
    <s v="Financiero"/>
  </r>
  <r>
    <m/>
    <m/>
    <m/>
    <m/>
    <m/>
    <m/>
    <m/>
    <x v="1"/>
    <s v="2. El valor del contrato de acuerdo con la matriz suministrada difiere del formato de presupuesto cargado en SIEXUD el formato indica que el prespuesto es de $324.950.000   "/>
    <n v="324950000"/>
    <x v="1"/>
    <s v="Financiero"/>
  </r>
  <r>
    <m/>
    <m/>
    <m/>
    <m/>
    <m/>
    <m/>
    <m/>
    <x v="5"/>
    <s v="3. El convenio presenta estado de suscrito sin fecha de inicio y terminación en el sistema SIEXUD sin embargo de acuerdo con la información evidenciada ya se esta ejecutando   "/>
    <m/>
    <x v="1"/>
    <s v="Ejecución"/>
  </r>
  <r>
    <m/>
    <m/>
    <m/>
    <m/>
    <m/>
    <m/>
    <m/>
    <x v="11"/>
    <s v="4. Para este convenio no se presupuesto beneficio institucional y tampoco se evidenciaron pagos por este concepto"/>
    <m/>
    <x v="1"/>
    <s v="Ejecución"/>
  </r>
  <r>
    <n v="6177"/>
    <s v="80-3-10290-17"/>
    <s v="Policia Nacional"/>
    <s v="Interventoria técnica administrativa, financiera, legal y ambiental para la &quot;demolición y construcción del muro de cerramiento perimetral, vías y urbanismo de la dirección nacional de escuelas, a precios unitarios fijos sin fórmula de reajuste, incluyendo trámites de licencias"/>
    <n v="249500000"/>
    <n v="0.0020680346531560395"/>
    <s v="Liquidado"/>
    <x v="10"/>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m/>
    <x v="1"/>
    <s v="Ejecución"/>
  </r>
  <r>
    <m/>
    <m/>
    <m/>
    <m/>
    <m/>
    <m/>
    <m/>
    <x v="5"/>
    <s v="2.De acuerdo con las ordenes de pago verificadas existe una diferencia con respecto al presupuesto ejecuttado de $87.609.158 en exceso, el estado del convenio es liquidado por lo que el presupuesto y los pagos deberian coincidir"/>
    <n v="87609158"/>
    <x v="1"/>
    <s v="Financiero"/>
  </r>
  <r>
    <n v="6178"/>
    <s v="012"/>
    <s v="Corporación Autónoma Regional de Chivor - Corpochivor"/>
    <s v="Aunar esfuerzos interinstitucionales para implementar actividades de restauración asistida o sucesión dirigida y el establecimiento de parcelas permanentes de evaluación bajo un enfoqie de investigación aplicada en el marco del proyecto &quot;rehabilitación de áreas de interés hídrico y forestal priorizadas en la jurisdicción de Corpochivor- Boyacá&quot;, cofinanciado por el Fondo de Compensación Ambiental del Ministerio de Ambiente y Desarrollo Sostenible."/>
    <n v="141501082"/>
    <n v="0.0011728622887177327"/>
    <s v="Terminado"/>
    <x v="1"/>
    <s v="1. No se encuentra el RUT, certificación bancaria, informe de cumplimiento, planilla de seguridad social, dentro del proceso contractual No. 116, realizado con el señor Ariza Cortes William Gilberto, en la documentación sistematizada suministrada por el Idexud.   "/>
    <m/>
    <x v="0"/>
    <s v="Documental "/>
  </r>
  <r>
    <m/>
    <m/>
    <m/>
    <m/>
    <m/>
    <m/>
    <m/>
    <x v="1"/>
    <s v="2. No se encuentra el RUT, certificación bancaria, informe de cumplimiento, planilla de seguridad social, dentro del proceso contractual No. 049, realizado con el señor Carvajal Rojas Lyndon, en la documentación sistematizada suministrada por el Idexud.  "/>
    <m/>
    <x v="0"/>
    <s v="Documental "/>
  </r>
  <r>
    <m/>
    <m/>
    <m/>
    <m/>
    <m/>
    <m/>
    <m/>
    <x v="18"/>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m/>
    <x v="1"/>
    <s v="Documental "/>
  </r>
  <r>
    <m/>
    <m/>
    <m/>
    <m/>
    <m/>
    <m/>
    <m/>
    <x v="7"/>
    <s v=" 4. Se realizó una devolución por rendimientos a la corporación autónoma regional de Chivor no se encuentra la orden de pago No.  16159 dentro del Link de ordenes de pago y en SICAPITAL no encuentra el registro del pago.   "/>
    <m/>
    <x v="1"/>
    <s v="Documental "/>
  </r>
  <r>
    <m/>
    <m/>
    <m/>
    <m/>
    <m/>
    <m/>
    <m/>
    <x v="9"/>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n v="1477300"/>
    <x v="1"/>
    <s v="Financiero"/>
  </r>
  <r>
    <m/>
    <m/>
    <m/>
    <m/>
    <m/>
    <m/>
    <m/>
    <x v="5"/>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n v="24104241"/>
    <x v="1"/>
    <s v="Financiero"/>
  </r>
  <r>
    <n v="6181"/>
    <s v="550"/>
    <s v="Unidad Administrativa Especial de Servicios Públicos - UAESP"/>
    <s v="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
    <n v="220000000"/>
    <n v="0.0018235175298369885"/>
    <s v="Liquidado"/>
    <x v="5"/>
    <s v="1.El convenio presenta un saldo por ejecutar de $7.200.000 sin embargo el convenio se encuentra liquidado por lo que no se deberia presentar dicha diferencia"/>
    <n v="7200000"/>
    <x v="1"/>
    <s v="Financiero"/>
  </r>
  <r>
    <m/>
    <m/>
    <m/>
    <m/>
    <m/>
    <m/>
    <m/>
    <x v="10"/>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m/>
    <x v="1"/>
    <s v="Ejecución"/>
  </r>
  <r>
    <n v="6182"/>
    <s v="537"/>
    <s v="Secretaría Distrital del Hábitat"/>
    <s v="Contratar los servicios para realizar actividades de capacitación y formación de acuerdo con el plan institucional de capacitación (pic) de 2017, con el fin de fortalecer los conocimientos, habilidades y competencias de los servicios públicos de la entidad"/>
    <n v="67760000"/>
    <n v="0.0005616433991897925"/>
    <s v="Terminado"/>
    <x v="5"/>
    <s v="1. El estado del contrato según el sistema SIEXUD es Terminado de acuerdo con el sistema la fecha de terminación es febrero de 2018, sin embargo aun tiene un saldo pendiente por ejecutar en el presupuesto es de $32.194.970  "/>
    <n v="32194970"/>
    <x v="1"/>
    <s v="Documental "/>
  </r>
  <r>
    <m/>
    <m/>
    <m/>
    <m/>
    <m/>
    <m/>
    <m/>
    <x v="11"/>
    <s v="2. No se identificaron ordenes de pago por concepto de Beneficio Institucional a la Universidada Distrital, el valor presupuestado es de $7.600.000"/>
    <n v="7600000"/>
    <x v="1"/>
    <s v="Financiero"/>
  </r>
  <r>
    <m/>
    <m/>
    <m/>
    <m/>
    <m/>
    <m/>
    <m/>
    <x v="1"/>
    <s v="3. Las ordenes de pago no cuentan con soportes del calculo de la retención en la fuente"/>
    <m/>
    <x v="1"/>
    <s v="Financiero"/>
  </r>
  <r>
    <n v="6183"/>
    <s v="1378"/>
    <s v="Ministerio de Educacion Nacional - MEN"/>
    <s v="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
    <n v="733867589"/>
    <n v="0.006082820059639575"/>
    <s v="Liquidado"/>
    <x v="10"/>
    <s v="1. Los soportes de las ordenes de pago de este convenio no tienen firma ni nombre del ordenador del gasto "/>
    <m/>
    <x v="1"/>
    <s v="Ejecución"/>
  </r>
  <r>
    <m/>
    <m/>
    <m/>
    <m/>
    <m/>
    <m/>
    <m/>
    <x v="18"/>
    <s v="2. Los soportes de los pagos efectuados a William Duque no coinciden con lo pagado "/>
    <m/>
    <x v="1"/>
    <s v="Financiero"/>
  </r>
  <r>
    <m/>
    <m/>
    <m/>
    <m/>
    <m/>
    <m/>
    <m/>
    <x v="1"/>
    <s v="3. Las ordenes de pago a nombre de la Universidad Distrital por concepto de gastos generales no tienen soportes "/>
    <m/>
    <x v="1"/>
    <s v="Documental "/>
  </r>
  <r>
    <m/>
    <m/>
    <m/>
    <m/>
    <m/>
    <m/>
    <m/>
    <x v="1"/>
    <s v="4. Los pagos efectuados a Elda Olivares por concepto de arrendamiento no cuentan con ningun documentos soporte es decir factura o cuenta de cobro "/>
    <m/>
    <x v="1"/>
    <s v="Documental "/>
  </r>
  <r>
    <m/>
    <m/>
    <m/>
    <m/>
    <m/>
    <m/>
    <m/>
    <x v="5"/>
    <s v="5. No se evidenció digitalizado en el SIEXUD el presupuesto aprobado del convenio, las ordenes de pago suman $827.806.223, valor que seria superior al valor del contrato de esta matriz"/>
    <n v="827806223"/>
    <x v="1"/>
    <s v="Documental "/>
  </r>
  <r>
    <n v="6184"/>
    <s v="161-5-2017"/>
    <s v="Policia Nacional"/>
    <s v="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_x000a_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_x000a_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
    <n v="103920182"/>
    <n v="0.0008613648799129559"/>
    <s v="Terminado"/>
    <x v="1"/>
    <s v="1. No se encuentra actualizado el RUT de la Señora MARIA CAROLINA CAMARGO DIAZ con cedula 52.516.156 con fecha de 2014-07-09.     "/>
    <m/>
    <x v="0"/>
    <s v="Documental "/>
  </r>
  <r>
    <m/>
    <m/>
    <m/>
    <m/>
    <m/>
    <m/>
    <m/>
    <x v="13"/>
    <s v="2. En la orden de pago N° 4771 se encuentra archivada la orden de pago N° 3190 a nombre del Señor JAVIER WILCHES NAJAR con cedula 1.014.232.716 por valor $5.000.000 que pertenece al convenio Contrato INTER. N° 001 de 2016 ENTRE la Empresa Servicios Públicos CHIA - EMSERCHIA-UD.     "/>
    <n v="5000000"/>
    <x v="1"/>
    <s v="Documental "/>
  </r>
  <r>
    <m/>
    <m/>
    <m/>
    <m/>
    <m/>
    <m/>
    <m/>
    <x v="13"/>
    <s v="3. En la orden de pago N° 4772 se encuentra la orden de pago N° 3194 esta a nombre de la Señora INGRID YURANY ROPERO TRIVIÑO con cedula 52.969.921 por valor $6.300.000 que pertenece al convenio Contrato INTER. N° 001 de 2016 ENTRE la Empresa Servicios Públicos CHIA - EMSERCHIA-UD.      "/>
    <n v="6300000"/>
    <x v="1"/>
    <s v="Documental "/>
  </r>
  <r>
    <m/>
    <m/>
    <m/>
    <m/>
    <m/>
    <m/>
    <m/>
    <x v="1"/>
    <s v="4. Se evidencia que en el Convenio no se encuentra una plantilla de las retenciones aplicadas que permita identificar la base y retenciones aplicadas    "/>
    <m/>
    <x v="0"/>
    <s v="Financiero"/>
  </r>
  <r>
    <m/>
    <m/>
    <m/>
    <m/>
    <m/>
    <m/>
    <m/>
    <x v="5"/>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n v="55465520"/>
    <x v="1"/>
    <s v="Financiero"/>
  </r>
  <r>
    <m/>
    <m/>
    <m/>
    <m/>
    <m/>
    <m/>
    <m/>
    <x v="1"/>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m/>
    <x v="1"/>
    <s v="Ejecución"/>
  </r>
  <r>
    <n v="6185"/>
    <s v="114"/>
    <s v="FDL usaquén"/>
    <s v="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
    <n v="1099965607"/>
    <n v="0.009117302575374017"/>
    <s v="Liquidado"/>
    <x v="1"/>
    <s v="1. El contrato del señor Jose Luis Guerrero Pachón con C.C. 79.656.342 digitalizado en Siexud no corresponde a este convenio"/>
    <m/>
    <x v="0"/>
    <s v="Documental "/>
  </r>
  <r>
    <m/>
    <m/>
    <m/>
    <m/>
    <m/>
    <m/>
    <m/>
    <x v="5"/>
    <s v="2. Existe un saldo pendiente por ejecutar de $23.275.489 el estado del convenio es liquidado por lo cual no deberia presentarse esa diferencia entre el presupuesto y las ordenes de pago"/>
    <n v="23275489"/>
    <x v="1"/>
    <s v="Financiero"/>
  </r>
  <r>
    <m/>
    <m/>
    <m/>
    <m/>
    <m/>
    <m/>
    <m/>
    <x v="11"/>
    <s v="3.Identificamos que se realizo un pago en exceso por concepto de beneficio institucional con respecto al valor del presupuesto por$346.620"/>
    <n v="346620"/>
    <x v="1"/>
    <s v="Financiero"/>
  </r>
  <r>
    <m/>
    <m/>
    <m/>
    <m/>
    <m/>
    <m/>
    <m/>
    <x v="15"/>
    <s v="4. Para dos terceros de los registrados en SICAPITAL no se evidenciaron pagos, esos terceros son David Gerardo Bravo y William Cruz"/>
    <m/>
    <x v="3"/>
    <s v="Ejecución"/>
  </r>
  <r>
    <n v="6186"/>
    <s v="237"/>
    <s v="Gobernación de Cundinamarca"/>
    <s v="Realizar el diagnóstico y el diseño de una solución informática para la protección y administración de datos personales que se capturan y reposan en los sistemas de información con los que cuenta la Gobernación de Cundinamarca"/>
    <n v="390000000"/>
    <n v="0.003232599257438298"/>
    <s v="Terminado"/>
    <x v="1"/>
    <s v="1. No se evidencian certificados de disponibilidad dentro de los soportes de las ordenes de pago     "/>
    <m/>
    <x v="1"/>
    <s v="Documental "/>
  </r>
  <r>
    <m/>
    <m/>
    <m/>
    <m/>
    <m/>
    <m/>
    <m/>
    <x v="5"/>
    <s v="2.En convenio se encuentra terminado, con fecha de terminación en noviembre de 2017 a la fecha de esta auditoria aun no ha sido liquidado    "/>
    <m/>
    <x v="1"/>
    <s v="Ejecución"/>
  </r>
  <r>
    <m/>
    <m/>
    <m/>
    <m/>
    <m/>
    <m/>
    <m/>
    <x v="5"/>
    <s v="3.Según el contrato firmado entre la Gobernación de Cundinamarca y la Universidad Distrital, el valor del presupuesto para la ejecución de este convenio es de $65.000.000 y las ordenes de pago suman un valor de 63.955.850 quedando un saldo por ejecutar de 1.044.150   "/>
    <n v="1044150"/>
    <x v="1"/>
    <s v="Financiero"/>
  </r>
  <r>
    <n v="6187"/>
    <s v="000011"/>
    <s v="Agencia de Cundinamarca para la paz y el postconflicto"/>
    <s v="Desarrollar y generar espacios de reflexión respecto a la construcción de la paz cotidiana en 20 Municipios de cundinamarca"/>
    <n v="180000000"/>
    <n v="0.0014919688880484453"/>
    <s v="Cierre y liquid. Interna"/>
    <x v="1"/>
    <s v="1. Dentro del contrato No. 914  suscrito con Soldesarrollo S.A.S , en la documentación sistematizada suministrada por el Idexud, no se encuentra la planilla de seguridad social  ni la certificación de pago de la misma  "/>
    <m/>
    <x v="0"/>
    <s v="Documental "/>
  </r>
  <r>
    <m/>
    <m/>
    <m/>
    <m/>
    <m/>
    <m/>
    <m/>
    <x v="5"/>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m/>
    <x v="1"/>
    <s v="Financiero"/>
  </r>
  <r>
    <m/>
    <m/>
    <m/>
    <m/>
    <m/>
    <m/>
    <m/>
    <x v="1"/>
    <s v="3. No se encuentra una relacion en la que se especifique cada una de las la bases, porcentajes y valores de los descuentos fiscales.    "/>
    <m/>
    <x v="0"/>
    <s v="Financiero"/>
  </r>
  <r>
    <n v="6188"/>
    <s v="2022"/>
    <s v="Gobernación de Norte de Santander"/>
    <s v="Desarrollar la interventoría técnica, jurídica, administrativa y financiera para la ejecución del proyecto denominado &quot;desarrollo estratégico agroecológico con uso de tic para el fortalecimiento de cultivos promisorios en el departamento de norte de santander bpin 2016000100030&quot;, viabilizado, priorizado, y aprobado como ejecutor al Departamento de Norte de Santander, por el órgano colegiado de administración y decisión- ocad del fondo de ciencia, tecnología, e innovación del sistema general de regalías"/>
    <n v="775377998"/>
    <n v="0.006426888052740497"/>
    <s v="En Liquidación"/>
    <x v="5"/>
    <s v="1. El convenio presenta un saldo por ejecutar del presupuesto de $45.364.123 sin embargo el estado del convenio en el sistema SIEXUD es en liquidación  "/>
    <n v="45364123"/>
    <x v="1"/>
    <s v="Financiero"/>
  </r>
  <r>
    <m/>
    <m/>
    <m/>
    <m/>
    <m/>
    <m/>
    <m/>
    <x v="11"/>
    <s v="2. No se presupuesto beneficio institucional ni se evidenciaron ordenes de pago por este concepto    "/>
    <m/>
    <x v="1"/>
    <s v="Ejecución"/>
  </r>
  <r>
    <m/>
    <m/>
    <m/>
    <m/>
    <m/>
    <m/>
    <m/>
    <x v="1"/>
    <s v="3. No se evidencian soportes de pagos o transferencia para ninguna de las obligaciones.   "/>
    <m/>
    <x v="0"/>
    <s v="Documental "/>
  </r>
  <r>
    <m/>
    <m/>
    <m/>
    <m/>
    <m/>
    <m/>
    <m/>
    <x v="17"/>
    <s v=" 4. Las Ordenes de Pago 25,26,27 se encuentran repetidas en SIIGO y cargadas a terceros distintos los cuales no tienen contratos existentes.    "/>
    <m/>
    <x v="1"/>
    <s v="Documental "/>
  </r>
  <r>
    <m/>
    <m/>
    <m/>
    <m/>
    <m/>
    <m/>
    <m/>
    <x v="1"/>
    <s v="5.No se evidencia el contrato de arrendamiento por el cual genera la erogación a nombre de ROSALBA BUSTAMANTE valor 6.750.000"/>
    <m/>
    <x v="1"/>
    <s v="Documental "/>
  </r>
  <r>
    <n v="6190"/>
    <s v="09"/>
    <s v="Alcaldía Municipal de Ricaurte"/>
    <s v="Consultoria para los estudios y diseños del proyecto del sistema integrado de emergencia y seguridad - sies circuito cerrado de televisión cctv- del Municipio de Ricaurte (Cundinamarca)"/>
    <n v="92999163"/>
    <n v="0.0007708436545030339"/>
    <s v="Liquidado"/>
    <x v="1"/>
    <s v="1. No se encuentra el informe de cumplimiento, planilla de seguridad social, certificación bancaria, RUT, dentro del proceso contractual No. 5411, realizado con Contreras Bravo Leonardo Emiro, en la documentación sistematizada suministrada por el Idexud.   "/>
    <m/>
    <x v="0"/>
    <s v="Documental "/>
  </r>
  <r>
    <m/>
    <m/>
    <m/>
    <m/>
    <m/>
    <m/>
    <m/>
    <x v="7"/>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m/>
    <x v="1"/>
    <s v="Documental "/>
  </r>
  <r>
    <m/>
    <m/>
    <m/>
    <m/>
    <m/>
    <m/>
    <m/>
    <x v="7"/>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m/>
    <x v="1"/>
    <s v="Documental "/>
  </r>
  <r>
    <m/>
    <m/>
    <m/>
    <m/>
    <m/>
    <m/>
    <m/>
    <x v="7"/>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m/>
    <x v="1"/>
    <s v="Documental "/>
  </r>
  <r>
    <m/>
    <m/>
    <m/>
    <m/>
    <m/>
    <m/>
    <m/>
    <x v="1"/>
    <s v="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7"/>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m/>
    <x v="1"/>
    <s v="Documental "/>
  </r>
  <r>
    <m/>
    <m/>
    <m/>
    <m/>
    <m/>
    <m/>
    <m/>
    <x v="1"/>
    <s v=" 7. No se encuentra la planilla de seguridad social, RUT, cuenta bancaria e informe de cumplimiento, dentro del proceso contractual No.  102 , realizado con Rodríguez Molano José Ignacio, en la documentación sistematizada suministrada por el Idexud.   "/>
    <m/>
    <x v="0"/>
    <s v="Documental "/>
  </r>
  <r>
    <m/>
    <m/>
    <m/>
    <m/>
    <m/>
    <m/>
    <m/>
    <x v="9"/>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n v="12474000"/>
    <x v="1"/>
    <s v="Financiero"/>
  </r>
  <r>
    <m/>
    <m/>
    <m/>
    <m/>
    <m/>
    <m/>
    <m/>
    <x v="7"/>
    <s v="9. No se encuentra la orden de pago No. 8033, 8051, 12633, 12639  en el Link de ordenes de pago emitidas a la universidad distrital francisco José de caldas     "/>
    <m/>
    <x v="1"/>
    <s v="Documental "/>
  </r>
  <r>
    <m/>
    <m/>
    <m/>
    <m/>
    <m/>
    <m/>
    <m/>
    <x v="17"/>
    <s v="10. Según acta de liquidación este contrato fue terminado el día 12 de julio del 2018  y  liquidado 05 de marzo del 2019, sin embargo  se evidencia las siguientes órdenes de pago 10982, 10981, 11786, 6760, 8033, 8051, 12633, 12639 emitidas con fecha posterior  a dicha liquidación.  "/>
    <m/>
    <x v="2"/>
    <s v="Ejecución"/>
  </r>
  <r>
    <m/>
    <m/>
    <m/>
    <m/>
    <m/>
    <m/>
    <m/>
    <x v="1"/>
    <s v="11. No se encuentra una relacion en la que se especifique cada una de las la bases, porcentajes y valores de los descuentos fiscales.  "/>
    <m/>
    <x v="1"/>
    <s v="Financiero"/>
  </r>
  <r>
    <m/>
    <m/>
    <m/>
    <m/>
    <m/>
    <m/>
    <m/>
    <x v="5"/>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n v="1049393"/>
    <x v="1"/>
    <s v="Financiero"/>
  </r>
  <r>
    <n v="6192"/>
    <s v="836"/>
    <s v="Universidad Pedagogica Nacional - UPN"/>
    <s v="Realizar la interventoría admninistrativa, financiera, jurídica, técnica y funcional sobre la ejecución del contrato suscrito para la &quot;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
    <n v="410117648"/>
    <n v="0.003399348729197798"/>
    <s v="Terminado"/>
    <x v="1"/>
    <s v="1.  Se evidencia órdenes de pago a nombre de la Universidad Distrital por concepto de otros gastos por valor de  $1.421.934, estos gastos no tienen ningún soporte   "/>
    <m/>
    <x v="1"/>
    <s v="Documental "/>
  </r>
  <r>
    <m/>
    <m/>
    <m/>
    <m/>
    <m/>
    <m/>
    <m/>
    <x v="5"/>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n v="79522880"/>
    <x v="1"/>
    <s v="Financiero"/>
  </r>
  <r>
    <m/>
    <m/>
    <m/>
    <m/>
    <m/>
    <m/>
    <m/>
    <x v="6"/>
    <s v="3. Para el contratista Gran Papelería, esta información de SICAPITAL por valor de $3.630.000, pero no se evidenció orden de pago."/>
    <n v="3630000"/>
    <x v="1"/>
    <s v="Documental "/>
  </r>
  <r>
    <n v="6194"/>
    <s v="394"/>
    <s v="Alcaldía Municipal de Paipa"/>
    <s v="Realizar técnica, administrativa, financiera y jurídicamente el desarrollo del programa de formalización masiva de predios para la fase II en el Municipio de Paipa- Boyacá en respuesta al plan de desarrollo."/>
    <n v="199999284"/>
    <n v="0.0016577372742220288"/>
    <s v="Liquidado"/>
    <x v="7"/>
    <s v="1. El Señor PABLO GERMAN CONTRERAS CAMACHO con cedula N° 80.829.827 no anexaron el documento fisico de la orden de pago N° 12964    "/>
    <m/>
    <x v="1"/>
    <s v="Documental "/>
  </r>
  <r>
    <m/>
    <m/>
    <m/>
    <m/>
    <m/>
    <m/>
    <m/>
    <x v="1"/>
    <s v="2. Se evidencia que en el Convenio no se encuentran soportes que permitan evidenciar las bases y tarifas de las retenciones aplicadas     "/>
    <m/>
    <x v="0"/>
    <s v="Financiero"/>
  </r>
  <r>
    <m/>
    <m/>
    <m/>
    <m/>
    <m/>
    <m/>
    <m/>
    <x v="5"/>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n v="18718735"/>
    <x v="1"/>
    <s v="Financiero"/>
  </r>
  <r>
    <n v="6197"/>
    <s v="880"/>
    <s v="Gobernación de Guainía"/>
    <s v="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_x000a_"/>
    <n v="290000000"/>
    <n v="0.0024037276529669397"/>
    <s v="Liquidado"/>
    <x v="17"/>
    <s v="1. La Orden de pago 10378  con fecha  agosto 23 2018 se registro contablemente como ajuste en el documento N-14-119  en diciembre 28 de 2018   "/>
    <m/>
    <x v="2"/>
    <s v="Financiero"/>
  </r>
  <r>
    <m/>
    <m/>
    <m/>
    <m/>
    <m/>
    <m/>
    <m/>
    <x v="7"/>
    <s v="2. No se evidenció archivo digital de la orden de pago P-14-11968 de  2019 a nombre de Diego Julián Rodríguez Patarroyo por $2,500,000   "/>
    <n v="2500000"/>
    <x v="1"/>
    <s v="Documental "/>
  </r>
  <r>
    <m/>
    <m/>
    <m/>
    <m/>
    <m/>
    <m/>
    <m/>
    <x v="11"/>
    <s v=" 3.El beneficio institucional presenta saldo por pagar de $10,564,286 con respecto al presupuestado   "/>
    <n v="10564286"/>
    <x v="1"/>
    <s v="Ejecución"/>
  </r>
  <r>
    <m/>
    <m/>
    <m/>
    <m/>
    <m/>
    <m/>
    <m/>
    <x v="5"/>
    <s v="4. Se evidenció acta de liquidación del convenio donde se  que informa la ejecución 100%, a la fecha el convenio presenta diferencia en los gastos presupuestado frente a los ejecutados de $101,376,207 .   "/>
    <n v="101376207"/>
    <x v="1"/>
    <s v="Financiero"/>
  </r>
  <r>
    <m/>
    <m/>
    <m/>
    <m/>
    <m/>
    <m/>
    <m/>
    <x v="6"/>
    <s v="5. El convenio presenta en  SICAPITAL  RP pendientes de pago por  $47,680,000"/>
    <n v="47680000"/>
    <x v="3"/>
    <s v="Ejecución"/>
  </r>
  <r>
    <n v="6210"/>
    <s v="086"/>
    <s v="Alcaldía Municipal de Topaipi"/>
    <s v="&quot;Rehabilitación y mantenimiento de la vía Topaipi - Peñón sector topaipi bunque en el Municipio de Topaipi de conformidad al convenio ICCU 545 - 2016&quot;."/>
    <n v="100000000"/>
    <n v="0.0008288716044713585"/>
    <s v="Terminado"/>
    <x v="1"/>
    <s v="1. La orden de pago 13173 girada a la universidad Francisco José de  Caldas por $20,000,000, no contiene el detalle y soporte de los gastos administrativos asociados al pago.    "/>
    <n v="20000000"/>
    <x v="1"/>
    <s v="Documental "/>
  </r>
  <r>
    <m/>
    <m/>
    <m/>
    <m/>
    <m/>
    <m/>
    <m/>
    <x v="1"/>
    <s v="2.La orden de pago P-14-13557 girada a la universidad Francisco José de  Caldas por $5.000.000, no contiene el detalle y soporte de los gastos administrativos asociados al pago.   "/>
    <n v="5000000"/>
    <x v="1"/>
    <s v="Documental "/>
  </r>
  <r>
    <m/>
    <m/>
    <m/>
    <m/>
    <m/>
    <m/>
    <m/>
    <x v="1"/>
    <s v=" 3.La orden de pago P-14-16249 de 2017 girada a la universidad Francisco José de  Caldas por $10,000,000, no contiene el detalle y soporte de los gastos administrativos asociados al pago.     "/>
    <n v="10000000"/>
    <x v="1"/>
    <s v="Documental "/>
  </r>
  <r>
    <m/>
    <m/>
    <m/>
    <m/>
    <m/>
    <m/>
    <m/>
    <x v="1"/>
    <s v="4.La orden de pago P-14-258 de 2018 girada a la universidad Francisco José de  Caldas por $15.000.000, no contiene el detalle y soporte de los gastos administrativos asociados al pago.      "/>
    <n v="15000000"/>
    <x v="1"/>
    <s v="Documental "/>
  </r>
  <r>
    <m/>
    <m/>
    <m/>
    <m/>
    <m/>
    <m/>
    <m/>
    <x v="1"/>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n v="5000000"/>
    <x v="1"/>
    <s v="Documental "/>
  </r>
  <r>
    <m/>
    <m/>
    <m/>
    <m/>
    <m/>
    <m/>
    <m/>
    <x v="1"/>
    <s v="6. La orden de pago P-14-2249 de 2018 girada a la universidad Francisco José de  Caldas por $5.000.000, no contiene el detalle y soporte de los gastos administrativos asociados al pago.  "/>
    <n v="5000000"/>
    <x v="1"/>
    <s v="Documental "/>
  </r>
  <r>
    <m/>
    <m/>
    <m/>
    <m/>
    <m/>
    <m/>
    <m/>
    <x v="5"/>
    <s v="7.Esta pendiente en el convenio la ejecución  del presupuesto  por $22,500,000, el convenio de acuerdo con la matriz tiene fecha de terminanción enero de 2018, Por lo anterior a la fecha de esta auditoria debia estar liquidado  "/>
    <n v="22500000"/>
    <x v="1"/>
    <s v="Financiero"/>
  </r>
  <r>
    <m/>
    <m/>
    <m/>
    <m/>
    <m/>
    <m/>
    <m/>
    <x v="11"/>
    <s v="8. No se identificaron ordenes de pago por concepto de Beneficio institucional tampoco se evidenció ningun registro por este concepto en SICAPITAL  "/>
    <m/>
    <x v="1"/>
    <s v="Financiero"/>
  </r>
  <r>
    <m/>
    <m/>
    <m/>
    <m/>
    <m/>
    <m/>
    <m/>
    <x v="5"/>
    <s v="9. A la fecha de esta auditoria no se evidenció ningún soporte de liquidación o suspensión del convenio"/>
    <m/>
    <x v="1"/>
    <s v="Ejecución"/>
  </r>
  <r>
    <n v="6216"/>
    <s v="2093"/>
    <s v="Municipio de Ibague (Tolima)"/>
    <s v="Asesoría y fortalecimiento para el desarrollo productivo, económico,  y social de población vulnerable de los diversos programas de la Secretaria de Bienestar Social."/>
    <n v="400000000"/>
    <n v="0.003315486417885434"/>
    <s v="Liquidado"/>
    <x v="1"/>
    <s v="1. En los documentos Fisicos anexaron un Rut con fecha de 2013/05/03 y no se encuentra actualizado, està relacionado en la orden de pago Nª 13014 por valor $6.100.000 a Nombre de ANDRES EDUARDO BERNAL RUIZ con cèdula Nª 79.431.327"/>
    <m/>
    <x v="0"/>
    <s v="Documental "/>
  </r>
  <r>
    <m/>
    <m/>
    <m/>
    <m/>
    <m/>
    <m/>
    <m/>
    <x v="1"/>
    <s v="2. Se evidencia que en el Convenio no se encuentra una plantilla de las retenciones aplicadas que permita verificar la depuración de las bases de reenciones de las personas naturales    "/>
    <m/>
    <x v="0"/>
    <s v="Financiero"/>
  </r>
  <r>
    <m/>
    <m/>
    <m/>
    <m/>
    <m/>
    <m/>
    <m/>
    <x v="12"/>
    <s v=" 3. Se encuentra en la información de SICAPITAL con registro presupuestal que pertenece a la Señora DIANA MARCELA MEZA ARCILA con el documento CDP 409 106 RP 63 por valor de $25.000.000, pero no se encontró documentos físicos, contrato, orden de pago en SIIGO   "/>
    <n v="25000000"/>
    <x v="1"/>
    <s v="Ejecución"/>
  </r>
  <r>
    <m/>
    <m/>
    <m/>
    <m/>
    <m/>
    <m/>
    <m/>
    <x v="5"/>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n v="330154079"/>
    <x v="1"/>
    <s v="Financiero"/>
  </r>
  <r>
    <n v="6218"/>
    <s v="586107-EPP-1"/>
    <s v="Unión Europea"/>
    <s v="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
    <n v="3484590600"/>
    <n v="0.028882782015478135"/>
    <s v="En ejecución  "/>
    <x v="10"/>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m/>
    <x v="1"/>
    <s v="Ejecución"/>
  </r>
  <r>
    <m/>
    <m/>
    <m/>
    <m/>
    <m/>
    <m/>
    <m/>
    <x v="7"/>
    <s v="2.Se evidencia que en relación  a la orden de pago 11263 del año 2019 en cabeza de la Sra. Luisa Fernanda Ramirez no hay soporte de la misma lo cual no se verifica documentación "/>
    <m/>
    <x v="1"/>
    <s v="Documental "/>
  </r>
  <r>
    <m/>
    <m/>
    <m/>
    <m/>
    <m/>
    <m/>
    <m/>
    <x v="7"/>
    <s v="3. Se evidencia que en relación  a la orden de pago 2092 del año 2019 en cabeza de la Sra. Adriana Quijano Bernal no hay soporte de la misma  "/>
    <m/>
    <x v="1"/>
    <s v="Documental "/>
  </r>
  <r>
    <m/>
    <m/>
    <m/>
    <m/>
    <m/>
    <m/>
    <m/>
    <x v="7"/>
    <s v="4.Se evidencia que en la orden de pago 10046 en cabeza del Sr. Joseph Mauricio Zevooluni Rodriguez no aparece la firma del ordenador del gasto en el documento respectivo.   "/>
    <m/>
    <x v="1"/>
    <s v="Ejecución"/>
  </r>
  <r>
    <m/>
    <m/>
    <m/>
    <m/>
    <m/>
    <m/>
    <m/>
    <x v="12"/>
    <s v="5.Se evidencia que no se encuentran registros de la Sra. Derly Adriana Castillo Rodriguez en SIIGO, lo cual indica que es una partida del presupuesto sin ejecutar"/>
    <m/>
    <x v="0"/>
    <s v="Documental "/>
  </r>
  <r>
    <n v="6222"/>
    <s v="101319"/>
    <s v="Grupo Energía Bogotá GEB S.A."/>
    <s v="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
    <n v="130000000"/>
    <n v="0.001077533085812766"/>
    <s v="Terminado"/>
    <x v="7"/>
    <s v="1. La orden de pago 12610 a nombre de Seguros del Estado no se encuentra digitalizada"/>
    <m/>
    <x v="1"/>
    <s v="Documental "/>
  </r>
  <r>
    <m/>
    <m/>
    <m/>
    <m/>
    <m/>
    <m/>
    <m/>
    <x v="5"/>
    <s v="2. En convenio se encuentra terminado con fecha de terminación abril de 2019, sin embargo a la fecha no se identifico la liquidaciòn del mismo    "/>
    <m/>
    <x v="1"/>
    <s v="Ejecución"/>
  </r>
  <r>
    <m/>
    <m/>
    <m/>
    <m/>
    <m/>
    <m/>
    <m/>
    <x v="5"/>
    <s v="3.Según el contrato firmado Entre EL Grupo de Energia de Bogota  y la Universidad Distrital, el valor del presupuesto para le ejecución de este convenio es de $130.000.000 y las ordenes de pago suman un valor de $99.440.888 quedando un saldo por ejecutar de $30.559.112    "/>
    <n v="30559112"/>
    <x v="1"/>
    <s v="Financiero"/>
  </r>
  <r>
    <m/>
    <m/>
    <m/>
    <m/>
    <m/>
    <m/>
    <m/>
    <x v="11"/>
    <s v="4.No se hicieron pagos a la universidad por Beneficio Economico y tampoco se evidenció esta partida dentro del presupuesto "/>
    <m/>
    <x v="1"/>
    <s v="Ejecución"/>
  </r>
  <r>
    <n v="6202"/>
    <s v="118-2017"/>
    <s v="Corporación Red Nacional Académica de Tecnología Avanzada - RENATA"/>
    <s v="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
    <n v="334972950"/>
    <n v="0.0027764956652100415"/>
    <s v="Terminado"/>
    <x v="10"/>
    <s v="1. En el formato de autorización de giro y cumplido no se evidencia la firma del ordenador del gasto si no un sello    "/>
    <m/>
    <x v="1"/>
    <s v="Ejecución"/>
  </r>
  <r>
    <m/>
    <m/>
    <m/>
    <m/>
    <m/>
    <m/>
    <m/>
    <x v="5"/>
    <s v="2. El estado del convenio en SIEXUD Terminado sin embargo al momento de realizar esta auditoria el convenio no ha sido liquidado"/>
    <m/>
    <x v="1"/>
    <s v="Ejecución"/>
  </r>
  <r>
    <n v="6230"/>
    <s v="2568"/>
    <s v="Instituto Colombiano de Crédito educativo y Estudios Tècnicos en el Exterior - ICETEX"/>
    <s v="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
    <n v="62500000"/>
    <n v="0.0005180447527945991"/>
    <s v="En ejecución  "/>
    <x v="12"/>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m/>
    <x v="0"/>
    <s v="Ejecución"/>
  </r>
  <r>
    <n v="6231"/>
    <s v="2199"/>
    <s v="Ministerio del Interior y Justicia"/>
    <s v="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
    <n v="1928209950"/>
    <n v="0.01598238475014138"/>
    <s v="Terminado"/>
    <x v="1"/>
    <s v="1. En la orden de pago P-14-8545 de 2018 girado a nombre de Alexander Carabali  Alvarado se evidenció enmendaduras en el valor total de los  documentos equivalentes  Numero 67,86 y 511 de la legalización de hospedaje de hoteles Estevez      "/>
    <m/>
    <x v="1"/>
    <s v="Documental "/>
  </r>
  <r>
    <m/>
    <m/>
    <m/>
    <m/>
    <m/>
    <m/>
    <m/>
    <x v="7"/>
    <s v="2. En la orden de pago P-14-18130 de 2017 girada a nombre de Comercializadora Rads S A S  por $ 111,148,000 no se evidenció soporte de recibido del material adquirido.     "/>
    <n v="111148000"/>
    <x v="1"/>
    <s v="Documental "/>
  </r>
  <r>
    <m/>
    <m/>
    <m/>
    <m/>
    <m/>
    <m/>
    <m/>
    <x v="1"/>
    <s v="3. En el archivo digital de la orden de pago   P-14-1172  girado a nombre de Colaereo por $2,578,800 adjuntan facturas soporte  que suman $10,841,290 de las cuales no especifican cuales corresponden al giro realizado.   "/>
    <n v="2578800"/>
    <x v="1"/>
    <s v="Documental "/>
  </r>
  <r>
    <m/>
    <m/>
    <m/>
    <m/>
    <m/>
    <m/>
    <m/>
    <x v="1"/>
    <s v="4. En el archivo digital de la orden de pago   P-14-2801  girado a nombre de Colaereo por $7,882,519 adjuntan facturas soporte  que suman $14,614,017 de las cuales no especifican cuales corresponden al giro realizado, no se evidenció contrato con la entidad.      "/>
    <n v="7882519"/>
    <x v="1"/>
    <s v="Documental "/>
  </r>
  <r>
    <m/>
    <m/>
    <m/>
    <m/>
    <m/>
    <m/>
    <m/>
    <x v="1"/>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n v="375000"/>
    <x v="1"/>
    <s v="Documental "/>
  </r>
  <r>
    <m/>
    <m/>
    <m/>
    <m/>
    <m/>
    <m/>
    <m/>
    <x v="17"/>
    <s v=" 6. La orden de pago P-14-4823 se registro en SIIGO en el documento N-14-119 el  28 de diciembre 2018, en el expediente digital de la orden se evidencia fecha de giro del 02 de mayo de 2018. "/>
    <m/>
    <x v="2"/>
    <s v="Financiero"/>
  </r>
  <r>
    <m/>
    <m/>
    <m/>
    <m/>
    <m/>
    <m/>
    <m/>
    <x v="17"/>
    <s v="7. La orden de pago P-14-4824 por $750,000 se registro en SIIGO en el documento N-14-119 EL 28 de diciembre 2018, en el expediente digital de la orden se evidencia fecha de giro del 02 de mayo de 2018.     "/>
    <n v="750000"/>
    <x v="2"/>
    <s v="Financiero"/>
  </r>
  <r>
    <m/>
    <m/>
    <m/>
    <m/>
    <m/>
    <m/>
    <m/>
    <x v="3"/>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n v="15000000"/>
    <x v="1"/>
    <s v="Ejecución"/>
  </r>
  <r>
    <m/>
    <m/>
    <m/>
    <m/>
    <m/>
    <m/>
    <m/>
    <x v="1"/>
    <s v="9.  Se evidenció giros a la Universidad Distrital Francisco José de Caldas por concepto diferente al beneficio institucional, por una suma de $90,000,000, los soportes no permiten identificar los gastos que originaron el reintegro de recursos a la universidad.     "/>
    <n v="90000000"/>
    <x v="1"/>
    <s v="Documental "/>
  </r>
  <r>
    <m/>
    <m/>
    <m/>
    <m/>
    <m/>
    <m/>
    <m/>
    <x v="17"/>
    <s v="10. La orden de pago 7091 de 2018 girada a nombre de Colaereo SAS por $9,737,719  se registro en la nota de ajuste N-14-97, con fecha julio 31 de 2018 cuando la fecha de giro verificada en el expediente digital fue Junio 8 de 2018.   "/>
    <n v="9737719"/>
    <x v="1"/>
    <s v="Documental "/>
  </r>
  <r>
    <m/>
    <m/>
    <m/>
    <m/>
    <m/>
    <m/>
    <m/>
    <x v="1"/>
    <s v="11. No se evidenció en las ordenes de pago documentación que permita identificar la base y tarifa de retención en la fuente en los contratos por honorarios.     "/>
    <m/>
    <x v="1"/>
    <s v="Financiero"/>
  </r>
  <r>
    <m/>
    <m/>
    <m/>
    <m/>
    <m/>
    <m/>
    <m/>
    <x v="5"/>
    <s v="13. Según el sistema SIEXUD el estado del convenio es terminado sin embargo aun tiene saldo del presupuesto pendiente por ejecutar de $429.713.300     "/>
    <n v="429713300"/>
    <x v="1"/>
    <s v="Financiero"/>
  </r>
  <r>
    <m/>
    <m/>
    <m/>
    <m/>
    <m/>
    <m/>
    <m/>
    <x v="5"/>
    <s v="14. Según acta de prorroga numero 2 CTO 2199  se estipulo como fecha final para el convenio el 23 de julio de 2018, no se evidenció acta de liquidacion en la documentacion digital del convenio."/>
    <m/>
    <x v="1"/>
    <s v="Ejecución"/>
  </r>
  <r>
    <n v="6198"/>
    <s v="030-5-18"/>
    <s v="Policia Nacional"/>
    <s v="Prestación de servicios de personal profesional para el desarrollo de actividades docentes en las diferentes áreas básicas específicas para los colegios de la dirección de bienestar social de la Policía Nacional en todo el territorio nacional"/>
    <n v="2215255996"/>
    <n v="0.01836162791719317"/>
    <s v="Terminado"/>
    <x v="3"/>
    <s v="1.Se evidencia CDP 3212 y RP 5343 por $237.348.857 por concepto de giro por Beneficio Institucional, sin embargo no se evidencia registro en SICAPITAL y SIIGO. "/>
    <n v="237348857"/>
    <x v="1"/>
    <s v="Financiero"/>
  </r>
  <r>
    <m/>
    <m/>
    <m/>
    <m/>
    <m/>
    <m/>
    <m/>
    <x v="1"/>
    <s v="2.Identificamos que el CPS 807-2018 fue cedido dos veces y las ordenes de pago no coinciden con los periodos en los que fue cedido el contrato esta misma situación se presenta con el contrato CPS 810-2018"/>
    <m/>
    <x v="1"/>
    <s v="Ejecución"/>
  </r>
  <r>
    <n v="6199"/>
    <s v="2180684"/>
    <s v="Fondo financiero de proyectos de Desarrollo - Fonade"/>
    <s v="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
    <n v="3829020000"/>
    <n v="0.03173765950952921"/>
    <s v="En ejecución  "/>
    <x v="1"/>
    <s v="1. En la Orden de Pago 1410 anexaron una orden de pago N°682 del Señor ILVAR ALEXIS TORRES POVEDA por valor de $4.446.666 que pertenece al Convenio Contrato Inter N° 2162850 Suscrito el 3.Fondo Finan. De Proy. Desarrollo FONADE Y LA UD y que no pertenece a este convenio.   "/>
    <n v="4446666"/>
    <x v="1"/>
    <s v="Documental "/>
  </r>
  <r>
    <m/>
    <m/>
    <m/>
    <m/>
    <m/>
    <m/>
    <m/>
    <x v="1"/>
    <s v="2.En la Orden de Pago 14481anexaron una orden de pago N°8233 de la Señora NATHALIA ALVAREZ DIAZ por valor de $1.106.000 que pertenece al Convenio Contrato Inter 213 De 2017 Suscrito con la Alcaldia De Bucaramanga y que no pertenece a este convenio.   "/>
    <n v="1106000"/>
    <x v="1"/>
    <s v="Documental "/>
  </r>
  <r>
    <m/>
    <m/>
    <m/>
    <m/>
    <m/>
    <m/>
    <m/>
    <x v="1"/>
    <s v="3. En la Orden de Pago 8006 anexaron una orden de pago N°8014 del Señor SALOMON RICARDO GARCIA ALDANA por valor de $3.000.000 que pertenece al Convenio Contrato Inter N° 02022 De 2017 entre el Departamento De Norte Santander-UD.    "/>
    <n v="3000000"/>
    <x v="1"/>
    <s v="Documental "/>
  </r>
  <r>
    <m/>
    <m/>
    <m/>
    <m/>
    <m/>
    <m/>
    <m/>
    <x v="1"/>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n v="15000000"/>
    <x v="1"/>
    <s v="Documental "/>
  </r>
  <r>
    <m/>
    <m/>
    <m/>
    <m/>
    <m/>
    <m/>
    <m/>
    <x v="1"/>
    <s v="5. En la Orden de Pago 7133 anexaron una orden de pago N° 6764 del Señor ERNESTO VILLEGAS RODRIGUEZ por valor de $3.600.000 que pertenece al Convenio Asociación N° 474 De 2018 Municipio De Acacias-UD.  "/>
    <n v="3600000"/>
    <x v="1"/>
    <s v="Documental "/>
  </r>
  <r>
    <m/>
    <m/>
    <m/>
    <m/>
    <m/>
    <m/>
    <m/>
    <x v="12"/>
    <s v="6. A la fecha de nuestra auditoria no se han realizado pagos por concepto de beneficio institucional a la Universidad, el estado del proceso es en ejecución y fecha de terminación abril de 2020"/>
    <m/>
    <x v="3"/>
    <s v="Ejecución"/>
  </r>
  <r>
    <n v="6201"/>
    <s v="32"/>
    <s v="Auditoría general de la república"/>
    <s v="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
    <n v="374355870"/>
    <n v="0.003102929506101713"/>
    <s v="Liquidado"/>
    <x v="10"/>
    <s v="1.Para todas las ordenes de pago se evidenció que en la orden de giro no se cuenta con la firma del ordenador del gasto, la autorización se hace por medio de un sello que simula la firma. "/>
    <m/>
    <x v="3"/>
    <s v="Ejecución"/>
  </r>
  <r>
    <m/>
    <m/>
    <m/>
    <m/>
    <m/>
    <m/>
    <m/>
    <x v="5"/>
    <s v="2.Existe una diferencia entre el valor presupuestado y el ejecutado por $ 31.852.450 pendientes por ejecutar, este saldo no deberia presentarse ddo que el estado del convenio es liquidado  "/>
    <n v="31852450"/>
    <x v="3"/>
    <s v="Financiero"/>
  </r>
  <r>
    <m/>
    <m/>
    <m/>
    <m/>
    <m/>
    <m/>
    <m/>
    <x v="11"/>
    <s v="3.se encuentra presupuestado un beneficio institucional por valor de $8.022.019 no se evidenció orden de pago correspondiente a este."/>
    <n v="8022019"/>
    <x v="3"/>
    <s v="Financiero"/>
  </r>
  <r>
    <n v="6203"/>
    <s v="001-2018"/>
    <s v="Cooperativa de trabajadores de la educación de Cundinamarca y Distrital Capital - Cootradecun "/>
    <s v="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
    <n v="288800000"/>
    <n v="0.002393781193713283"/>
    <s v="En Liquidación"/>
    <x v="10"/>
    <s v="1. Orden 9687 los soportes no tienen la firma del ordenador del gasto  "/>
    <m/>
    <x v="1"/>
    <s v="Ejecución"/>
  </r>
  <r>
    <m/>
    <m/>
    <m/>
    <m/>
    <m/>
    <m/>
    <m/>
    <x v="7"/>
    <s v=" 2. Las ordenes de pago 368,1092 y 1093 no se encuentran archivadas en el link suministrado para la verificación virtual   "/>
    <m/>
    <x v="1"/>
    <s v="Documental "/>
  </r>
  <r>
    <m/>
    <m/>
    <m/>
    <m/>
    <m/>
    <m/>
    <m/>
    <x v="5"/>
    <s v="3. El convenio presenta un saldo por ejecutar por $31.109.664 , a la fecha de esta auditoria el estado en SIEXUD es en liquidaciòn por lo cual no deberia tener presupuesto pendiente por ejecutar."/>
    <m/>
    <x v="1"/>
    <s v="Financiero"/>
  </r>
  <r>
    <n v="6207"/>
    <s v="LP-011-2017"/>
    <s v="Unión Temporal Construir 2017"/>
    <s v="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
    <n v="45000000"/>
    <n v="0.00037299222201211133"/>
    <s v="Terminado"/>
    <x v="1"/>
    <s v="Los contratos cargados en el SIEXUD no son legibles lo cual no permitio identificar si los valores de las ordenes de pago, CDP y RP correspondian a la ejecución del convenio, por lo cual se realizo la validaciòn de los pagos unicamente con los anexos de las ordnes de pago"/>
    <m/>
    <x v="1"/>
    <s v="Documental "/>
  </r>
  <r>
    <n v="6208"/>
    <s v="NRC/MEN:COFE1705-IP"/>
    <s v="Consejo Noruego para Refugiados - NRC"/>
    <s v="Implementar el Modelo Educativo Flexible-MEF &quot;arando la educación para la paz&quot; en el marco del piloto con 202 personas excombatientes de las FARC en los etcr de Vista Hermosa-Meta e Icononzo-Tolima."/>
    <n v="202988000"/>
    <n v="0.001682509892484321"/>
    <s v="Terminado"/>
    <x v="5"/>
    <s v="El convenio en el sistema SIEXUD esta en estado terminado, sin embargo aun no ha sido liquidado de acuerdo con la información evidenciada."/>
    <m/>
    <x v="1"/>
    <s v="Ejecución"/>
  </r>
  <r>
    <n v="6214"/>
    <s v="200-2018-027"/>
    <s v="UOME Unidad de Planeación Minero Eenergetica - IPSE Instituto de planificación y promoción de soluciones energéticas para las zonas no interconectadas"/>
    <s v="Formar a profesionales que puedan manejar de manera fluida, en los aspectos básicos, el software  Arcgis 10.5, ultima version....."/>
    <n v="20000000"/>
    <n v="0.0001657743208942717"/>
    <s v="En Liquidación"/>
    <x v="5"/>
    <s v="1. El estado del convenio es en liquidaciòn, sin embargo de aucerdo con los comprobantes de pago verificados se identifico que los pagos se realizaron por encima del valor delpresupusto por $2.142.857"/>
    <n v="2142857"/>
    <x v="1"/>
    <s v="Ejecución"/>
  </r>
  <r>
    <n v="6215"/>
    <s v="0153"/>
    <s v="Corporacion para el desarrollo sostenible del sur de la Amazonia Corpoamazonia"/>
    <s v="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
    <n v="335561066"/>
    <n v="0.002781370391735394"/>
    <s v="Terminado"/>
    <x v="11"/>
    <s v="1.El valor cancelado por concepto de Beneficio Institucional es mayor al establecido en el presupuesto del convenio, presentando una diferencia por $1.171.482 . "/>
    <n v="1171482"/>
    <x v="1"/>
    <s v="Ejecución"/>
  </r>
  <r>
    <m/>
    <m/>
    <m/>
    <m/>
    <m/>
    <m/>
    <m/>
    <x v="1"/>
    <s v="2.La orden de pago 7174 de Elda Olivares no tiene soportes"/>
    <m/>
    <x v="2"/>
    <s v="Documental "/>
  </r>
  <r>
    <n v="6219"/>
    <s v="1795"/>
    <s v="Instituto Colombiano de Bienestar Familiar - ICBF"/>
    <s v="Propuesta de cualificación de agentes educativos del Instituto Colombiano de Bienestar Familiar"/>
    <n v="1115350000"/>
    <n v="0.009244819440471296"/>
    <s v="Suscrito"/>
    <x v="1"/>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m/>
    <x v="1"/>
    <s v="Documental "/>
  </r>
  <r>
    <m/>
    <m/>
    <m/>
    <m/>
    <m/>
    <m/>
    <m/>
    <x v="17"/>
    <s v="2. Se evidencia la realización del ajuste N-14-77 a nombre de la Universidad Distrital, no se encontró el motivo de la realización de este pago ni la digitalización del expediente  "/>
    <m/>
    <x v="1"/>
    <s v="Documental "/>
  </r>
  <r>
    <m/>
    <m/>
    <m/>
    <m/>
    <m/>
    <m/>
    <m/>
    <x v="1"/>
    <s v="3. No se evidenció en los contratos ni en las ordenes de pago  digitalizados del convenio  las pólizas de garantía de los contratistas por los servicios prestados."/>
    <m/>
    <x v="1"/>
    <s v="Documental "/>
  </r>
  <r>
    <m/>
    <m/>
    <m/>
    <m/>
    <m/>
    <m/>
    <m/>
    <x v="11"/>
    <s v="4. En el presupuesto del convenio no se evidenció el rubro por concepto de Beneficio institucional"/>
    <m/>
    <x v="1"/>
    <s v="Ejecución"/>
  </r>
  <r>
    <m/>
    <m/>
    <m/>
    <m/>
    <m/>
    <m/>
    <m/>
    <x v="1"/>
    <s v=" 5. Las cedulas de los contratistas Nadia Johanna Hernández, Patricia Rodríguez Correal, Sandra Yaneth Pinzón  se encontraban ilegibles por lo tanto no se pudo verificar la información del tercero.  "/>
    <m/>
    <x v="0"/>
    <s v="Documental "/>
  </r>
  <r>
    <m/>
    <m/>
    <m/>
    <m/>
    <m/>
    <m/>
    <m/>
    <x v="12"/>
    <s v="6. Se evidencia la ausencia de ejecución del rubro correspondiente a refrigerios, el monto presupuestado se utilizo para cubrir la contratación de apoyo al proceso de sistematización "/>
    <m/>
    <x v="2"/>
    <s v="Ejecución"/>
  </r>
  <r>
    <m/>
    <m/>
    <m/>
    <m/>
    <m/>
    <m/>
    <m/>
    <x v="15"/>
    <s v=" 7. En el sistema SIEXUD el convenio se encuentra en estado Suscrito, sin embargo de acuerdo con las evidencias el convenio ha sido ejecutado y el presupuesto utilizado en su totalidad"/>
    <m/>
    <x v="1"/>
    <s v="Financiero"/>
  </r>
  <r>
    <n v="6220"/>
    <s v="PEGDE.1.4.7.1.18.012"/>
    <s v="Corporación para el desarrollo sostenible del área de manejo especial de la Macarena - Cormacarena"/>
    <s v="Continuar con los estudios para el conocimiento, uso y conservación de la biodiversidad en el Departamento del Meta."/>
    <n v="170000000"/>
    <n v="0.0014090817276013095"/>
    <s v="Liquidado"/>
    <x v="10"/>
    <s v="1. Dentro de la revisión evidenciamos que las ordenes de pago no cuentan con la firma del ordenador del gasto en su lugar tienen un sello con el nombre de Wilman Muñoz director del Idexud para esa vigencia "/>
    <m/>
    <x v="1"/>
    <s v="Ejecución"/>
  </r>
  <r>
    <m/>
    <m/>
    <m/>
    <m/>
    <m/>
    <m/>
    <m/>
    <x v="1"/>
    <s v="2. Las ordenes de pago solo tienen como soporte el formato de cumplimiento y al autorización de giro no cuentan con los formatos CDP y RP  "/>
    <m/>
    <x v="0"/>
    <s v="Documental "/>
  </r>
  <r>
    <m/>
    <m/>
    <m/>
    <m/>
    <m/>
    <m/>
    <m/>
    <x v="5"/>
    <s v="3. De acuerdo con informaciòn de Siexudel convenio esta en estado de liquidado con fecha de terminacion diciembre de 2018 de acuerdo con los soportes verificados tiene un saldo pendiente por ejecutar de $ 160.678"/>
    <n v="160678"/>
    <x v="1"/>
    <s v="Financiero"/>
  </r>
  <r>
    <n v="6225"/>
    <s v="001-2018"/>
    <s v="Adecco Servicios Colombia S.A"/>
    <s v="Construcción y validación de 3100 preguntas de selección múltiple con única respuesta, correspondiente a 230 ejes temáticos, garantizando originalidad y confidencialidad de las mismas, así como la entrega patrimonial total a ADECCO"/>
    <n v="248000000"/>
    <n v="0.002055601579088969"/>
    <s v="Incorporado"/>
    <x v="1"/>
    <s v="1. Las ordenes de los pagos por gastos varios girados a la Universidad Distrital no cuentan con ningún soporte    "/>
    <m/>
    <x v="1"/>
    <s v="Documental "/>
  </r>
  <r>
    <m/>
    <m/>
    <m/>
    <m/>
    <m/>
    <m/>
    <m/>
    <x v="1"/>
    <s v="2. El documento 14195 no tiene el soporte del pago realizado por prestación de servicios a Johan Antolinez    "/>
    <m/>
    <x v="1"/>
    <s v="Documental "/>
  </r>
  <r>
    <m/>
    <m/>
    <m/>
    <m/>
    <m/>
    <m/>
    <m/>
    <x v="1"/>
    <s v="3. El documento 17077 no tiene el soporte del pago realizado por prestación de servicios a Julio Barón   "/>
    <m/>
    <x v="1"/>
    <s v="Documental "/>
  </r>
  <r>
    <m/>
    <m/>
    <m/>
    <m/>
    <m/>
    <m/>
    <m/>
    <x v="5"/>
    <s v="4. El estado del convenio según la matriz suministrada por el IDEXUD es Incorporado de acuerdo con los documentos verificados se puede precisar que el convenio ya fue ejecutado, por lo anterior la informaciòn del sistema no se encuentra actualizada"/>
    <m/>
    <x v="1"/>
    <s v="Financiero"/>
  </r>
  <r>
    <n v="6228"/>
    <s v="028"/>
    <s v="Corporación Autónoma Regional de los Valles del Sinú y del San Jorge - CVS"/>
    <s v="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
    <n v="358780431"/>
    <n v="0.002973829114958955"/>
    <s v="Incorporado"/>
    <x v="1"/>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m/>
    <x v="1"/>
    <s v="Documental "/>
  </r>
  <r>
    <m/>
    <m/>
    <m/>
    <m/>
    <m/>
    <m/>
    <m/>
    <x v="5"/>
    <s v="2, Existe una diferencia entre el valor presupuestado y el ejecutado por $1.006.667 sobre ejecutado  "/>
    <n v="1006667"/>
    <x v="1"/>
    <s v="Financiero"/>
  </r>
  <r>
    <m/>
    <m/>
    <m/>
    <m/>
    <m/>
    <m/>
    <m/>
    <x v="11"/>
    <s v="3.Existe una diferencia entre el valor desembolsado por concepto de Beneficio institucional por $49.583.614 ya que no se decreto beneficio institucional para este convenio dentro del presupuesto"/>
    <n v="49583614"/>
    <x v="1"/>
    <s v="Financiero"/>
  </r>
  <r>
    <n v="6229"/>
    <s v="2473"/>
    <s v="Fondo mixto para la promoción de la cultura y las artes de Boyacá"/>
    <s v="&quo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
    <n v="18000000"/>
    <n v="0.00014919688880484451"/>
    <s v="En ejecución  "/>
    <x v="1"/>
    <s v="1. No se evidenció el contrato de William Barrera quien segun los registros del sistema SIIGO recibio pagos por ejecución del convenio.  "/>
    <m/>
    <x v="1"/>
    <s v="Documental "/>
  </r>
  <r>
    <m/>
    <m/>
    <m/>
    <m/>
    <m/>
    <m/>
    <m/>
    <x v="5"/>
    <s v="2.Existe una diferencia entre el valor ejecutado y del presupuesto de $100.229 pendientes por ejecutar, este valor se ve reflejado en el sistema contable como un ajuste "/>
    <n v="100229"/>
    <x v="1"/>
    <s v="Financiero"/>
  </r>
  <r>
    <n v="6232"/>
    <s v="482073"/>
    <s v="Secretaría de Educacion del Distrito - SED"/>
    <s v="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
    <n v="1346428571"/>
    <n v="0.011160164099508483"/>
    <s v="En Liquidación"/>
    <x v="7"/>
    <s v="1. No se evidencia digitalizada en Siexud la orden de pago 14484,2801,  14495,14500,14488, 14498, 14505, 14510, 14490, 14486, 14491, 14504, 358, 17731, 14499,  "/>
    <m/>
    <x v="1"/>
    <s v="Documental "/>
  </r>
  <r>
    <m/>
    <m/>
    <m/>
    <m/>
    <m/>
    <m/>
    <m/>
    <x v="5"/>
    <s v="2.El convenio se encuentra en estado de liquidación aun presenta saldo contable de $11,603,284  "/>
    <n v="11603284"/>
    <x v="1"/>
    <s v="Financiero"/>
  </r>
  <r>
    <m/>
    <m/>
    <m/>
    <m/>
    <m/>
    <m/>
    <m/>
    <x v="5"/>
    <s v="3.El comparativo de gastos ejecutados frente al presupuesto del convenio presenta saldo por ejecutar de $64.004.135 "/>
    <n v="64004135"/>
    <x v="1"/>
    <s v="Financiero"/>
  </r>
  <r>
    <m/>
    <m/>
    <m/>
    <m/>
    <m/>
    <m/>
    <m/>
    <x v="11"/>
    <s v="4.El beneficio institucional presenta saldo por pagar de $ 3.959.088 frente al monto presupuestado. "/>
    <n v="3959088"/>
    <x v="1"/>
    <s v="Financiero"/>
  </r>
  <r>
    <n v="6234"/>
    <s v="189"/>
    <s v="Secretaría Distrital de cultura, recreación y deporte"/>
    <s v="Prestación de servicios para el desarrollo del voto electrónico  para el proceso de inscripciones y elecciones de los sistemas SDACP y DRAFE"/>
    <n v="252000000"/>
    <n v="0.0020887564432678233"/>
    <s v="Cierre y liquid. Interna"/>
    <x v="3"/>
    <s v="1. En los softwares contables SIIGO y SICAPITAL no se encuentra el registro del pago de la poliza ni tampoco el soporte del certificado de disponibilidad presupuestal por $4.271.287 "/>
    <n v="4271287"/>
    <x v="1"/>
    <s v="Ejecución"/>
  </r>
  <r>
    <m/>
    <m/>
    <m/>
    <m/>
    <m/>
    <m/>
    <m/>
    <x v="7"/>
    <s v="2.No se encuentra la orden de pago a nombre del señor Diego Alejandro Barragan Vargas No. 15207 en original en su lugar se encuentra una copia "/>
    <m/>
    <x v="1"/>
    <s v="Documental "/>
  </r>
  <r>
    <m/>
    <m/>
    <m/>
    <m/>
    <m/>
    <m/>
    <m/>
    <x v="1"/>
    <s v=" 3.Se contrato a la entidad Lo Gon Colombia SA para proveer servicios de infraestructura y tecnologia para el sistema en marcha del voto electronico, el cual se programaron 2 pagos por 7 millones cada uno, no se evidencia los soportes de las facturas correspondientes"/>
    <n v="14000000"/>
    <x v="1"/>
    <s v="Documental "/>
  </r>
  <r>
    <m/>
    <m/>
    <m/>
    <m/>
    <m/>
    <m/>
    <m/>
    <x v="5"/>
    <s v="4. El valor total para la ejecucion de este convenio es de $252.000.000  y las ordenes de pago suman un valor de $ 219.266.587 menos $ 27.000.000 del beneficio institucional queda un un saldo por ejecutar de $ 5.733.413  "/>
    <n v="5733413"/>
    <x v="1"/>
    <s v="Financiero"/>
  </r>
  <r>
    <m/>
    <m/>
    <m/>
    <m/>
    <m/>
    <m/>
    <m/>
    <x v="1"/>
    <s v="5. No se encuentra el acta de inicio, poliza, aprobación de poliza y ARL en los contratos firmados con el señor Diego Leon y Roberto Ferro "/>
    <m/>
    <x v="1"/>
    <s v="Documental "/>
  </r>
  <r>
    <m/>
    <m/>
    <m/>
    <m/>
    <m/>
    <m/>
    <m/>
    <x v="11"/>
    <s v="6.Para el beneficio institucional se tenia presupuestado $27.000.000 de los cuales en ordenes de pago hay $ 26.445.150 dando asi una diferencia de $ 554.850"/>
    <n v="554850"/>
    <x v="1"/>
    <s v="Financiero"/>
  </r>
  <r>
    <n v="6235"/>
    <s v="2615"/>
    <s v="Secretaría de Educacion del Distrito - SED"/>
    <s v="Implementar estrategias pedagógicas de atención diferencial en instituciones educativas distritales receptoras de estudiantes víctimas del conflicto armado interno"/>
    <n v="797039077"/>
    <n v="0.006606430585793606"/>
    <s v="Liquidado"/>
    <x v="10"/>
    <s v="1. Dentro de la verificación de los desembolsos realizados en este convenio, se identifico que las Ordenes de pago, CDP y RP no cuentan con firma autografa del ordenador del gastos si no que utilizan un sello con el nombre de Wilman Muñoz quien es el ordenador del gasto "/>
    <m/>
    <x v="1"/>
    <s v="Ejecución"/>
  </r>
  <r>
    <m/>
    <m/>
    <m/>
    <m/>
    <m/>
    <m/>
    <m/>
    <x v="1"/>
    <s v="2. evidenciamos que los pagos a contratistas no cuentan con los informes que debian entregar como soporte para el pago. "/>
    <m/>
    <x v="1"/>
    <s v="Documental "/>
  </r>
  <r>
    <n v="6237"/>
    <s v="261"/>
    <s v="Municipio de Madrid"/>
    <s v="Fortalecer la calidad de la enseñanza del ingles y de la competencia en los estudiantes de pre escolar, básica primaria, básica secundaria y media de las instituciones educativas oficiales del Municipio de Madrid. 2018 - ii"/>
    <n v="500000000"/>
    <n v="0.0041443580223567925"/>
    <s v="Terminado"/>
    <x v="11"/>
    <s v="1. El Beneficio Institcional el valor del ejecutado es presenta diferencia por ejecutar con respecto al presupuesto $1.100.847   "/>
    <n v="1100847"/>
    <x v="1"/>
    <s v="Ejecución"/>
  </r>
  <r>
    <m/>
    <m/>
    <m/>
    <m/>
    <m/>
    <m/>
    <m/>
    <x v="5"/>
    <s v="2. Existe un saldo pendiente por ejecutar con respecto a las ordenes de pago de $81.874.857, de acuerdo con la información de SIEXUD el convenio se encuentra terminado"/>
    <n v="81874857"/>
    <x v="1"/>
    <s v="Financiero"/>
  </r>
  <r>
    <m/>
    <m/>
    <m/>
    <m/>
    <m/>
    <m/>
    <m/>
    <x v="10"/>
    <s v="3. El formato Cumplido y autorización de giro, se encuentra firmado con sello en el campo ordenador del gasto.No tiene firma litográfica en la vigencia 2018 y el ordenador del gasto en este convenio era Wilman Muñoz  "/>
    <m/>
    <x v="1"/>
    <s v="Documental "/>
  </r>
  <r>
    <m/>
    <m/>
    <m/>
    <m/>
    <m/>
    <m/>
    <m/>
    <x v="1"/>
    <s v="4. El tercero MILLAN SANABRIA HUMBERTO ALEXANDER y SANDOVAL ESPAÑOL HECTOR ALONSO no tiene los soportes completos en la OP 5529 y 5746."/>
    <m/>
    <x v="1"/>
    <s v="Documental "/>
  </r>
  <r>
    <n v="6238"/>
    <s v="115"/>
    <s v="Instituto  para la investigación Educativa y el  Desarrollo Pedagógico - IDEP"/>
    <s v="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
    <n v="255881792"/>
    <n v="0.0021209315149004642"/>
    <s v="Terminado"/>
    <x v="11"/>
    <s v="1. Dentro del presupuesto para el convenio no se encuentra el Beneficio institucional, sin embargo en el documento de SIIGO No. 77 se evidencia un pago por este concepto por valor de $1.045.529   "/>
    <n v="1045529"/>
    <x v="1"/>
    <s v="Ejecución"/>
  </r>
  <r>
    <m/>
    <m/>
    <m/>
    <m/>
    <m/>
    <m/>
    <m/>
    <x v="10"/>
    <s v="2.Los formatos de cumplido y ordenes de giro emitidas en el año 2018 tienen un sello en lugar de la firma del ordenador del gasto el señor Wilman Muñoz"/>
    <m/>
    <x v="1"/>
    <s v="Ejecución"/>
  </r>
  <r>
    <n v="6242"/>
    <s v="533"/>
    <s v="Caja de Vivienda Popular"/>
    <s v="Prestación de servicios para la implementación del plan institucional de capacitación de la CPV a través de diplomados, talleres, conferencias, cursos en procura del fortalecimiento"/>
    <n v="34250000"/>
    <n v="0.00028388852453144024"/>
    <s v="Terminado"/>
    <x v="3"/>
    <s v="1, Los pagos por concepto de Beneficio institucional no se encuentran registrados en SICAPITAL"/>
    <n v="3253500"/>
    <x v="2"/>
    <s v="Financiero"/>
  </r>
  <r>
    <m/>
    <m/>
    <m/>
    <m/>
    <m/>
    <m/>
    <m/>
    <x v="5"/>
    <s v="2, El convenio tiene fecha de terminaciòn enero de 2019 de acuerdo con el sistema SIEXUD, a la fecha de la auditoria no se evidenció que se hubiera inciado el proceso de liquidaciòn"/>
    <m/>
    <x v="1"/>
    <s v="Ejecución"/>
  </r>
  <r>
    <n v="6243"/>
    <s v="80-7-10054-18"/>
    <s v="Policia Nacional"/>
    <s v="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
    <n v="530000000"/>
    <n v="0.0043930195036982"/>
    <s v="Terminado"/>
    <x v="7"/>
    <s v="1. En el RP 2201 de la plataforma al revisar el PDF no hay información     "/>
    <m/>
    <x v="1"/>
    <s v="Documental "/>
  </r>
  <r>
    <m/>
    <m/>
    <m/>
    <m/>
    <m/>
    <m/>
    <m/>
    <x v="5"/>
    <s v="2. El estado del convenio de acuerdo con el sistema SIEXUD es Terminado con fecha de finalizaciòn es diciembre de 2018 sin embargo aun presenta un saldo pendiente por ejecutar de $2.680.241 y no se identifico acta de liquidación dentro de los documentos digitalizados    "/>
    <n v="2680241"/>
    <x v="1"/>
    <s v="Financiero"/>
  </r>
  <r>
    <m/>
    <m/>
    <m/>
    <m/>
    <m/>
    <m/>
    <m/>
    <x v="1"/>
    <s v=" 3. Los soportes en las ordenes e pago no permiten identificar cual fue la base y porcentaje de las retenciones aplicadas"/>
    <m/>
    <x v="2"/>
    <s v="Financiero"/>
  </r>
  <r>
    <n v="6244"/>
    <s v="101-00-D-CACOM-1-DED"/>
    <s v="Fuerza Aérea Colombiana FAC"/>
    <s v="Prestar los servicios de personal profesional y de apoyo a la gestión para el Gimnasio Militar FAC &quot;Tc. Flavio Angulo Piedrahita&quot; del comando aéreo de combate Nº 1. en áreas académicas, entrenadores deportivos y culturales, que faciliten el planeamiento y desarrollo de las actividades durante el proceso de formación escolar de acuerdo a dicha ficha técnica."/>
    <n v="116157006"/>
    <n v="0.0009627924393380921"/>
    <s v="Terminado"/>
    <x v="1"/>
    <s v="1. Las ordenes de pago 14571,14562,14573,14566,14558,14557,14564,14563,114569,14567,14565,14574,14561,14560,14559,14556,14572,14568 y 14570 no cuentan con el CDP y Rp correspondiente "/>
    <m/>
    <x v="1"/>
    <s v="Documental "/>
  </r>
  <r>
    <m/>
    <m/>
    <m/>
    <m/>
    <m/>
    <m/>
    <m/>
    <x v="10"/>
    <s v="2. Las ordenes de pago correspondientes al año 2018 que hacen parte de la ejecución de este convenio se encuentran con un sello en lugar de la firma del ordenador del gastos Wilman Muñoz  "/>
    <m/>
    <x v="1"/>
    <s v="Ejecución"/>
  </r>
  <r>
    <m/>
    <m/>
    <m/>
    <m/>
    <m/>
    <m/>
    <m/>
    <x v="5"/>
    <s v="3. El convenio presenta un mayor valor de ordenes de pago con respecto al presupuesto por $32.041.791 todos los pagos a terceros estan por un valor mayor al estipulado en el presupuesto y no se identifico ninguna adición al convenio."/>
    <n v="32041791"/>
    <x v="1"/>
    <s v="Financiero"/>
  </r>
  <r>
    <n v="6248"/>
    <s v="094-5-18"/>
    <s v="Policia Nacional"/>
    <s v="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
    <n v="340000000"/>
    <n v="0.002818163455202619"/>
    <s v="Terminado"/>
    <x v="17"/>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n v="20000000"/>
    <x v="2"/>
    <s v="Ejecución"/>
  </r>
  <r>
    <m/>
    <m/>
    <m/>
    <m/>
    <m/>
    <m/>
    <m/>
    <x v="17"/>
    <s v="2.En la resolución 040-2019 y el contrato 2085 donde se firma la orden de servicio está por $33.500.000 este valor corresponde a dos convenios diferentes Contrato No 119-5 -2018 con Fondo Rotatorio de la Policía Nacional    "/>
    <n v="33500000"/>
    <x v="2"/>
    <s v="Financiero"/>
  </r>
  <r>
    <m/>
    <m/>
    <m/>
    <m/>
    <m/>
    <m/>
    <m/>
    <x v="1"/>
    <s v="3. En esta orden de pago No 7299 relacionan otro RP y otro contrato que no tiene relación con el convenio por $5,200,000  "/>
    <m/>
    <x v="1"/>
    <s v="Documental "/>
  </r>
  <r>
    <m/>
    <m/>
    <m/>
    <m/>
    <m/>
    <m/>
    <m/>
    <x v="5"/>
    <s v="4. Para el valor presupuestado y el total de las órdenes de pago hay una diferencia de $86.546.746 sin ejecución ya que el contrato se encuentra en estado terminado según el SIEXUD   y aun no se ha iniciado el proceso de liquidaciòn"/>
    <n v="86546746"/>
    <x v="1"/>
    <s v="Financiero"/>
  </r>
  <r>
    <n v="6249"/>
    <s v="119 - 5 18"/>
    <s v="Policia Nacional"/>
    <s v="Consultoría para los estudios y diseños de la adecuación de la unidad de cuidados intermedios del espha hospital central de la Policía Nacional y la realización de los trámites para la obtención de la licencia de construcción "/>
    <n v="84000000"/>
    <n v="0.0006962521477559411"/>
    <s v="Terminado"/>
    <x v="17"/>
    <s v="1. Se evidencia que en CDP 252 y 177 se esta relacionando cuentas pertenecientes a otros convenio, lo que nos indica se estan apropiando recursos en actividades para las cuales no estaban destinadas. "/>
    <m/>
    <x v="2"/>
    <s v="Financiero"/>
  </r>
  <r>
    <m/>
    <m/>
    <m/>
    <m/>
    <m/>
    <m/>
    <m/>
    <x v="1"/>
    <s v="2.Dado que la revisiòn de los soportes de est convenio se realizo de forma fisica, evidenciamos que las ordenes de pago No. 14620 y 8473, no cuentan con documentos originales los soportes son fotocopias. "/>
    <m/>
    <x v="1"/>
    <s v="Documental "/>
  </r>
  <r>
    <m/>
    <m/>
    <m/>
    <m/>
    <m/>
    <m/>
    <m/>
    <x v="1"/>
    <s v="3.Los contratos de German Fonseca, Helmunt Ortiz y Juan Camilo Torres no cuentan con soportes de orden de pago, CDP y RP"/>
    <m/>
    <x v="1"/>
    <s v="Documental "/>
  </r>
  <r>
    <n v="6250"/>
    <s v="120-5-18"/>
    <s v="Policia Nacional"/>
    <s v="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
    <n v="126000000"/>
    <n v="0.0010443782216339116"/>
    <s v="Terminado"/>
    <x v="1"/>
    <s v="1. Se realizan acta de inicio de actividades, sin embargo no cuentan con actas de finalizacion y ni con actas que demuestren la realizacion y liquidacion de actividades contratadas. "/>
    <m/>
    <x v="1"/>
    <s v="Ejecución"/>
  </r>
  <r>
    <m/>
    <m/>
    <m/>
    <m/>
    <m/>
    <m/>
    <m/>
    <x v="1"/>
    <s v="2. Los soportes adjuntos no están por el mismo valor de la orden de pago 14620, las dos pólizas están por un valor de $1.357.730  "/>
    <m/>
    <x v="1"/>
    <s v="Documental "/>
  </r>
  <r>
    <m/>
    <m/>
    <m/>
    <m/>
    <m/>
    <m/>
    <m/>
    <x v="5"/>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n v="129026091"/>
    <x v="1"/>
    <s v="Financiero"/>
  </r>
  <r>
    <n v="6251"/>
    <s v="SED- CI -007"/>
    <s v="Secretaría de Educacion del Distrito - SED"/>
    <s v="Desarrollar  procesos de fortalecimiento de la cátedra  de  estudios afroColombianos y de atención con enfoque  diferencial  en Instituciones  Educativas Distritales, con la participación  de las comunidades educativas  y de las comunidades  afroColombianas."/>
    <n v="693817600"/>
    <n v="0.005750857073224672"/>
    <s v="Terminado"/>
    <x v="10"/>
    <s v="1. Se evidencia que en las ordenes de pago correspondientes al año 2018 el documento de autorización del giro, la firma del ordenador del gasto está con sello y no manuscrita en cabeza del Sr. Wilman Muñoz Prieto. "/>
    <m/>
    <x v="1"/>
    <s v="Ejecución"/>
  </r>
  <r>
    <m/>
    <m/>
    <m/>
    <m/>
    <m/>
    <m/>
    <m/>
    <x v="1"/>
    <s v=" 2. En las ordenes de pago se evidencia la ausencia de los CDP y RP"/>
    <m/>
    <x v="1"/>
    <s v="Documental "/>
  </r>
  <r>
    <n v="6252"/>
    <s v="1085"/>
    <s v="Municipio de Soacha (cundinamarca)"/>
    <s v="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
    <n v="1099842218"/>
    <n v="0.009116279838989976"/>
    <s v="En ejecución  "/>
    <x v="1"/>
    <s v="1. No se encuentra la planilla de aportes sociales dentro del proceso contractual No. 2019,  realizado con la señora  Andrea  Del Pilar Duarte Figueroa, en la documentación sistematizada suministrada por el Idexud.    "/>
    <m/>
    <x v="0"/>
    <s v="Documental "/>
  </r>
  <r>
    <m/>
    <m/>
    <m/>
    <m/>
    <m/>
    <m/>
    <m/>
    <x v="1"/>
    <s v="2. No se encuentra la planilla de aportes sociales dentro del proceso contractual No. 2005,  realizado con el señor Christian Camilo Cruz Mejía, en la documentación sistematizada suministrada por el Idexud.   "/>
    <m/>
    <x v="0"/>
    <s v="Documental "/>
  </r>
  <r>
    <m/>
    <m/>
    <m/>
    <m/>
    <m/>
    <m/>
    <m/>
    <x v="1"/>
    <s v=" 3. No se encuentra el RUT dentro del proceso contractual No. 438,  realizado con Wct World Class Transport S.A.S , en la documentación sistematizada suministrada por el Idexud.  "/>
    <m/>
    <x v="0"/>
    <s v="Documental "/>
  </r>
  <r>
    <m/>
    <m/>
    <m/>
    <m/>
    <m/>
    <m/>
    <m/>
    <x v="9"/>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n v="15022228"/>
    <x v="1"/>
    <s v="Financiero"/>
  </r>
  <r>
    <m/>
    <m/>
    <m/>
    <m/>
    <m/>
    <m/>
    <m/>
    <x v="9"/>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n v="682000"/>
    <x v="1"/>
    <s v="Financiero"/>
  </r>
  <r>
    <m/>
    <m/>
    <m/>
    <m/>
    <m/>
    <m/>
    <m/>
    <x v="1"/>
    <s v="6. No se encuentra la planilla de aportes sociales dentro del proceso contractual No.  439,  realizado Inversiones Tecnograficas S.A.S, en la documentación sistematizada suministrada por el Idexud.  "/>
    <m/>
    <x v="0"/>
    <s v="Documental "/>
  </r>
  <r>
    <m/>
    <m/>
    <m/>
    <m/>
    <m/>
    <m/>
    <m/>
    <x v="9"/>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n v="13843640"/>
    <x v="1"/>
    <s v="Financiero"/>
  </r>
  <r>
    <m/>
    <m/>
    <m/>
    <m/>
    <m/>
    <m/>
    <m/>
    <x v="9"/>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n v="13843640"/>
    <x v="1"/>
    <s v="Financiero"/>
  </r>
  <r>
    <m/>
    <m/>
    <m/>
    <m/>
    <m/>
    <m/>
    <m/>
    <x v="9"/>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n v="12022228"/>
    <x v="1"/>
    <s v="Financiero"/>
  </r>
  <r>
    <m/>
    <m/>
    <m/>
    <m/>
    <m/>
    <m/>
    <m/>
    <x v="9"/>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n v="2049000"/>
    <x v="1"/>
    <s v="Financiero"/>
  </r>
  <r>
    <m/>
    <m/>
    <m/>
    <m/>
    <m/>
    <m/>
    <m/>
    <x v="7"/>
    <s v="11. No se encuentra la orden de pago No. 11024 emitida a la señora Sánchez Rodríguez Sandra Patricia, dentro del Link de ordenes de pagos suministrada por el Idexud.   "/>
    <m/>
    <x v="1"/>
    <s v="Documental "/>
  </r>
  <r>
    <m/>
    <m/>
    <m/>
    <m/>
    <m/>
    <m/>
    <m/>
    <x v="7"/>
    <s v="12. No se encuentra las ordenes de pagos No. 11010 y 11011 emitidas a la señora Varga Vargas Elba Lorena, dentro del Link de ordenes de pagos suministrada por el Idexud."/>
    <m/>
    <x v="1"/>
    <s v="Documental "/>
  </r>
  <r>
    <n v="6253"/>
    <s v="01- UNIR"/>
    <s v="Fundación Universitaria Internacional de la Rioja - UNIR"/>
    <s v="Contratar la prestación de servicios de capacitación profesional para dictar los cursos en: &quot;análisis de datos y &quot;herramientas informática&quot; dirigidos a estudiantes de la Universidad Internacional de la Rioja."/>
    <n v="26000000"/>
    <n v="0.0002155066171625532"/>
    <s v="Terminado"/>
    <x v="10"/>
    <s v="1.Las ordenes de pago 16288, 16289 y 17550, tienen un sello en lugar de la firma autografa del ordenar del gastos Wilman Muñoz "/>
    <m/>
    <x v="1"/>
    <s v="Ejecución"/>
  </r>
  <r>
    <m/>
    <m/>
    <m/>
    <m/>
    <m/>
    <m/>
    <m/>
    <x v="5"/>
    <s v="2. El convenio en el sistema SIEXUD presenta estado Terminado, sin embargo teniendo en cuenta los soporte4s revisados aun tiene $308.550.000 por ejecutar  "/>
    <n v="308550000"/>
    <x v="1"/>
    <s v="Financiero"/>
  </r>
  <r>
    <m/>
    <m/>
    <m/>
    <m/>
    <m/>
    <m/>
    <m/>
    <x v="15"/>
    <s v="3.En SIIGO aparece registrada una orden de pago al Sr. Ronald Pallares Lobo por un valor de 6.710.000; pero en SIEXUD, este tercero no aparece en la lista de contratistas asignados para este Convenio."/>
    <m/>
    <x v="1"/>
    <s v="Documental "/>
  </r>
  <r>
    <n v="6256"/>
    <s v="80-5-10069-18"/>
    <s v="Policia Nacional"/>
    <s v="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
    <n v="228803655.75"/>
    <n v="0.0018964885325041486"/>
    <s v="Suscrito"/>
    <x v="11"/>
    <s v="1. El valor del Beneficio Institucional ejecutado es mayor que el del presupuesto por $6.182.536 "/>
    <n v="6182536"/>
    <x v="1"/>
    <s v="Financiero"/>
  </r>
  <r>
    <m/>
    <m/>
    <m/>
    <m/>
    <m/>
    <m/>
    <m/>
    <x v="5"/>
    <s v="2. Hay diferencia entre los gastos presupuestados con los gastos ejecutados, el valor de los pagos es superior al presupuestos en $57.883.136 "/>
    <n v="57883136"/>
    <x v="1"/>
    <s v="Financiero"/>
  </r>
  <r>
    <m/>
    <m/>
    <m/>
    <m/>
    <m/>
    <m/>
    <m/>
    <x v="1"/>
    <s v="3. Dentro de los soportes de las ordenes de pago no se identifico el CDP correspondiente a cada tercero "/>
    <m/>
    <x v="1"/>
    <s v="Documental "/>
  </r>
  <r>
    <m/>
    <m/>
    <m/>
    <m/>
    <m/>
    <m/>
    <m/>
    <x v="5"/>
    <s v="4. De acuerdo con la información de SIexud el convenio se encuentra en estado suscrito, sin embargo de acuerdo con la evidencia el convenio fue ejecutado y por un mayor valor al del presupuesto aprobado."/>
    <m/>
    <x v="1"/>
    <s v="Documental "/>
  </r>
  <r>
    <n v="6257"/>
    <s v="001"/>
    <s v="Asociación de Investigación Materials Physics Center (MPC) "/>
    <s v="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quot;óptica de multicapas homogéneas&quot;"/>
    <n v="198614330"/>
    <n v="0.0016462577837810387"/>
    <s v="Terminado"/>
    <x v="5"/>
    <s v="1. El valor ejecutado del convenio de acuerdo con las ordenes de pago es superior al presupuestado por $79.241.876   "/>
    <m/>
    <x v="1"/>
    <s v="Financiero"/>
  </r>
  <r>
    <m/>
    <m/>
    <m/>
    <m/>
    <m/>
    <m/>
    <m/>
    <x v="11"/>
    <s v="2. En este convenio no se liquido ni pago Beneficio institucional  "/>
    <m/>
    <x v="1"/>
    <s v="Ejecución"/>
  </r>
  <r>
    <m/>
    <m/>
    <m/>
    <m/>
    <m/>
    <m/>
    <m/>
    <x v="3"/>
    <s v="3. Los RP 971 y 972 a nombre de Servicios y suministros para la ind energetica no coinciden con el valor de las ordenes de pago ni con el del contrato por $79.241.877, "/>
    <n v="79241877"/>
    <x v="1"/>
    <s v="Financiero"/>
  </r>
  <r>
    <n v="6260"/>
    <s v="258"/>
    <s v="Corporación Autónoma regional del alto Magdalena - CAM"/>
    <s v="Aunar esfuerzos financieros, administrativos, técnicos científicos e institucionales para la elaboración del proyecto de investigación denominado  &quot;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quot;"/>
    <n v="413423530"/>
    <n v="0.0034267502463731277"/>
    <s v="En Liquidación"/>
    <x v="7"/>
    <s v="1.  No se encuentra la orden de pago No. 2054 emitida a la señora Alba Lucia Rodríguez Bolaños, dentro del Link de órdenes de pagos suministrada por el Idexud.  "/>
    <m/>
    <x v="1"/>
    <s v="Documental "/>
  </r>
  <r>
    <m/>
    <m/>
    <m/>
    <m/>
    <m/>
    <m/>
    <m/>
    <x v="7"/>
    <s v="2.no se encuentra la orden de pago No. 9386,  en la documentación sistematizada suministrada por el Idexud dentro del proceso contractual No. 2056 realizado corn el señor Dumar Rodríguez Juan Camilo.    "/>
    <m/>
    <x v="1"/>
    <s v="Documental "/>
  </r>
  <r>
    <m/>
    <m/>
    <m/>
    <m/>
    <m/>
    <m/>
    <m/>
    <x v="1"/>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m/>
    <x v="0"/>
    <s v="Documental "/>
  </r>
  <r>
    <m/>
    <m/>
    <m/>
    <m/>
    <m/>
    <m/>
    <m/>
    <x v="5"/>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n v="70264184"/>
    <x v="1"/>
    <s v="Financiero"/>
  </r>
  <r>
    <m/>
    <m/>
    <m/>
    <m/>
    <m/>
    <m/>
    <m/>
    <x v="6"/>
    <s v="5. en el informe de SIICAPITAL se evidencian una serie de pagos que hacen parte del convenio INT. 143-5-2011 DEL FONDO ROTATORIO POLICIA, el cual es diferente al del objeto de revisión."/>
    <m/>
    <x v="1"/>
    <s v="Financiero"/>
  </r>
  <r>
    <n v="6262"/>
    <s v="474"/>
    <s v="Alcaldía Municipal de Acacías"/>
    <s v="Revisar y ajustar el plan básico de ordenamiento territorial - PBOT - del Municipio de A localizado en el departamento del Meta, Colombia"/>
    <n v="152252800"/>
    <n v="0.0012619802262125684"/>
    <s v="Cierre y liquid. Interna"/>
    <x v="6"/>
    <s v="1. Se evidencia que hay una deferencia entre SICAPITAL con el total de las órdenes de pago por valor de 8.350.000, este valor corresponde a los pagos no realizados a los siguientes contratistas:_x000a_• Ernesto Villegas Rodríguez por valor de 3.600.000_x000a_• Aura Yolanda Díaz Lozano por valor de 4.750.000                                                                                                                                                                                                                                                                      "/>
    <m/>
    <x v="1"/>
    <s v="Ejecución"/>
  </r>
  <r>
    <m/>
    <m/>
    <m/>
    <m/>
    <m/>
    <m/>
    <m/>
    <x v="11"/>
    <s v="  2. No se identifico orden de pago correspondiente al beneficio de la universisdad por valor de 10.057.512.                                                                                                              "/>
    <m/>
    <x v="1"/>
    <s v="Financiero"/>
  </r>
  <r>
    <m/>
    <m/>
    <m/>
    <m/>
    <m/>
    <m/>
    <m/>
    <x v="5"/>
    <s v="3. Se evidencia que hay diferencia entre el valor del presupuesto inicial del convenio con el total ejecutado de$96.608.280 el estado del convenio es liquidacion interna por lo cual estas diferencias no deberian estar pendientes de depurar"/>
    <m/>
    <x v="1"/>
    <s v="Financiero"/>
  </r>
  <r>
    <n v="6263"/>
    <s v="1191"/>
    <s v="Ministerio de Educacion Nacional - MEN"/>
    <s v="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
    <n v="28123200"/>
    <n v="0.00023310521906868908"/>
    <s v="Terminado"/>
    <x v="10"/>
    <s v="1. Las ordenes de pago en los soportes no cuentan con la firma del ordenador del gasto, de acuerdo con las fechas de los comprobantes este convenio inicio pagos en diciembre de 2018  y en febrero de 2019 a un se estaba ejecutando      "/>
    <m/>
    <x v="1"/>
    <s v="Ejecución"/>
  </r>
  <r>
    <m/>
    <m/>
    <m/>
    <m/>
    <m/>
    <m/>
    <m/>
    <x v="5"/>
    <s v="2.El estado del convenio según la matriz es Terminado con fecha de finalizaciòn diciembre 2018,a la fecha de esta auditoria su esado deberia ser liquidado"/>
    <m/>
    <x v="1"/>
    <s v="Ejecución"/>
  </r>
  <r>
    <m/>
    <m/>
    <m/>
    <m/>
    <m/>
    <m/>
    <m/>
    <x v="11"/>
    <s v="3.Dentro del presupuesto no se establecio beneficio institucional y no se evidenciaron ordenes de pago por este concepto"/>
    <m/>
    <x v="1"/>
    <s v="Ejecución"/>
  </r>
  <r>
    <n v="6264"/>
    <s v="M-1583"/>
    <s v="Ministerio del Interior y Justicia"/>
    <s v="Realizar la ejecución de la cuarta convocatoria y desarrollo del proyecto banco de programas e iniciativas de participación ciudadana para el fortalecimiento de la democracia participativa - BIIP"/>
    <n v="1610000000"/>
    <n v="0.013344832831988871"/>
    <s v="Terminado"/>
    <x v="7"/>
    <s v="1. Las siguientes ordenes de pago correspondientes al pago de estimulos economicos del convenio no se encuentran digitalizadas 275-221-257-223-224-222-213-214 al 220-243 al 256-259 al 263 - 267 al 274 - 276 al 279-283 al 289-1140-234-211-209-202-205 al 208  "/>
    <m/>
    <x v="1"/>
    <s v="Documental "/>
  </r>
  <r>
    <m/>
    <m/>
    <m/>
    <m/>
    <m/>
    <m/>
    <m/>
    <x v="1"/>
    <s v=" 2. Al verificar el soporte del documento 210 a nombre de Fundación amigos sin voz se identifico que el documento digitalizado corresponde a el documento 510 a nombre de Daniel Gulliero Casas   "/>
    <m/>
    <x v="1"/>
    <s v="Documental "/>
  </r>
  <r>
    <m/>
    <m/>
    <m/>
    <m/>
    <m/>
    <m/>
    <m/>
    <x v="6"/>
    <s v="3.Se evidencia inconsistencia en el registro de SICAPITAL del tercero William Cruz,  no presenta documento de identidad y su nombre no cruza con lo pagos del convenio registrados en SIIGO  "/>
    <m/>
    <x v="1"/>
    <s v="Financiero"/>
  </r>
  <r>
    <m/>
    <m/>
    <m/>
    <m/>
    <m/>
    <m/>
    <m/>
    <x v="6"/>
    <s v="4. Las ordenes de pago P-14 192 y P-14-943  giradas a nombre de Jac Candelaria La Nueva I Y Ii Etapa por el monto de $10,000,000 no presentan registro presupuestal en el sistema SICAPITAL     "/>
    <n v="10000000"/>
    <x v="1"/>
    <s v="Financiero"/>
  </r>
  <r>
    <m/>
    <m/>
    <m/>
    <m/>
    <m/>
    <m/>
    <m/>
    <x v="1"/>
    <s v="5.Se evidenció contrato CPS-2087-I-2018 a nombre de URBAPLAN SAS con NIT 901,098,693, la entidad a la fecha de la contratacion tenia menos de un año de experiencia en el mercado y un patrimonio de $10,000,000 para respaldar el  contrato de $101,000,028     "/>
    <m/>
    <x v="1"/>
    <s v="Ejecución"/>
  </r>
  <r>
    <m/>
    <m/>
    <m/>
    <m/>
    <m/>
    <m/>
    <m/>
    <x v="1"/>
    <s v="6.  En las ordenes de pago por concepto del estimulo economico equivalente al pago del 30% no se evidenció el informe final de las entidades beneficiarias el cual se constituía como requisito para el desembolso.   "/>
    <m/>
    <x v="1"/>
    <s v="Documental "/>
  </r>
  <r>
    <m/>
    <m/>
    <m/>
    <m/>
    <m/>
    <m/>
    <m/>
    <x v="1"/>
    <s v=" 7. No se evidenció en las ordenes de pago documentación para la aplicación de tarifa de retención en la fuente en los contratos por honorarios.     "/>
    <m/>
    <x v="1"/>
    <s v="Financiero"/>
  </r>
  <r>
    <m/>
    <m/>
    <m/>
    <m/>
    <m/>
    <m/>
    <m/>
    <x v="1"/>
    <s v="8.En las ordenes de pago y en los contratos no se evidenció pólizas de garantía la cual se constituye como requisito para la contratación.   "/>
    <m/>
    <x v="1"/>
    <s v="Documental "/>
  </r>
  <r>
    <m/>
    <m/>
    <m/>
    <m/>
    <m/>
    <m/>
    <m/>
    <x v="5"/>
    <s v="9.El convenio presenta diferencia  saldo por ejecutar de $27,205,500 correspondiente al registro en SICAPITAL a nombre del Ministerio de Hacienda y Crédito Publico CRP 1638 por concepto de gastos generales   "/>
    <n v="27205500"/>
    <x v="1"/>
    <s v="Financiero"/>
  </r>
  <r>
    <n v="6265"/>
    <s v="109"/>
    <s v="Instituto de Infraestructura y Concesiones de Cundinamarca"/>
    <s v="Interventoría a estudios y diseños en las vías del departamento de Cundinamarca - año 2018"/>
    <n v="143086310"/>
    <n v="0.0011860017934758617"/>
    <s v="En Liquidación"/>
    <x v="17"/>
    <s v="1.  EL CDP 1377 se encuentra distribuido sobre varios contratistas. "/>
    <m/>
    <x v="1"/>
    <s v="Ejecución"/>
  </r>
  <r>
    <m/>
    <m/>
    <m/>
    <m/>
    <m/>
    <m/>
    <m/>
    <x v="1"/>
    <s v="2. No evidenciamos soportes de la OP 3340 , ademas evidenciamos RP por $20.825.954 cargados en el sistema SIICAPITAL el cual no se relaciona en ninguno de los comprabantes y registros contables  "/>
    <m/>
    <x v="1"/>
    <s v="Ejecución"/>
  </r>
  <r>
    <m/>
    <m/>
    <m/>
    <m/>
    <m/>
    <m/>
    <m/>
    <x v="17"/>
    <s v="3.El contratista SHERLEY CATHERYNE LARRAÑAGA RUBIO reporta pagos referentes a dos contratos diferentes dentro del mismo convenio, los contratos son 2142 y 1055"/>
    <m/>
    <x v="1"/>
    <s v="Documental "/>
  </r>
  <r>
    <n v="6267"/>
    <s v="156-5-2018"/>
    <s v="Policia Nacional"/>
    <s v="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
    <n v="24609123"/>
    <n v="0.0002039780326564301"/>
    <s v="Terminado"/>
    <x v="0"/>
    <s v="1. En la información de SICAPITAL relacionan a Dario Sierra Orjuela con RP No 5718 por valor de 2.000.000, valor que no se ejecuto.  "/>
    <n v="2000000"/>
    <x v="2"/>
    <s v="Ejecución"/>
  </r>
  <r>
    <m/>
    <m/>
    <m/>
    <m/>
    <m/>
    <m/>
    <m/>
    <x v="5"/>
    <s v="2. En el software contable SIIGO está convenio tiene un saldo de $ 4.161.885. Saldo que debería estar en cero porque ya está terminado."/>
    <n v="4161885"/>
    <x v="1"/>
    <s v="Financiero"/>
  </r>
  <r>
    <n v="6268"/>
    <s v="80-5-10077-18 "/>
    <s v="Policia Nacional"/>
    <s v="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
    <n v="68000000"/>
    <n v="0.0005636326910405237"/>
    <s v="Terminado"/>
    <x v="5"/>
    <s v="1. el convenio a la fecha de esta auditoria se encuentra en estado terminado de acuerdo con la información en el sistema SIEXUD tiene fecha de finalizaciòn marzo de 2019 sin embargo a la fecha de la auditoria aun no se ha iniciado el proceso de liquidaciòn   "/>
    <m/>
    <x v="1"/>
    <s v="Ejecución"/>
  </r>
  <r>
    <m/>
    <m/>
    <m/>
    <m/>
    <m/>
    <m/>
    <m/>
    <x v="11"/>
    <s v="2. No se encuentra registrado el monto del beneficio institucional dentro del presupuesto"/>
    <m/>
    <x v="1"/>
    <s v="Ejecución"/>
  </r>
  <r>
    <n v="6269"/>
    <s v="CIA 278"/>
    <s v="FDL Ciudad Bolivar"/>
    <s v="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
    <n v="1055022080"/>
    <n v="0.008744778442023099"/>
    <s v="Terminado"/>
    <x v="11"/>
    <s v="1. En el presupuesto de el convenio no se encontraba estipulado el Beneficio intitucional sin embargo se evidenció un pago por $60.500.000 "/>
    <n v="60500000"/>
    <x v="1"/>
    <s v="Financiero"/>
  </r>
  <r>
    <m/>
    <m/>
    <m/>
    <m/>
    <m/>
    <m/>
    <m/>
    <x v="7"/>
    <s v="2. La siguientes OP no se puedieron verificar no se encuentran los soportes en la  carpeta de OP: 10979, 10980, 8982, 9973  "/>
    <m/>
    <x v="1"/>
    <s v="Documental "/>
  </r>
  <r>
    <m/>
    <m/>
    <m/>
    <m/>
    <m/>
    <m/>
    <m/>
    <x v="1"/>
    <s v="3. El formato Cumplido y autorización de giro, en algunos documentos se encuentra firmado con sello en el campo ordenador del gasto.No tiene firma litográfica vigencia 2019. Ordenes 2641 y 2639"/>
    <m/>
    <x v="1"/>
    <s v="Ejecución"/>
  </r>
  <r>
    <n v="6270"/>
    <s v="198-5"/>
    <s v="Policia Nacional"/>
    <s v="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
    <n v="72000000"/>
    <n v="0.0005967875552193781"/>
    <s v="Terminado"/>
    <x v="1"/>
    <s v="1. No se evidenció el contrato de el señor Ruben Dario Bonilla  "/>
    <m/>
    <x v="2"/>
    <s v="Documental "/>
  </r>
  <r>
    <m/>
    <m/>
    <m/>
    <m/>
    <m/>
    <m/>
    <m/>
    <x v="5"/>
    <s v="2. Hay diferencia entre los gastos presupuestados con los gastos ejecutados por $3.458.953, valor que aun no ha sido ejecutado aunque el convenio en SIDEXU indica que ya fue terminado   "/>
    <n v="3458953"/>
    <x v="1"/>
    <s v="Financiero"/>
  </r>
  <r>
    <n v="6273"/>
    <s v="193"/>
    <s v="Contraloría General de la Republica"/>
    <s v="Consultoría para el diseño del modelo de gobierno y la metodología de gestión de proyectos bajo el enfoque PMI."/>
    <n v="99904000"/>
    <n v="0.0008280758877310659"/>
    <s v="Terminado"/>
    <x v="1"/>
    <s v="1. La documentación soporte no está en su totalidad en la orden de pago 3097, lo que no permite verificar el total del valor en los soportes como es el caso de la inconsistenica de CDP y en algunos casos RP.    "/>
    <m/>
    <x v="1"/>
    <s v="Documental "/>
  </r>
  <r>
    <m/>
    <m/>
    <m/>
    <m/>
    <m/>
    <m/>
    <m/>
    <x v="15"/>
    <s v="2.En SIIGO y en SICAPITAL se relaciona una orden de pago a nombre de la Sra. Ingrid Carolina Lopez Mesa, pero en SIEXUD no se relaciona contrato a nombre de este tercero. "/>
    <m/>
    <x v="1"/>
    <s v="Documental "/>
  </r>
  <r>
    <m/>
    <m/>
    <m/>
    <m/>
    <m/>
    <m/>
    <m/>
    <x v="1"/>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m/>
    <x v="1"/>
    <s v="Documental "/>
  </r>
  <r>
    <m/>
    <m/>
    <m/>
    <m/>
    <m/>
    <m/>
    <m/>
    <x v="5"/>
    <s v="4. El convenio se encuentra en estado TERMINADO y de acuerdo a la información suministrada por SIIGO y SICAPITAL no hay saldos a pagar. Sin embargo aun no ha iniciado el proceso de liquidaciòn"/>
    <m/>
    <x v="1"/>
    <s v="Ejecución"/>
  </r>
  <r>
    <n v="6274"/>
    <s v="000361"/>
    <s v="Remeo Medical Services S.A.S"/>
    <s v="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
    <n v="47000000"/>
    <n v="0.0003895696541015385"/>
    <s v="En Liquidación"/>
    <x v="7"/>
    <s v="1. No se encuentra la orden de pago por $6.250.000 a nombre de la señora Leidy Ladino Herrera No.6662 en original en su lugar se encuentra una copia "/>
    <n v="6250000"/>
    <x v="1"/>
    <s v="Documental "/>
  </r>
  <r>
    <n v="6275"/>
    <s v="2269"/>
    <s v="Gobernación de Boyacá"/>
    <s v="“Aunar esfuerzos técnicos, administrativos y financieros entre el departamento de Boyacá y la universidad de pamplona para el desarrollo del proyecto denominado “desarrollo estratégico agroecológico para el fortalecimiento del sector productivo en el departamento de Boyacá&quot;."/>
    <n v="791732397"/>
    <n v="0.006562445022133445"/>
    <s v="En ejecución  "/>
    <x v="1"/>
    <s v="1. Las Órdenes de pago a contratos con proveedores del convenio no tienen anexo las facturas origen del servicio o bienes contratados, lo cual no permitio verificar si cumplian  los requisitos y los montos contratados."/>
    <m/>
    <x v="1"/>
    <s v="Documental "/>
  </r>
  <r>
    <m/>
    <m/>
    <m/>
    <m/>
    <m/>
    <m/>
    <m/>
    <x v="3"/>
    <s v=" 2. Los Certificados de Disponibilidad Presupuestal presentan diferencias con respecto al valor del contrato    "/>
    <m/>
    <x v="1"/>
    <s v="Ejecución"/>
  </r>
  <r>
    <m/>
    <m/>
    <m/>
    <m/>
    <m/>
    <m/>
    <m/>
    <x v="5"/>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n v="479030681"/>
    <x v="1"/>
    <s v="Financiero"/>
  </r>
  <r>
    <n v="6278"/>
    <s v="001"/>
    <s v="Unión Europea"/>
    <s v="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
    <n v="51512453"/>
    <n v="0.00042697209568365443"/>
    <s v="Terminado"/>
    <x v="5"/>
    <s v="El convenio se encuentra terminado, a la fecha de esta auditoria aun tiene un presupuesto pendiente por ejecutar de $51.512.453, se ejecuto con un solo contratista"/>
    <n v="51512453"/>
    <x v="1"/>
    <s v="Ejecución"/>
  </r>
  <r>
    <n v="6279"/>
    <s v="3879"/>
    <s v="Instituto Distrital de Recreación y Deporte -  IDRD"/>
    <s v="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
    <n v="584246639"/>
    <n v="0.004842654490749286"/>
    <s v="Terminado"/>
    <x v="6"/>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m/>
    <x v="1"/>
    <s v="Documental "/>
  </r>
  <r>
    <m/>
    <m/>
    <m/>
    <m/>
    <m/>
    <m/>
    <m/>
    <x v="5"/>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n v="226010330"/>
    <x v="1"/>
    <s v="Financiero"/>
  </r>
  <r>
    <m/>
    <m/>
    <m/>
    <m/>
    <m/>
    <m/>
    <m/>
    <x v="1"/>
    <s v="3. Se evidencia que en el Convenio no se encuentra una plantilla de las retenciones aplicadas.    "/>
    <m/>
    <x v="1"/>
    <s v="Financiero"/>
  </r>
  <r>
    <m/>
    <m/>
    <m/>
    <m/>
    <m/>
    <m/>
    <m/>
    <x v="17"/>
    <s v="4. En la orden de pago 6949 aparece por un valor de $2.245.243 en el sistema SIIGO aparace un documento N 67 cruzando el mismo valor.  "/>
    <m/>
    <x v="1"/>
    <s v="Financiero"/>
  </r>
  <r>
    <n v="6280"/>
    <s v="CO1.PCCNTR.619851"/>
    <s v="Contraloría de Bogotá D.C."/>
    <s v="Capacitar a los servidores (as) de la contraloría de Bogotá, DC. mediante cuatro programas académicos de educación continuada en la modalidad de cursos"/>
    <n v="135367062"/>
    <n v="0.0011220191387251385"/>
    <s v="Terminado"/>
    <x v="11"/>
    <s v="1. El valor girado a la universidad por concepto de Beneficio Institucional es mayor al del presupuesto por $2.521.393  "/>
    <m/>
    <x v="1"/>
    <s v="Ejecución"/>
  </r>
  <r>
    <m/>
    <m/>
    <m/>
    <m/>
    <m/>
    <m/>
    <m/>
    <x v="5"/>
    <s v="2. El valor ejecutado del convenio a la fecha de la auditoria esta por encima del valor del presupuestos por $16.398.849 "/>
    <n v="2521393"/>
    <x v="1"/>
    <s v="Financiero"/>
  </r>
  <r>
    <m/>
    <m/>
    <m/>
    <m/>
    <m/>
    <m/>
    <m/>
    <x v="5"/>
    <s v="3. El convenio en el sistema SIEXUD se encuentra en estado terminado sin embargo según el mismo sistema su fecha de terminación es enero de 2019  por las fechas de emision de las ordenes de pago podemos identificar que el convenio no fue liquidado a tiempo"/>
    <n v="16398849"/>
    <x v="1"/>
    <s v="Financiero"/>
  </r>
  <r>
    <n v="6282"/>
    <s v="2325"/>
    <s v="Gobernación de Casanare"/>
    <s v="Realizar  formación a docentes y directivos docentes en temas de &quot;evaluación de los aprendizajes&quot; y &quot;estrategias pedagógicas y didácticas de la enseñanza&quot; en el departamento de Casanare."/>
    <n v="820000000"/>
    <n v="0.006796747156665139"/>
    <s v="En Liquidación"/>
    <x v="2"/>
    <s v="1.  En el archivo digital de la orden de pago P-14-10673 presenta inconsistencia en el monto registrado $2.940.000 y el digitalizado $1.500.000, el total en letras y números en el archivo digital no especifica el mismo total.   "/>
    <m/>
    <x v="1"/>
    <s v="Ejecución"/>
  </r>
  <r>
    <m/>
    <m/>
    <m/>
    <m/>
    <m/>
    <m/>
    <m/>
    <x v="7"/>
    <s v="2.  En el expediente digital no se encuentra la orden de pago P-14-10984 de Bustos Velazco Edier Hernán por $1.440.000 "/>
    <m/>
    <x v="1"/>
    <s v="Documental "/>
  </r>
  <r>
    <m/>
    <m/>
    <m/>
    <m/>
    <m/>
    <m/>
    <m/>
    <x v="7"/>
    <s v=" 3.  En el expediente digital no se encuentra la orden de pago P-14-10985 de Bustos Velazco Edier Hernán por $3.675.000   "/>
    <m/>
    <x v="1"/>
    <s v="Documental "/>
  </r>
  <r>
    <m/>
    <m/>
    <m/>
    <m/>
    <m/>
    <m/>
    <m/>
    <x v="13"/>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m/>
    <x v="1"/>
    <s v="Documental "/>
  </r>
  <r>
    <m/>
    <m/>
    <m/>
    <m/>
    <m/>
    <m/>
    <m/>
    <x v="1"/>
    <s v="5.  Se evidenció pago total por $78.235.398 al contratista Gestión Estratégica &amp; servicios técnicos Aeronáuticos en el archivo digital de las ordenes de pago no se evidenció la orden de compra que soportaba las transacciones realizadas.  "/>
    <m/>
    <x v="1"/>
    <s v="Financiero"/>
  </r>
  <r>
    <m/>
    <m/>
    <m/>
    <m/>
    <m/>
    <m/>
    <m/>
    <x v="7"/>
    <s v="6.  La orden de pago P-14-10987 de 2019 a nombre de Ortiz Orjuela Pablo Henry por $5.000.000 no esta digitalizada en el link suministrado para consulta "/>
    <m/>
    <x v="1"/>
    <s v="Financiero"/>
  </r>
  <r>
    <m/>
    <m/>
    <m/>
    <m/>
    <m/>
    <m/>
    <m/>
    <x v="7"/>
    <s v=" 7.  Las ordenes  p-14-7228  y P-14-7229 giradas a nombre de la Universidad Distrital Francisco José de Caldas por concepto de Beneficio Institucional por total de $30,465,000 no están en el archivo digital del IDEXUD    "/>
    <m/>
    <x v="1"/>
    <s v="Documental "/>
  </r>
  <r>
    <m/>
    <m/>
    <m/>
    <m/>
    <m/>
    <m/>
    <m/>
    <x v="13"/>
    <s v="8.  No se evidenció en los gastos de viaje la legalización con soportes de los pagos incurridos, en su mayoría los contratistas beneficiaros presentaron planillas en las cuales relacionaron monto total por hospedaje, alimentación y movilización.     "/>
    <m/>
    <x v="1"/>
    <s v="Documental "/>
  </r>
  <r>
    <m/>
    <m/>
    <m/>
    <m/>
    <m/>
    <m/>
    <m/>
    <x v="1"/>
    <s v="9. En la documentación del convenio no se evidenció soportes de depuración para la aplicación de tarifas de retención en la fuente a los contratos de docentes, supervisores  y asistentes académicos.     "/>
    <m/>
    <x v="1"/>
    <s v="Documental "/>
  </r>
  <r>
    <m/>
    <m/>
    <m/>
    <m/>
    <m/>
    <m/>
    <m/>
    <x v="5"/>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m/>
    <x v="1"/>
    <s v="Financiero"/>
  </r>
  <r>
    <n v="6292"/>
    <s v="008"/>
    <s v="Gobernación de Sucre"/>
    <s v="Contratar la interventoria técnica, administrativa, financiera y jurídica a la ejecución del proyecto &quot;Investigación de la efectividad y eficiencia de la ficoremediacion para la recuperación de un ecosistema hidrico y su capacidad productiva en el departamento de sucre bpin2017000100035&quot;, viabilizado y financiado por el fondo de ciencia, tecnología e innovación del sistema general de regalías."/>
    <n v="325026083"/>
    <n v="0.0026940489091125093"/>
    <s v="En ejecución  "/>
    <x v="1"/>
    <s v="1, No se evidencian soportes de CDP y RP para los terceros Gomez Hernando, Corena Anjer del Carmen, Benavides Alexander, Cely Oscar, Aguilera Marcos y Vivas Leandro "/>
    <m/>
    <x v="1"/>
    <s v="Financiero"/>
  </r>
  <r>
    <m/>
    <m/>
    <m/>
    <m/>
    <m/>
    <m/>
    <m/>
    <x v="5"/>
    <s v=" 2. A la fecha de revisión del convenio su estado es en Ejecución con fecha de terminación septiembre de 2020"/>
    <m/>
    <x v="1"/>
    <s v="Documental "/>
  </r>
  <r>
    <n v="6294"/>
    <s v="6406"/>
    <s v="Secretaría de Educacion del Distrito - SED"/>
    <s v="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
    <n v="311980374"/>
    <n v="0.002585916731609545"/>
    <s v="Terminado"/>
    <x v="1"/>
    <s v="1. En los soportes de pagos no se encuentra la depuración de la retención en la fuente aplicada por lo cual no fue posible verificar si se efectuo de manera correcta "/>
    <m/>
    <x v="1"/>
    <m/>
  </r>
  <r>
    <m/>
    <m/>
    <m/>
    <m/>
    <m/>
    <m/>
    <m/>
    <x v="16"/>
    <s v="2. En SICAPITAL se registran a Camilo Andres Clavijo Torres, British Council y Soluciones Educativas Pablo Almonacid SAS y en el Movimiento 2018 no aparecen registros de ordenes de pago que relacionen estos terceros. "/>
    <m/>
    <x v="1"/>
    <s v="Financiero"/>
  </r>
  <r>
    <m/>
    <m/>
    <m/>
    <m/>
    <m/>
    <m/>
    <m/>
    <x v="1"/>
    <s v=" 3. Las ordenes de pago verificadas no cuentan con CDP y RP"/>
    <m/>
    <x v="1"/>
    <s v="Ejecución"/>
  </r>
  <r>
    <n v="6302"/>
    <s v="570"/>
    <s v="Ejército Nacional de Colombia"/>
    <s v="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
    <n v="56949999"/>
    <n v="0.0004720423704577226"/>
    <s v="Liquidado"/>
    <x v="1"/>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m/>
    <x v="1"/>
    <s v="Documental "/>
  </r>
  <r>
    <m/>
    <m/>
    <m/>
    <m/>
    <m/>
    <m/>
    <m/>
    <x v="1"/>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m/>
    <x v="1"/>
    <s v="Documental "/>
  </r>
  <r>
    <m/>
    <m/>
    <m/>
    <m/>
    <m/>
    <m/>
    <m/>
    <x v="11"/>
    <s v="3. No se evidenció pagos por concepto de Beneficio Institucional a favor de la Universidad Distrital "/>
    <m/>
    <x v="1"/>
    <s v="Documental "/>
  </r>
  <r>
    <m/>
    <m/>
    <m/>
    <m/>
    <m/>
    <m/>
    <m/>
    <x v="5"/>
    <s v="4. No se encuentran cargados en el SIEXUD loc contratos a nombre  de Mauricio Franco y RGS EXPANSION GROUP BTL COLOMBIA LTDA   "/>
    <m/>
    <x v="1"/>
    <s v="Ejecución"/>
  </r>
  <r>
    <n v="6307"/>
    <s v="187"/>
    <s v="FDL Tunjuelito"/>
    <s v="&quot;Contratar el diseño del plan curricular, metodológico y la ejecución, del diplomado “escuela de formación política: fortalecimiento a organizaciones”, en el marco del proyecto No. 1519 fomento a la participación&quot;"/>
    <n v="580000000"/>
    <n v="0.004807455305933879"/>
    <s v="En ejecución  "/>
    <x v="1"/>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m/>
    <x v="1"/>
    <s v="Documental "/>
  </r>
  <r>
    <m/>
    <m/>
    <m/>
    <m/>
    <m/>
    <m/>
    <m/>
    <x v="1"/>
    <s v=" 2. Verificado el RUT se encuentra desactualizado ya que está impreso del 15 de marzo del 2013, en la la documentación sistematizada suministrada por el Idexud dentro del proceso contractual No. 1671,  realizado con el señor Eduardo Prada Velásquez        "/>
    <m/>
    <x v="0"/>
    <s v="Documental "/>
  </r>
  <r>
    <m/>
    <m/>
    <m/>
    <m/>
    <m/>
    <m/>
    <m/>
    <x v="1"/>
    <s v="3. No se encuentra la planilla de aportes sociales dentro del proceso contractual No. 1672,  realizado con el señor Vásquez González José Octavio, en la documentación sistematizada suministrada por el Idexud.   "/>
    <m/>
    <x v="0"/>
    <s v="Documental "/>
  </r>
  <r>
    <m/>
    <m/>
    <m/>
    <m/>
    <m/>
    <m/>
    <m/>
    <x v="1"/>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m/>
    <x v="1"/>
    <s v="Documental "/>
  </r>
  <r>
    <m/>
    <m/>
    <m/>
    <m/>
    <m/>
    <m/>
    <m/>
    <x v="1"/>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m/>
    <x v="1"/>
    <s v="Documental "/>
  </r>
  <r>
    <n v="6311"/>
    <s v="FDLBU-CD-160-2018"/>
    <s v="FDL Barrios Unidos"/>
    <s v="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
    <n v="324950000"/>
    <n v="0.0026934182787296795"/>
    <s v="En Liquidación"/>
    <x v="1"/>
    <s v=" 1. En los casos de las sesiones de contratos solo se deja como soporte un acta sin hacer un Otro si que cumpla con la formalidad de la cesión. "/>
    <m/>
    <x v="1"/>
    <s v="Documental "/>
  </r>
  <r>
    <m/>
    <m/>
    <m/>
    <m/>
    <m/>
    <m/>
    <m/>
    <x v="5"/>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m/>
    <x v="1"/>
    <s v="Ejecución"/>
  </r>
  <r>
    <n v="6314"/>
    <s v="FDLUSA CI-259/2018"/>
    <s v="FDL Usaquén"/>
    <s v="Desarrollar el segundo nivel de las escuelas de de formación artística , formación deportiva , nuevas tendencias deportivas y ciudadanos activos  ciudadanos felices : actividad ludica y física para el adulto mayor e la Localidad de Usaquen 2019"/>
    <n v="791000000"/>
    <n v="0.006556374391368446"/>
    <s v="Liquidado"/>
    <x v="7"/>
    <s v="1. No se encontraron en el link suministrado para consulta de ordenes de pago, las siguientes ordenes 7719, 7731,7720,9082,7724,10294,7738,9307,10167,10168,9172,9806, 11131,7727,7722, 7942,7712,7717,9084,7723,9308,9306,7726,5766,7728,7714,11405,11406,7730,7716,9083,7725,7718 "/>
    <n v="132397565"/>
    <x v="1"/>
    <s v="Financiero"/>
  </r>
  <r>
    <m/>
    <m/>
    <m/>
    <m/>
    <m/>
    <m/>
    <m/>
    <x v="1"/>
    <s v=" 2.Dentro de los documentos soporte del contrato CPS 860-2019 se encuentra archivado el CDP 1705 correspondiente a un convenio con la Alcaldia de Fusagasuga  "/>
    <m/>
    <x v="1"/>
    <s v="Documental "/>
  </r>
  <r>
    <m/>
    <m/>
    <m/>
    <m/>
    <m/>
    <m/>
    <m/>
    <x v="9"/>
    <s v="3. La base de retencion en la orden de pago 5754 no coincide con el valor a pagar al tercero Alejandro Chaparro "/>
    <m/>
    <x v="1"/>
    <s v="Documental "/>
  </r>
  <r>
    <m/>
    <m/>
    <m/>
    <m/>
    <m/>
    <m/>
    <m/>
    <x v="3"/>
    <s v="4. Los registros de SICAPITAL y SIIGO no coinciden con el valor de los RP y CDP a nombre de Grupo3 Media SAS "/>
    <m/>
    <x v="1"/>
    <s v="Financiero"/>
  </r>
  <r>
    <m/>
    <m/>
    <m/>
    <m/>
    <m/>
    <m/>
    <m/>
    <x v="16"/>
    <s v="5. Para el contratista William Cruz  se evidenció contrato en el SIEXUD pero no hay ordenes de pago y en los RP no esta registrado el número de cedula."/>
    <m/>
    <x v="1"/>
    <s v="Ejecución"/>
  </r>
  <r>
    <m/>
    <m/>
    <m/>
    <m/>
    <m/>
    <m/>
    <m/>
    <x v="5"/>
    <s v=" 5. De acuerdo con la información del sistema SIEXUD el contrato se encuentra liquidado , sin embargo su fecha de terminación indica ser en noviembre de 2019, a la fecha de nuestra auditoria aun tenia un saldo por ejecutar de $88.308.667"/>
    <m/>
    <x v="1"/>
    <s v="Ejecución"/>
  </r>
  <r>
    <n v="6352"/>
    <s v="UAESP-CD-178-2018"/>
    <s v="Unidad Administrativa Especial de Servicios Públicos - UAESP"/>
    <s v="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
    <n v="433120565"/>
    <n v="0.003590013376410913"/>
    <s v="Terminado"/>
    <x v="1"/>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n v="88308667"/>
    <x v="1"/>
    <s v="Financiero"/>
  </r>
  <r>
    <m/>
    <m/>
    <m/>
    <m/>
    <m/>
    <m/>
    <m/>
    <x v="11"/>
    <s v="2. No se evidencia el valor del Beneficio Institcuional ejecutado, el valor en el presupuesto es de $ 39.374.597   "/>
    <m/>
    <x v="1"/>
    <s v="Ejecución"/>
  </r>
  <r>
    <m/>
    <m/>
    <m/>
    <m/>
    <m/>
    <m/>
    <m/>
    <x v="5"/>
    <s v="3. Hay diferencia entre los gastos presupuestados con los gastos ejecutados, aun estan pen dieentes por ejecutar $214.372.805   "/>
    <n v="39374597"/>
    <x v="1"/>
    <s v="Financiero"/>
  </r>
  <r>
    <m/>
    <m/>
    <m/>
    <m/>
    <m/>
    <m/>
    <m/>
    <x v="10"/>
    <s v="4. No se evidencia el Ordenador del Gasto, pero si el responsable del presupuesto que es el señor Carlos Yesid Rozo Alvarez.   "/>
    <n v="214372805"/>
    <x v="1"/>
    <s v="Financiero"/>
  </r>
  <r>
    <m/>
    <m/>
    <m/>
    <m/>
    <m/>
    <m/>
    <m/>
    <x v="5"/>
    <s v="5. El convenio esta en ejecución de acuerdo con lo indicado en el SIEXUD, con fecha de terminación diciembre de 2019"/>
    <m/>
    <x v="1"/>
    <s v="Ejecución"/>
  </r>
</pivotCacheRecords>
</file>

<file path=xl/pivotCache/pivotCacheRecords2.xml><?xml version="1.0" encoding="utf-8"?>
<pivotCacheRecords xmlns="http://schemas.openxmlformats.org/spreadsheetml/2006/main" xmlns:r="http://schemas.openxmlformats.org/officeDocument/2006/relationships" count="795">
  <r>
    <x v="0"/>
    <x v="0"/>
  </r>
  <r>
    <x v="1"/>
    <x v="1"/>
  </r>
  <r>
    <x v="2"/>
    <x v="2"/>
  </r>
  <r>
    <x v="1"/>
    <x v="3"/>
  </r>
  <r>
    <x v="1"/>
    <x v="4"/>
  </r>
  <r>
    <x v="3"/>
    <x v="5"/>
  </r>
  <r>
    <x v="4"/>
    <x v="6"/>
  </r>
  <r>
    <x v="5"/>
    <x v="7"/>
  </r>
  <r>
    <x v="6"/>
    <x v="8"/>
  </r>
  <r>
    <x v="6"/>
    <x v="9"/>
  </r>
  <r>
    <x v="6"/>
    <x v="10"/>
  </r>
  <r>
    <x v="6"/>
    <x v="11"/>
  </r>
  <r>
    <x v="6"/>
    <x v="12"/>
  </r>
  <r>
    <x v="6"/>
    <x v="13"/>
  </r>
  <r>
    <x v="1"/>
    <x v="14"/>
  </r>
  <r>
    <x v="3"/>
    <x v="15"/>
  </r>
  <r>
    <x v="6"/>
    <x v="16"/>
  </r>
  <r>
    <x v="7"/>
    <x v="17"/>
  </r>
  <r>
    <x v="6"/>
    <x v="18"/>
  </r>
  <r>
    <x v="6"/>
    <x v="19"/>
  </r>
  <r>
    <x v="6"/>
    <x v="20"/>
  </r>
  <r>
    <x v="6"/>
    <x v="21"/>
  </r>
  <r>
    <x v="6"/>
    <x v="22"/>
  </r>
  <r>
    <x v="6"/>
    <x v="23"/>
  </r>
  <r>
    <x v="6"/>
    <x v="24"/>
  </r>
  <r>
    <x v="6"/>
    <x v="25"/>
  </r>
  <r>
    <x v="8"/>
    <x v="26"/>
  </r>
  <r>
    <x v="1"/>
    <x v="27"/>
  </r>
  <r>
    <x v="7"/>
    <x v="28"/>
  </r>
  <r>
    <x v="9"/>
    <x v="29"/>
  </r>
  <r>
    <x v="7"/>
    <x v="30"/>
  </r>
  <r>
    <x v="10"/>
    <x v="31"/>
  </r>
  <r>
    <x v="1"/>
    <x v="32"/>
  </r>
  <r>
    <x v="1"/>
    <x v="33"/>
  </r>
  <r>
    <x v="11"/>
    <x v="34"/>
  </r>
  <r>
    <x v="7"/>
    <x v="35"/>
  </r>
  <r>
    <x v="7"/>
    <x v="36"/>
  </r>
  <r>
    <x v="5"/>
    <x v="37"/>
  </r>
  <r>
    <x v="4"/>
    <x v="38"/>
  </r>
  <r>
    <x v="1"/>
    <x v="39"/>
  </r>
  <r>
    <x v="7"/>
    <x v="40"/>
  </r>
  <r>
    <x v="1"/>
    <x v="41"/>
  </r>
  <r>
    <x v="1"/>
    <x v="42"/>
  </r>
  <r>
    <x v="1"/>
    <x v="43"/>
  </r>
  <r>
    <x v="1"/>
    <x v="44"/>
  </r>
  <r>
    <x v="12"/>
    <x v="45"/>
  </r>
  <r>
    <x v="1"/>
    <x v="46"/>
  </r>
  <r>
    <x v="13"/>
    <x v="47"/>
  </r>
  <r>
    <x v="6"/>
    <x v="48"/>
  </r>
  <r>
    <x v="12"/>
    <x v="49"/>
  </r>
  <r>
    <x v="12"/>
    <x v="50"/>
  </r>
  <r>
    <x v="14"/>
    <x v="51"/>
  </r>
  <r>
    <x v="15"/>
    <x v="52"/>
  </r>
  <r>
    <x v="1"/>
    <x v="53"/>
  </r>
  <r>
    <x v="7"/>
    <x v="54"/>
  </r>
  <r>
    <x v="1"/>
    <x v="55"/>
  </r>
  <r>
    <x v="1"/>
    <x v="56"/>
  </r>
  <r>
    <x v="1"/>
    <x v="57"/>
  </r>
  <r>
    <x v="7"/>
    <x v="58"/>
  </r>
  <r>
    <x v="7"/>
    <x v="59"/>
  </r>
  <r>
    <x v="7"/>
    <x v="60"/>
  </r>
  <r>
    <x v="7"/>
    <x v="61"/>
  </r>
  <r>
    <x v="5"/>
    <x v="62"/>
  </r>
  <r>
    <x v="16"/>
    <x v="63"/>
  </r>
  <r>
    <x v="10"/>
    <x v="64"/>
  </r>
  <r>
    <x v="7"/>
    <x v="65"/>
  </r>
  <r>
    <x v="7"/>
    <x v="66"/>
  </r>
  <r>
    <x v="7"/>
    <x v="67"/>
  </r>
  <r>
    <x v="12"/>
    <x v="68"/>
  </r>
  <r>
    <x v="10"/>
    <x v="69"/>
  </r>
  <r>
    <x v="14"/>
    <x v="70"/>
  </r>
  <r>
    <x v="1"/>
    <x v="71"/>
  </r>
  <r>
    <x v="1"/>
    <x v="72"/>
  </r>
  <r>
    <x v="7"/>
    <x v="73"/>
  </r>
  <r>
    <x v="12"/>
    <x v="74"/>
  </r>
  <r>
    <x v="1"/>
    <x v="75"/>
  </r>
  <r>
    <x v="1"/>
    <x v="76"/>
  </r>
  <r>
    <x v="1"/>
    <x v="77"/>
  </r>
  <r>
    <x v="1"/>
    <x v="78"/>
  </r>
  <r>
    <x v="1"/>
    <x v="79"/>
  </r>
  <r>
    <x v="1"/>
    <x v="80"/>
  </r>
  <r>
    <x v="1"/>
    <x v="81"/>
  </r>
  <r>
    <x v="1"/>
    <x v="82"/>
  </r>
  <r>
    <x v="1"/>
    <x v="83"/>
  </r>
  <r>
    <x v="3"/>
    <x v="84"/>
  </r>
  <r>
    <x v="1"/>
    <x v="85"/>
  </r>
  <r>
    <x v="1"/>
    <x v="86"/>
  </r>
  <r>
    <x v="1"/>
    <x v="87"/>
  </r>
  <r>
    <x v="5"/>
    <x v="88"/>
  </r>
  <r>
    <x v="12"/>
    <x v="89"/>
  </r>
  <r>
    <x v="1"/>
    <x v="90"/>
  </r>
  <r>
    <x v="7"/>
    <x v="91"/>
  </r>
  <r>
    <x v="15"/>
    <x v="92"/>
  </r>
  <r>
    <x v="1"/>
    <x v="93"/>
  </r>
  <r>
    <x v="1"/>
    <x v="94"/>
  </r>
  <r>
    <x v="12"/>
    <x v="95"/>
  </r>
  <r>
    <x v="7"/>
    <x v="96"/>
  </r>
  <r>
    <x v="7"/>
    <x v="97"/>
  </r>
  <r>
    <x v="7"/>
    <x v="98"/>
  </r>
  <r>
    <x v="14"/>
    <x v="99"/>
  </r>
  <r>
    <x v="6"/>
    <x v="100"/>
  </r>
  <r>
    <x v="3"/>
    <x v="101"/>
  </r>
  <r>
    <x v="4"/>
    <x v="102"/>
  </r>
  <r>
    <x v="1"/>
    <x v="103"/>
  </r>
  <r>
    <x v="1"/>
    <x v="104"/>
  </r>
  <r>
    <x v="1"/>
    <x v="105"/>
  </r>
  <r>
    <x v="6"/>
    <x v="106"/>
  </r>
  <r>
    <x v="7"/>
    <x v="107"/>
  </r>
  <r>
    <x v="1"/>
    <x v="108"/>
  </r>
  <r>
    <x v="1"/>
    <x v="109"/>
  </r>
  <r>
    <x v="13"/>
    <x v="110"/>
  </r>
  <r>
    <x v="7"/>
    <x v="111"/>
  </r>
  <r>
    <x v="13"/>
    <x v="112"/>
  </r>
  <r>
    <x v="6"/>
    <x v="113"/>
  </r>
  <r>
    <x v="14"/>
    <x v="114"/>
  </r>
  <r>
    <x v="1"/>
    <x v="115"/>
  </r>
  <r>
    <x v="7"/>
    <x v="116"/>
  </r>
  <r>
    <x v="4"/>
    <x v="117"/>
  </r>
  <r>
    <x v="1"/>
    <x v="118"/>
  </r>
  <r>
    <x v="1"/>
    <x v="119"/>
  </r>
  <r>
    <x v="1"/>
    <x v="120"/>
  </r>
  <r>
    <x v="15"/>
    <x v="121"/>
  </r>
  <r>
    <x v="1"/>
    <x v="122"/>
  </r>
  <r>
    <x v="17"/>
    <x v="123"/>
  </r>
  <r>
    <x v="18"/>
    <x v="124"/>
  </r>
  <r>
    <x v="1"/>
    <x v="125"/>
  </r>
  <r>
    <x v="1"/>
    <x v="126"/>
  </r>
  <r>
    <x v="7"/>
    <x v="127"/>
  </r>
  <r>
    <x v="10"/>
    <x v="128"/>
  </r>
  <r>
    <x v="15"/>
    <x v="129"/>
  </r>
  <r>
    <x v="7"/>
    <x v="130"/>
  </r>
  <r>
    <x v="1"/>
    <x v="131"/>
  </r>
  <r>
    <x v="7"/>
    <x v="132"/>
  </r>
  <r>
    <x v="15"/>
    <x v="133"/>
  </r>
  <r>
    <x v="10"/>
    <x v="134"/>
  </r>
  <r>
    <x v="7"/>
    <x v="135"/>
  </r>
  <r>
    <x v="1"/>
    <x v="136"/>
  </r>
  <r>
    <x v="12"/>
    <x v="137"/>
  </r>
  <r>
    <x v="4"/>
    <x v="138"/>
  </r>
  <r>
    <x v="1"/>
    <x v="139"/>
  </r>
  <r>
    <x v="1"/>
    <x v="140"/>
  </r>
  <r>
    <x v="1"/>
    <x v="141"/>
  </r>
  <r>
    <x v="15"/>
    <x v="142"/>
  </r>
  <r>
    <x v="16"/>
    <x v="143"/>
  </r>
  <r>
    <x v="7"/>
    <x v="144"/>
  </r>
  <r>
    <x v="7"/>
    <x v="145"/>
  </r>
  <r>
    <x v="1"/>
    <x v="146"/>
  </r>
  <r>
    <x v="15"/>
    <x v="147"/>
  </r>
  <r>
    <x v="19"/>
    <x v="148"/>
  </r>
  <r>
    <x v="14"/>
    <x v="149"/>
  </r>
  <r>
    <x v="15"/>
    <x v="150"/>
  </r>
  <r>
    <x v="15"/>
    <x v="151"/>
  </r>
  <r>
    <x v="1"/>
    <x v="152"/>
  </r>
  <r>
    <x v="12"/>
    <x v="153"/>
  </r>
  <r>
    <x v="1"/>
    <x v="154"/>
  </r>
  <r>
    <x v="7"/>
    <x v="155"/>
  </r>
  <r>
    <x v="7"/>
    <x v="156"/>
  </r>
  <r>
    <x v="7"/>
    <x v="157"/>
  </r>
  <r>
    <x v="14"/>
    <x v="158"/>
  </r>
  <r>
    <x v="3"/>
    <x v="159"/>
  </r>
  <r>
    <x v="20"/>
    <x v="160"/>
  </r>
  <r>
    <x v="12"/>
    <x v="161"/>
  </r>
  <r>
    <x v="1"/>
    <x v="162"/>
  </r>
  <r>
    <x v="10"/>
    <x v="163"/>
  </r>
  <r>
    <x v="11"/>
    <x v="164"/>
  </r>
  <r>
    <x v="1"/>
    <x v="165"/>
  </r>
  <r>
    <x v="15"/>
    <x v="166"/>
  </r>
  <r>
    <x v="3"/>
    <x v="167"/>
  </r>
  <r>
    <x v="3"/>
    <x v="168"/>
  </r>
  <r>
    <x v="1"/>
    <x v="169"/>
  </r>
  <r>
    <x v="13"/>
    <x v="170"/>
  </r>
  <r>
    <x v="1"/>
    <x v="171"/>
  </r>
  <r>
    <x v="1"/>
    <x v="172"/>
  </r>
  <r>
    <x v="20"/>
    <x v="173"/>
  </r>
  <r>
    <x v="7"/>
    <x v="174"/>
  </r>
  <r>
    <x v="7"/>
    <x v="175"/>
  </r>
  <r>
    <x v="1"/>
    <x v="176"/>
  </r>
  <r>
    <x v="1"/>
    <x v="177"/>
  </r>
  <r>
    <x v="20"/>
    <x v="178"/>
  </r>
  <r>
    <x v="18"/>
    <x v="179"/>
  </r>
  <r>
    <x v="5"/>
    <x v="180"/>
  </r>
  <r>
    <x v="12"/>
    <x v="181"/>
  </r>
  <r>
    <x v="1"/>
    <x v="182"/>
  </r>
  <r>
    <x v="1"/>
    <x v="183"/>
  </r>
  <r>
    <x v="1"/>
    <x v="184"/>
  </r>
  <r>
    <x v="1"/>
    <x v="185"/>
  </r>
  <r>
    <x v="16"/>
    <x v="186"/>
  </r>
  <r>
    <x v="3"/>
    <x v="187"/>
  </r>
  <r>
    <x v="1"/>
    <x v="188"/>
  </r>
  <r>
    <x v="1"/>
    <x v="189"/>
  </r>
  <r>
    <x v="7"/>
    <x v="190"/>
  </r>
  <r>
    <x v="7"/>
    <x v="191"/>
  </r>
  <r>
    <x v="1"/>
    <x v="192"/>
  </r>
  <r>
    <x v="1"/>
    <x v="193"/>
  </r>
  <r>
    <x v="14"/>
    <x v="194"/>
  </r>
  <r>
    <x v="1"/>
    <x v="195"/>
  </r>
  <r>
    <x v="12"/>
    <x v="196"/>
  </r>
  <r>
    <x v="1"/>
    <x v="197"/>
  </r>
  <r>
    <x v="1"/>
    <x v="198"/>
  </r>
  <r>
    <x v="6"/>
    <x v="199"/>
  </r>
  <r>
    <x v="1"/>
    <x v="200"/>
  </r>
  <r>
    <x v="1"/>
    <x v="201"/>
  </r>
  <r>
    <x v="1"/>
    <x v="202"/>
  </r>
  <r>
    <x v="1"/>
    <x v="203"/>
  </r>
  <r>
    <x v="7"/>
    <x v="204"/>
  </r>
  <r>
    <x v="12"/>
    <x v="205"/>
  </r>
  <r>
    <x v="12"/>
    <x v="206"/>
  </r>
  <r>
    <x v="12"/>
    <x v="207"/>
  </r>
  <r>
    <x v="12"/>
    <x v="208"/>
  </r>
  <r>
    <x v="1"/>
    <x v="209"/>
  </r>
  <r>
    <x v="12"/>
    <x v="210"/>
  </r>
  <r>
    <x v="12"/>
    <x v="211"/>
  </r>
  <r>
    <x v="7"/>
    <x v="212"/>
  </r>
  <r>
    <x v="12"/>
    <x v="213"/>
  </r>
  <r>
    <x v="21"/>
    <x v="214"/>
  </r>
  <r>
    <x v="12"/>
    <x v="215"/>
  </r>
  <r>
    <x v="10"/>
    <x v="216"/>
  </r>
  <r>
    <x v="15"/>
    <x v="217"/>
  </r>
  <r>
    <x v="12"/>
    <x v="218"/>
  </r>
  <r>
    <x v="12"/>
    <x v="219"/>
  </r>
  <r>
    <x v="4"/>
    <x v="220"/>
  </r>
  <r>
    <x v="4"/>
    <x v="221"/>
  </r>
  <r>
    <x v="4"/>
    <x v="222"/>
  </r>
  <r>
    <x v="12"/>
    <x v="223"/>
  </r>
  <r>
    <x v="1"/>
    <x v="224"/>
  </r>
  <r>
    <x v="1"/>
    <x v="225"/>
  </r>
  <r>
    <x v="1"/>
    <x v="226"/>
  </r>
  <r>
    <x v="1"/>
    <x v="227"/>
  </r>
  <r>
    <x v="5"/>
    <x v="228"/>
  </r>
  <r>
    <x v="1"/>
    <x v="229"/>
  </r>
  <r>
    <x v="17"/>
    <x v="230"/>
  </r>
  <r>
    <x v="1"/>
    <x v="231"/>
  </r>
  <r>
    <x v="1"/>
    <x v="232"/>
  </r>
  <r>
    <x v="1"/>
    <x v="233"/>
  </r>
  <r>
    <x v="1"/>
    <x v="234"/>
  </r>
  <r>
    <x v="1"/>
    <x v="235"/>
  </r>
  <r>
    <x v="1"/>
    <x v="236"/>
  </r>
  <r>
    <x v="1"/>
    <x v="237"/>
  </r>
  <r>
    <x v="1"/>
    <x v="238"/>
  </r>
  <r>
    <x v="12"/>
    <x v="239"/>
  </r>
  <r>
    <x v="1"/>
    <x v="240"/>
  </r>
  <r>
    <x v="4"/>
    <x v="241"/>
  </r>
  <r>
    <x v="12"/>
    <x v="242"/>
  </r>
  <r>
    <x v="1"/>
    <x v="243"/>
  </r>
  <r>
    <x v="6"/>
    <x v="244"/>
  </r>
  <r>
    <x v="9"/>
    <x v="245"/>
  </r>
  <r>
    <x v="3"/>
    <x v="246"/>
  </r>
  <r>
    <x v="3"/>
    <x v="247"/>
  </r>
  <r>
    <x v="12"/>
    <x v="248"/>
  </r>
  <r>
    <x v="4"/>
    <x v="249"/>
  </r>
  <r>
    <x v="10"/>
    <x v="250"/>
  </r>
  <r>
    <x v="12"/>
    <x v="251"/>
  </r>
  <r>
    <x v="1"/>
    <x v="252"/>
  </r>
  <r>
    <x v="12"/>
    <x v="253"/>
  </r>
  <r>
    <x v="1"/>
    <x v="254"/>
  </r>
  <r>
    <x v="1"/>
    <x v="255"/>
  </r>
  <r>
    <x v="3"/>
    <x v="256"/>
  </r>
  <r>
    <x v="1"/>
    <x v="257"/>
  </r>
  <r>
    <x v="12"/>
    <x v="258"/>
  </r>
  <r>
    <x v="5"/>
    <x v="259"/>
  </r>
  <r>
    <x v="11"/>
    <x v="260"/>
  </r>
  <r>
    <x v="1"/>
    <x v="261"/>
  </r>
  <r>
    <x v="1"/>
    <x v="262"/>
  </r>
  <r>
    <x v="1"/>
    <x v="263"/>
  </r>
  <r>
    <x v="12"/>
    <x v="264"/>
  </r>
  <r>
    <x v="11"/>
    <x v="265"/>
  </r>
  <r>
    <x v="12"/>
    <x v="266"/>
  </r>
  <r>
    <x v="15"/>
    <x v="267"/>
  </r>
  <r>
    <x v="1"/>
    <x v="268"/>
  </r>
  <r>
    <x v="12"/>
    <x v="269"/>
  </r>
  <r>
    <x v="4"/>
    <x v="270"/>
  </r>
  <r>
    <x v="1"/>
    <x v="271"/>
  </r>
  <r>
    <x v="1"/>
    <x v="272"/>
  </r>
  <r>
    <x v="5"/>
    <x v="273"/>
  </r>
  <r>
    <x v="1"/>
    <x v="274"/>
  </r>
  <r>
    <x v="1"/>
    <x v="275"/>
  </r>
  <r>
    <x v="1"/>
    <x v="276"/>
  </r>
  <r>
    <x v="12"/>
    <x v="277"/>
  </r>
  <r>
    <x v="11"/>
    <x v="278"/>
  </r>
  <r>
    <x v="1"/>
    <x v="279"/>
  </r>
  <r>
    <x v="1"/>
    <x v="280"/>
  </r>
  <r>
    <x v="5"/>
    <x v="281"/>
  </r>
  <r>
    <x v="4"/>
    <x v="282"/>
  </r>
  <r>
    <x v="12"/>
    <x v="283"/>
  </r>
  <r>
    <x v="10"/>
    <x v="284"/>
  </r>
  <r>
    <x v="1"/>
    <x v="285"/>
  </r>
  <r>
    <x v="1"/>
    <x v="286"/>
  </r>
  <r>
    <x v="5"/>
    <x v="287"/>
  </r>
  <r>
    <x v="5"/>
    <x v="288"/>
  </r>
  <r>
    <x v="5"/>
    <x v="289"/>
  </r>
  <r>
    <x v="5"/>
    <x v="290"/>
  </r>
  <r>
    <x v="3"/>
    <x v="291"/>
  </r>
  <r>
    <x v="13"/>
    <x v="292"/>
  </r>
  <r>
    <x v="1"/>
    <x v="293"/>
  </r>
  <r>
    <x v="3"/>
    <x v="294"/>
  </r>
  <r>
    <x v="1"/>
    <x v="295"/>
  </r>
  <r>
    <x v="3"/>
    <x v="296"/>
  </r>
  <r>
    <x v="12"/>
    <x v="297"/>
  </r>
  <r>
    <x v="12"/>
    <x v="298"/>
  </r>
  <r>
    <x v="5"/>
    <x v="299"/>
  </r>
  <r>
    <x v="1"/>
    <x v="300"/>
  </r>
  <r>
    <x v="6"/>
    <x v="301"/>
  </r>
  <r>
    <x v="1"/>
    <x v="302"/>
  </r>
  <r>
    <x v="1"/>
    <x v="303"/>
  </r>
  <r>
    <x v="11"/>
    <x v="304"/>
  </r>
  <r>
    <x v="5"/>
    <x v="305"/>
  </r>
  <r>
    <x v="11"/>
    <x v="306"/>
  </r>
  <r>
    <x v="12"/>
    <x v="307"/>
  </r>
  <r>
    <x v="1"/>
    <x v="308"/>
  </r>
  <r>
    <x v="1"/>
    <x v="309"/>
  </r>
  <r>
    <x v="2"/>
    <x v="310"/>
  </r>
  <r>
    <x v="1"/>
    <x v="311"/>
  </r>
  <r>
    <x v="1"/>
    <x v="312"/>
  </r>
  <r>
    <x v="2"/>
    <x v="313"/>
  </r>
  <r>
    <x v="1"/>
    <x v="314"/>
  </r>
  <r>
    <x v="5"/>
    <x v="315"/>
  </r>
  <r>
    <x v="1"/>
    <x v="316"/>
  </r>
  <r>
    <x v="1"/>
    <x v="317"/>
  </r>
  <r>
    <x v="1"/>
    <x v="318"/>
  </r>
  <r>
    <x v="12"/>
    <x v="319"/>
  </r>
  <r>
    <x v="6"/>
    <x v="320"/>
  </r>
  <r>
    <x v="1"/>
    <x v="321"/>
  </r>
  <r>
    <x v="11"/>
    <x v="322"/>
  </r>
  <r>
    <x v="5"/>
    <x v="323"/>
  </r>
  <r>
    <x v="10"/>
    <x v="324"/>
  </r>
  <r>
    <x v="1"/>
    <x v="325"/>
  </r>
  <r>
    <x v="1"/>
    <x v="326"/>
  </r>
  <r>
    <x v="5"/>
    <x v="327"/>
  </r>
  <r>
    <x v="1"/>
    <x v="328"/>
  </r>
  <r>
    <x v="1"/>
    <x v="329"/>
  </r>
  <r>
    <x v="1"/>
    <x v="330"/>
  </r>
  <r>
    <x v="2"/>
    <x v="331"/>
  </r>
  <r>
    <x v="1"/>
    <x v="332"/>
  </r>
  <r>
    <x v="1"/>
    <x v="333"/>
  </r>
  <r>
    <x v="1"/>
    <x v="334"/>
  </r>
  <r>
    <x v="1"/>
    <x v="335"/>
  </r>
  <r>
    <x v="3"/>
    <x v="336"/>
  </r>
  <r>
    <x v="5"/>
    <x v="337"/>
  </r>
  <r>
    <x v="9"/>
    <x v="338"/>
  </r>
  <r>
    <x v="1"/>
    <x v="339"/>
  </r>
  <r>
    <x v="9"/>
    <x v="340"/>
  </r>
  <r>
    <x v="9"/>
    <x v="341"/>
  </r>
  <r>
    <x v="9"/>
    <x v="342"/>
  </r>
  <r>
    <x v="12"/>
    <x v="343"/>
  </r>
  <r>
    <x v="9"/>
    <x v="344"/>
  </r>
  <r>
    <x v="3"/>
    <x v="345"/>
  </r>
  <r>
    <x v="9"/>
    <x v="346"/>
  </r>
  <r>
    <x v="5"/>
    <x v="347"/>
  </r>
  <r>
    <x v="1"/>
    <x v="348"/>
  </r>
  <r>
    <x v="3"/>
    <x v="349"/>
  </r>
  <r>
    <x v="5"/>
    <x v="350"/>
  </r>
  <r>
    <x v="1"/>
    <x v="351"/>
  </r>
  <r>
    <x v="5"/>
    <x v="352"/>
  </r>
  <r>
    <x v="1"/>
    <x v="353"/>
  </r>
  <r>
    <x v="10"/>
    <x v="354"/>
  </r>
  <r>
    <x v="1"/>
    <x v="355"/>
  </r>
  <r>
    <x v="1"/>
    <x v="356"/>
  </r>
  <r>
    <x v="5"/>
    <x v="357"/>
  </r>
  <r>
    <x v="1"/>
    <x v="358"/>
  </r>
  <r>
    <x v="11"/>
    <x v="359"/>
  </r>
  <r>
    <x v="1"/>
    <x v="360"/>
  </r>
  <r>
    <x v="6"/>
    <x v="361"/>
  </r>
  <r>
    <x v="6"/>
    <x v="362"/>
  </r>
  <r>
    <x v="5"/>
    <x v="363"/>
  </r>
  <r>
    <x v="11"/>
    <x v="364"/>
  </r>
  <r>
    <x v="5"/>
    <x v="365"/>
  </r>
  <r>
    <x v="11"/>
    <x v="366"/>
  </r>
  <r>
    <x v="1"/>
    <x v="367"/>
  </r>
  <r>
    <x v="1"/>
    <x v="368"/>
  </r>
  <r>
    <x v="1"/>
    <x v="369"/>
  </r>
  <r>
    <x v="5"/>
    <x v="370"/>
  </r>
  <r>
    <x v="1"/>
    <x v="371"/>
  </r>
  <r>
    <x v="1"/>
    <x v="372"/>
  </r>
  <r>
    <x v="5"/>
    <x v="373"/>
  </r>
  <r>
    <x v="1"/>
    <x v="374"/>
  </r>
  <r>
    <x v="11"/>
    <x v="375"/>
  </r>
  <r>
    <x v="5"/>
    <x v="376"/>
  </r>
  <r>
    <x v="10"/>
    <x v="377"/>
  </r>
  <r>
    <x v="1"/>
    <x v="378"/>
  </r>
  <r>
    <x v="1"/>
    <x v="379"/>
  </r>
  <r>
    <x v="5"/>
    <x v="380"/>
  </r>
  <r>
    <x v="11"/>
    <x v="381"/>
  </r>
  <r>
    <x v="5"/>
    <x v="382"/>
  </r>
  <r>
    <x v="1"/>
    <x v="203"/>
  </r>
  <r>
    <x v="1"/>
    <x v="383"/>
  </r>
  <r>
    <x v="5"/>
    <x v="384"/>
  </r>
  <r>
    <x v="11"/>
    <x v="385"/>
  </r>
  <r>
    <x v="5"/>
    <x v="386"/>
  </r>
  <r>
    <x v="17"/>
    <x v="387"/>
  </r>
  <r>
    <x v="1"/>
    <x v="388"/>
  </r>
  <r>
    <x v="5"/>
    <x v="389"/>
  </r>
  <r>
    <x v="12"/>
    <x v="390"/>
  </r>
  <r>
    <x v="5"/>
    <x v="391"/>
  </r>
  <r>
    <x v="1"/>
    <x v="392"/>
  </r>
  <r>
    <x v="17"/>
    <x v="393"/>
  </r>
  <r>
    <x v="17"/>
    <x v="394"/>
  </r>
  <r>
    <x v="1"/>
    <x v="395"/>
  </r>
  <r>
    <x v="11"/>
    <x v="396"/>
  </r>
  <r>
    <x v="2"/>
    <x v="397"/>
  </r>
  <r>
    <x v="16"/>
    <x v="398"/>
  </r>
  <r>
    <x v="5"/>
    <x v="399"/>
  </r>
  <r>
    <x v="1"/>
    <x v="400"/>
  </r>
  <r>
    <x v="1"/>
    <x v="401"/>
  </r>
  <r>
    <x v="6"/>
    <x v="402"/>
  </r>
  <r>
    <x v="10"/>
    <x v="403"/>
  </r>
  <r>
    <x v="5"/>
    <x v="404"/>
  </r>
  <r>
    <x v="11"/>
    <x v="405"/>
  </r>
  <r>
    <x v="6"/>
    <x v="406"/>
  </r>
  <r>
    <x v="1"/>
    <x v="407"/>
  </r>
  <r>
    <x v="1"/>
    <x v="408"/>
  </r>
  <r>
    <x v="12"/>
    <x v="409"/>
  </r>
  <r>
    <x v="11"/>
    <x v="410"/>
  </r>
  <r>
    <x v="5"/>
    <x v="411"/>
  </r>
  <r>
    <x v="6"/>
    <x v="412"/>
  </r>
  <r>
    <x v="10"/>
    <x v="413"/>
  </r>
  <r>
    <x v="5"/>
    <x v="414"/>
  </r>
  <r>
    <x v="11"/>
    <x v="415"/>
  </r>
  <r>
    <x v="1"/>
    <x v="416"/>
  </r>
  <r>
    <x v="11"/>
    <x v="417"/>
  </r>
  <r>
    <x v="11"/>
    <x v="418"/>
  </r>
  <r>
    <x v="1"/>
    <x v="419"/>
  </r>
  <r>
    <x v="12"/>
    <x v="420"/>
  </r>
  <r>
    <x v="1"/>
    <x v="421"/>
  </r>
  <r>
    <x v="13"/>
    <x v="422"/>
  </r>
  <r>
    <x v="10"/>
    <x v="423"/>
  </r>
  <r>
    <x v="3"/>
    <x v="424"/>
  </r>
  <r>
    <x v="12"/>
    <x v="425"/>
  </r>
  <r>
    <x v="11"/>
    <x v="426"/>
  </r>
  <r>
    <x v="1"/>
    <x v="427"/>
  </r>
  <r>
    <x v="1"/>
    <x v="428"/>
  </r>
  <r>
    <x v="1"/>
    <x v="429"/>
  </r>
  <r>
    <x v="10"/>
    <x v="430"/>
  </r>
  <r>
    <x v="13"/>
    <x v="431"/>
  </r>
  <r>
    <x v="1"/>
    <x v="432"/>
  </r>
  <r>
    <x v="12"/>
    <x v="433"/>
  </r>
  <r>
    <x v="1"/>
    <x v="434"/>
  </r>
  <r>
    <x v="1"/>
    <x v="435"/>
  </r>
  <r>
    <x v="7"/>
    <x v="436"/>
  </r>
  <r>
    <x v="2"/>
    <x v="437"/>
  </r>
  <r>
    <x v="10"/>
    <x v="438"/>
  </r>
  <r>
    <x v="1"/>
    <x v="439"/>
  </r>
  <r>
    <x v="1"/>
    <x v="440"/>
  </r>
  <r>
    <x v="3"/>
    <x v="441"/>
  </r>
  <r>
    <x v="1"/>
    <x v="442"/>
  </r>
  <r>
    <x v="7"/>
    <x v="443"/>
  </r>
  <r>
    <x v="7"/>
    <x v="444"/>
  </r>
  <r>
    <x v="7"/>
    <x v="445"/>
  </r>
  <r>
    <x v="1"/>
    <x v="446"/>
  </r>
  <r>
    <x v="3"/>
    <x v="447"/>
  </r>
  <r>
    <x v="1"/>
    <x v="448"/>
  </r>
  <r>
    <x v="3"/>
    <x v="449"/>
  </r>
  <r>
    <x v="12"/>
    <x v="450"/>
  </r>
  <r>
    <x v="7"/>
    <x v="451"/>
  </r>
  <r>
    <x v="12"/>
    <x v="452"/>
  </r>
  <r>
    <x v="7"/>
    <x v="453"/>
  </r>
  <r>
    <x v="9"/>
    <x v="454"/>
  </r>
  <r>
    <x v="1"/>
    <x v="455"/>
  </r>
  <r>
    <x v="5"/>
    <x v="456"/>
  </r>
  <r>
    <x v="10"/>
    <x v="457"/>
  </r>
  <r>
    <x v="9"/>
    <x v="458"/>
  </r>
  <r>
    <x v="10"/>
    <x v="459"/>
  </r>
  <r>
    <x v="9"/>
    <x v="460"/>
  </r>
  <r>
    <x v="1"/>
    <x v="461"/>
  </r>
  <r>
    <x v="1"/>
    <x v="462"/>
  </r>
  <r>
    <x v="10"/>
    <x v="463"/>
  </r>
  <r>
    <x v="10"/>
    <x v="464"/>
  </r>
  <r>
    <x v="1"/>
    <x v="465"/>
  </r>
  <r>
    <x v="12"/>
    <x v="466"/>
  </r>
  <r>
    <x v="5"/>
    <x v="467"/>
  </r>
  <r>
    <x v="18"/>
    <x v="468"/>
  </r>
  <r>
    <x v="1"/>
    <x v="469"/>
  </r>
  <r>
    <x v="1"/>
    <x v="470"/>
  </r>
  <r>
    <x v="5"/>
    <x v="471"/>
  </r>
  <r>
    <x v="9"/>
    <x v="472"/>
  </r>
  <r>
    <x v="17"/>
    <x v="473"/>
  </r>
  <r>
    <x v="1"/>
    <x v="474"/>
  </r>
  <r>
    <x v="4"/>
    <x v="475"/>
  </r>
  <r>
    <x v="10"/>
    <x v="476"/>
  </r>
  <r>
    <x v="5"/>
    <x v="477"/>
  </r>
  <r>
    <x v="6"/>
    <x v="478"/>
  </r>
  <r>
    <x v="1"/>
    <x v="479"/>
  </r>
  <r>
    <x v="1"/>
    <x v="480"/>
  </r>
  <r>
    <x v="5"/>
    <x v="481"/>
  </r>
  <r>
    <x v="7"/>
    <x v="482"/>
  </r>
  <r>
    <x v="1"/>
    <x v="483"/>
  </r>
  <r>
    <x v="10"/>
    <x v="484"/>
  </r>
  <r>
    <x v="12"/>
    <x v="485"/>
  </r>
  <r>
    <x v="13"/>
    <x v="486"/>
  </r>
  <r>
    <x v="1"/>
    <x v="487"/>
  </r>
  <r>
    <x v="16"/>
    <x v="488"/>
  </r>
  <r>
    <x v="7"/>
    <x v="489"/>
  </r>
  <r>
    <x v="6"/>
    <x v="490"/>
  </r>
  <r>
    <x v="12"/>
    <x v="491"/>
  </r>
  <r>
    <x v="1"/>
    <x v="492"/>
  </r>
  <r>
    <x v="5"/>
    <x v="493"/>
  </r>
  <r>
    <x v="6"/>
    <x v="494"/>
  </r>
  <r>
    <x v="10"/>
    <x v="495"/>
  </r>
  <r>
    <x v="6"/>
    <x v="496"/>
  </r>
  <r>
    <x v="5"/>
    <x v="497"/>
  </r>
  <r>
    <x v="10"/>
    <x v="498"/>
  </r>
  <r>
    <x v="9"/>
    <x v="499"/>
  </r>
  <r>
    <x v="5"/>
    <x v="500"/>
  </r>
  <r>
    <x v="11"/>
    <x v="501"/>
  </r>
  <r>
    <x v="1"/>
    <x v="502"/>
  </r>
  <r>
    <x v="1"/>
    <x v="503"/>
  </r>
  <r>
    <x v="1"/>
    <x v="504"/>
  </r>
  <r>
    <x v="5"/>
    <x v="505"/>
  </r>
  <r>
    <x v="5"/>
    <x v="506"/>
  </r>
  <r>
    <x v="5"/>
    <x v="507"/>
  </r>
  <r>
    <x v="1"/>
    <x v="508"/>
  </r>
  <r>
    <x v="5"/>
    <x v="509"/>
  </r>
  <r>
    <x v="11"/>
    <x v="510"/>
  </r>
  <r>
    <x v="10"/>
    <x v="511"/>
  </r>
  <r>
    <x v="5"/>
    <x v="512"/>
  </r>
  <r>
    <x v="1"/>
    <x v="513"/>
  </r>
  <r>
    <x v="1"/>
    <x v="514"/>
  </r>
  <r>
    <x v="18"/>
    <x v="515"/>
  </r>
  <r>
    <x v="7"/>
    <x v="516"/>
  </r>
  <r>
    <x v="9"/>
    <x v="517"/>
  </r>
  <r>
    <x v="5"/>
    <x v="518"/>
  </r>
  <r>
    <x v="5"/>
    <x v="519"/>
  </r>
  <r>
    <x v="10"/>
    <x v="520"/>
  </r>
  <r>
    <x v="5"/>
    <x v="521"/>
  </r>
  <r>
    <x v="11"/>
    <x v="522"/>
  </r>
  <r>
    <x v="1"/>
    <x v="523"/>
  </r>
  <r>
    <x v="10"/>
    <x v="524"/>
  </r>
  <r>
    <x v="18"/>
    <x v="525"/>
  </r>
  <r>
    <x v="1"/>
    <x v="526"/>
  </r>
  <r>
    <x v="1"/>
    <x v="527"/>
  </r>
  <r>
    <x v="5"/>
    <x v="528"/>
  </r>
  <r>
    <x v="1"/>
    <x v="529"/>
  </r>
  <r>
    <x v="13"/>
    <x v="530"/>
  </r>
  <r>
    <x v="13"/>
    <x v="531"/>
  </r>
  <r>
    <x v="1"/>
    <x v="532"/>
  </r>
  <r>
    <x v="5"/>
    <x v="533"/>
  </r>
  <r>
    <x v="1"/>
    <x v="534"/>
  </r>
  <r>
    <x v="1"/>
    <x v="535"/>
  </r>
  <r>
    <x v="5"/>
    <x v="536"/>
  </r>
  <r>
    <x v="11"/>
    <x v="537"/>
  </r>
  <r>
    <x v="15"/>
    <x v="538"/>
  </r>
  <r>
    <x v="1"/>
    <x v="539"/>
  </r>
  <r>
    <x v="5"/>
    <x v="540"/>
  </r>
  <r>
    <x v="5"/>
    <x v="541"/>
  </r>
  <r>
    <x v="1"/>
    <x v="542"/>
  </r>
  <r>
    <x v="5"/>
    <x v="543"/>
  </r>
  <r>
    <x v="1"/>
    <x v="544"/>
  </r>
  <r>
    <x v="5"/>
    <x v="545"/>
  </r>
  <r>
    <x v="11"/>
    <x v="546"/>
  </r>
  <r>
    <x v="1"/>
    <x v="547"/>
  </r>
  <r>
    <x v="17"/>
    <x v="548"/>
  </r>
  <r>
    <x v="1"/>
    <x v="549"/>
  </r>
  <r>
    <x v="1"/>
    <x v="550"/>
  </r>
  <r>
    <x v="7"/>
    <x v="551"/>
  </r>
  <r>
    <x v="7"/>
    <x v="552"/>
  </r>
  <r>
    <x v="7"/>
    <x v="553"/>
  </r>
  <r>
    <x v="1"/>
    <x v="554"/>
  </r>
  <r>
    <x v="7"/>
    <x v="555"/>
  </r>
  <r>
    <x v="1"/>
    <x v="556"/>
  </r>
  <r>
    <x v="9"/>
    <x v="557"/>
  </r>
  <r>
    <x v="7"/>
    <x v="558"/>
  </r>
  <r>
    <x v="17"/>
    <x v="559"/>
  </r>
  <r>
    <x v="1"/>
    <x v="560"/>
  </r>
  <r>
    <x v="5"/>
    <x v="561"/>
  </r>
  <r>
    <x v="1"/>
    <x v="562"/>
  </r>
  <r>
    <x v="5"/>
    <x v="563"/>
  </r>
  <r>
    <x v="6"/>
    <x v="564"/>
  </r>
  <r>
    <x v="7"/>
    <x v="565"/>
  </r>
  <r>
    <x v="1"/>
    <x v="566"/>
  </r>
  <r>
    <x v="5"/>
    <x v="567"/>
  </r>
  <r>
    <x v="17"/>
    <x v="568"/>
  </r>
  <r>
    <x v="7"/>
    <x v="569"/>
  </r>
  <r>
    <x v="11"/>
    <x v="570"/>
  </r>
  <r>
    <x v="5"/>
    <x v="571"/>
  </r>
  <r>
    <x v="6"/>
    <x v="572"/>
  </r>
  <r>
    <x v="1"/>
    <x v="573"/>
  </r>
  <r>
    <x v="1"/>
    <x v="574"/>
  </r>
  <r>
    <x v="1"/>
    <x v="575"/>
  </r>
  <r>
    <x v="1"/>
    <x v="576"/>
  </r>
  <r>
    <x v="1"/>
    <x v="577"/>
  </r>
  <r>
    <x v="1"/>
    <x v="578"/>
  </r>
  <r>
    <x v="5"/>
    <x v="579"/>
  </r>
  <r>
    <x v="11"/>
    <x v="580"/>
  </r>
  <r>
    <x v="5"/>
    <x v="581"/>
  </r>
  <r>
    <x v="1"/>
    <x v="582"/>
  </r>
  <r>
    <x v="1"/>
    <x v="583"/>
  </r>
  <r>
    <x v="12"/>
    <x v="584"/>
  </r>
  <r>
    <x v="5"/>
    <x v="585"/>
  </r>
  <r>
    <x v="10"/>
    <x v="586"/>
  </r>
  <r>
    <x v="7"/>
    <x v="587"/>
  </r>
  <r>
    <x v="7"/>
    <x v="588"/>
  </r>
  <r>
    <x v="7"/>
    <x v="589"/>
  </r>
  <r>
    <x v="12"/>
    <x v="590"/>
  </r>
  <r>
    <x v="7"/>
    <x v="591"/>
  </r>
  <r>
    <x v="5"/>
    <x v="592"/>
  </r>
  <r>
    <x v="5"/>
    <x v="593"/>
  </r>
  <r>
    <x v="11"/>
    <x v="594"/>
  </r>
  <r>
    <x v="10"/>
    <x v="595"/>
  </r>
  <r>
    <x v="5"/>
    <x v="596"/>
  </r>
  <r>
    <x v="12"/>
    <x v="597"/>
  </r>
  <r>
    <x v="1"/>
    <x v="598"/>
  </r>
  <r>
    <x v="7"/>
    <x v="599"/>
  </r>
  <r>
    <x v="1"/>
    <x v="600"/>
  </r>
  <r>
    <x v="1"/>
    <x v="601"/>
  </r>
  <r>
    <x v="1"/>
    <x v="602"/>
  </r>
  <r>
    <x v="17"/>
    <x v="603"/>
  </r>
  <r>
    <x v="17"/>
    <x v="604"/>
  </r>
  <r>
    <x v="3"/>
    <x v="605"/>
  </r>
  <r>
    <x v="1"/>
    <x v="606"/>
  </r>
  <r>
    <x v="17"/>
    <x v="607"/>
  </r>
  <r>
    <x v="1"/>
    <x v="608"/>
  </r>
  <r>
    <x v="5"/>
    <x v="609"/>
  </r>
  <r>
    <x v="5"/>
    <x v="610"/>
  </r>
  <r>
    <x v="3"/>
    <x v="611"/>
  </r>
  <r>
    <x v="1"/>
    <x v="612"/>
  </r>
  <r>
    <x v="1"/>
    <x v="613"/>
  </r>
  <r>
    <x v="1"/>
    <x v="614"/>
  </r>
  <r>
    <x v="1"/>
    <x v="615"/>
  </r>
  <r>
    <x v="1"/>
    <x v="616"/>
  </r>
  <r>
    <x v="1"/>
    <x v="617"/>
  </r>
  <r>
    <x v="12"/>
    <x v="618"/>
  </r>
  <r>
    <x v="10"/>
    <x v="619"/>
  </r>
  <r>
    <x v="5"/>
    <x v="620"/>
  </r>
  <r>
    <x v="11"/>
    <x v="621"/>
  </r>
  <r>
    <x v="10"/>
    <x v="622"/>
  </r>
  <r>
    <x v="7"/>
    <x v="623"/>
  </r>
  <r>
    <x v="5"/>
    <x v="624"/>
  </r>
  <r>
    <x v="1"/>
    <x v="625"/>
  </r>
  <r>
    <x v="5"/>
    <x v="626"/>
  </r>
  <r>
    <x v="5"/>
    <x v="627"/>
  </r>
  <r>
    <x v="11"/>
    <x v="628"/>
  </r>
  <r>
    <x v="1"/>
    <x v="629"/>
  </r>
  <r>
    <x v="1"/>
    <x v="630"/>
  </r>
  <r>
    <x v="17"/>
    <x v="631"/>
  </r>
  <r>
    <x v="1"/>
    <x v="632"/>
  </r>
  <r>
    <x v="11"/>
    <x v="633"/>
  </r>
  <r>
    <x v="1"/>
    <x v="634"/>
  </r>
  <r>
    <x v="12"/>
    <x v="635"/>
  </r>
  <r>
    <x v="15"/>
    <x v="636"/>
  </r>
  <r>
    <x v="10"/>
    <x v="637"/>
  </r>
  <r>
    <x v="1"/>
    <x v="638"/>
  </r>
  <r>
    <x v="5"/>
    <x v="639"/>
  </r>
  <r>
    <x v="1"/>
    <x v="640"/>
  </r>
  <r>
    <x v="1"/>
    <x v="641"/>
  </r>
  <r>
    <x v="1"/>
    <x v="642"/>
  </r>
  <r>
    <x v="5"/>
    <x v="643"/>
  </r>
  <r>
    <x v="1"/>
    <x v="644"/>
  </r>
  <r>
    <x v="5"/>
    <x v="645"/>
  </r>
  <r>
    <x v="11"/>
    <x v="646"/>
  </r>
  <r>
    <x v="1"/>
    <x v="647"/>
  </r>
  <r>
    <x v="5"/>
    <x v="648"/>
  </r>
  <r>
    <x v="7"/>
    <x v="649"/>
  </r>
  <r>
    <x v="5"/>
    <x v="650"/>
  </r>
  <r>
    <x v="5"/>
    <x v="651"/>
  </r>
  <r>
    <x v="11"/>
    <x v="652"/>
  </r>
  <r>
    <x v="3"/>
    <x v="653"/>
  </r>
  <r>
    <x v="7"/>
    <x v="654"/>
  </r>
  <r>
    <x v="1"/>
    <x v="655"/>
  </r>
  <r>
    <x v="5"/>
    <x v="656"/>
  </r>
  <r>
    <x v="1"/>
    <x v="657"/>
  </r>
  <r>
    <x v="11"/>
    <x v="658"/>
  </r>
  <r>
    <x v="10"/>
    <x v="659"/>
  </r>
  <r>
    <x v="1"/>
    <x v="660"/>
  </r>
  <r>
    <x v="11"/>
    <x v="661"/>
  </r>
  <r>
    <x v="5"/>
    <x v="662"/>
  </r>
  <r>
    <x v="10"/>
    <x v="663"/>
  </r>
  <r>
    <x v="1"/>
    <x v="664"/>
  </r>
  <r>
    <x v="11"/>
    <x v="665"/>
  </r>
  <r>
    <x v="10"/>
    <x v="666"/>
  </r>
  <r>
    <x v="3"/>
    <x v="667"/>
  </r>
  <r>
    <x v="5"/>
    <x v="668"/>
  </r>
  <r>
    <x v="7"/>
    <x v="669"/>
  </r>
  <r>
    <x v="5"/>
    <x v="670"/>
  </r>
  <r>
    <x v="1"/>
    <x v="671"/>
  </r>
  <r>
    <x v="1"/>
    <x v="672"/>
  </r>
  <r>
    <x v="10"/>
    <x v="673"/>
  </r>
  <r>
    <x v="5"/>
    <x v="674"/>
  </r>
  <r>
    <x v="17"/>
    <x v="675"/>
  </r>
  <r>
    <x v="17"/>
    <x v="676"/>
  </r>
  <r>
    <x v="1"/>
    <x v="677"/>
  </r>
  <r>
    <x v="5"/>
    <x v="678"/>
  </r>
  <r>
    <x v="17"/>
    <x v="679"/>
  </r>
  <r>
    <x v="1"/>
    <x v="680"/>
  </r>
  <r>
    <x v="1"/>
    <x v="681"/>
  </r>
  <r>
    <x v="1"/>
    <x v="682"/>
  </r>
  <r>
    <x v="1"/>
    <x v="683"/>
  </r>
  <r>
    <x v="5"/>
    <x v="684"/>
  </r>
  <r>
    <x v="10"/>
    <x v="685"/>
  </r>
  <r>
    <x v="1"/>
    <x v="686"/>
  </r>
  <r>
    <x v="1"/>
    <x v="687"/>
  </r>
  <r>
    <x v="1"/>
    <x v="688"/>
  </r>
  <r>
    <x v="1"/>
    <x v="689"/>
  </r>
  <r>
    <x v="9"/>
    <x v="690"/>
  </r>
  <r>
    <x v="9"/>
    <x v="691"/>
  </r>
  <r>
    <x v="1"/>
    <x v="692"/>
  </r>
  <r>
    <x v="9"/>
    <x v="693"/>
  </r>
  <r>
    <x v="9"/>
    <x v="694"/>
  </r>
  <r>
    <x v="9"/>
    <x v="695"/>
  </r>
  <r>
    <x v="9"/>
    <x v="696"/>
  </r>
  <r>
    <x v="7"/>
    <x v="697"/>
  </r>
  <r>
    <x v="7"/>
    <x v="698"/>
  </r>
  <r>
    <x v="10"/>
    <x v="699"/>
  </r>
  <r>
    <x v="5"/>
    <x v="700"/>
  </r>
  <r>
    <x v="15"/>
    <x v="701"/>
  </r>
  <r>
    <x v="11"/>
    <x v="702"/>
  </r>
  <r>
    <x v="5"/>
    <x v="703"/>
  </r>
  <r>
    <x v="1"/>
    <x v="704"/>
  </r>
  <r>
    <x v="5"/>
    <x v="705"/>
  </r>
  <r>
    <x v="5"/>
    <x v="706"/>
  </r>
  <r>
    <x v="11"/>
    <x v="707"/>
  </r>
  <r>
    <x v="3"/>
    <x v="708"/>
  </r>
  <r>
    <x v="7"/>
    <x v="709"/>
  </r>
  <r>
    <x v="7"/>
    <x v="710"/>
  </r>
  <r>
    <x v="1"/>
    <x v="711"/>
  </r>
  <r>
    <x v="5"/>
    <x v="712"/>
  </r>
  <r>
    <x v="6"/>
    <x v="713"/>
  </r>
  <r>
    <x v="6"/>
    <x v="714"/>
  </r>
  <r>
    <x v="11"/>
    <x v="715"/>
  </r>
  <r>
    <x v="5"/>
    <x v="716"/>
  </r>
  <r>
    <x v="10"/>
    <x v="717"/>
  </r>
  <r>
    <x v="5"/>
    <x v="718"/>
  </r>
  <r>
    <x v="11"/>
    <x v="719"/>
  </r>
  <r>
    <x v="7"/>
    <x v="720"/>
  </r>
  <r>
    <x v="1"/>
    <x v="721"/>
  </r>
  <r>
    <x v="6"/>
    <x v="722"/>
  </r>
  <r>
    <x v="6"/>
    <x v="723"/>
  </r>
  <r>
    <x v="1"/>
    <x v="724"/>
  </r>
  <r>
    <x v="1"/>
    <x v="725"/>
  </r>
  <r>
    <x v="1"/>
    <x v="726"/>
  </r>
  <r>
    <x v="1"/>
    <x v="727"/>
  </r>
  <r>
    <x v="5"/>
    <x v="728"/>
  </r>
  <r>
    <x v="17"/>
    <x v="729"/>
  </r>
  <r>
    <x v="1"/>
    <x v="730"/>
  </r>
  <r>
    <x v="17"/>
    <x v="731"/>
  </r>
  <r>
    <x v="0"/>
    <x v="732"/>
  </r>
  <r>
    <x v="5"/>
    <x v="733"/>
  </r>
  <r>
    <x v="5"/>
    <x v="734"/>
  </r>
  <r>
    <x v="11"/>
    <x v="735"/>
  </r>
  <r>
    <x v="11"/>
    <x v="736"/>
  </r>
  <r>
    <x v="7"/>
    <x v="737"/>
  </r>
  <r>
    <x v="1"/>
    <x v="738"/>
  </r>
  <r>
    <x v="1"/>
    <x v="739"/>
  </r>
  <r>
    <x v="5"/>
    <x v="740"/>
  </r>
  <r>
    <x v="1"/>
    <x v="741"/>
  </r>
  <r>
    <x v="15"/>
    <x v="742"/>
  </r>
  <r>
    <x v="1"/>
    <x v="743"/>
  </r>
  <r>
    <x v="5"/>
    <x v="744"/>
  </r>
  <r>
    <x v="7"/>
    <x v="745"/>
  </r>
  <r>
    <x v="1"/>
    <x v="746"/>
  </r>
  <r>
    <x v="3"/>
    <x v="747"/>
  </r>
  <r>
    <x v="5"/>
    <x v="748"/>
  </r>
  <r>
    <x v="5"/>
    <x v="749"/>
  </r>
  <r>
    <x v="6"/>
    <x v="750"/>
  </r>
  <r>
    <x v="5"/>
    <x v="751"/>
  </r>
  <r>
    <x v="1"/>
    <x v="752"/>
  </r>
  <r>
    <x v="17"/>
    <x v="753"/>
  </r>
  <r>
    <x v="11"/>
    <x v="754"/>
  </r>
  <r>
    <x v="5"/>
    <x v="755"/>
  </r>
  <r>
    <x v="5"/>
    <x v="756"/>
  </r>
  <r>
    <x v="2"/>
    <x v="757"/>
  </r>
  <r>
    <x v="7"/>
    <x v="758"/>
  </r>
  <r>
    <x v="7"/>
    <x v="759"/>
  </r>
  <r>
    <x v="13"/>
    <x v="760"/>
  </r>
  <r>
    <x v="1"/>
    <x v="761"/>
  </r>
  <r>
    <x v="7"/>
    <x v="762"/>
  </r>
  <r>
    <x v="7"/>
    <x v="763"/>
  </r>
  <r>
    <x v="13"/>
    <x v="764"/>
  </r>
  <r>
    <x v="1"/>
    <x v="765"/>
  </r>
  <r>
    <x v="5"/>
    <x v="766"/>
  </r>
  <r>
    <x v="1"/>
    <x v="767"/>
  </r>
  <r>
    <x v="5"/>
    <x v="768"/>
  </r>
  <r>
    <x v="1"/>
    <x v="769"/>
  </r>
  <r>
    <x v="16"/>
    <x v="770"/>
  </r>
  <r>
    <x v="1"/>
    <x v="771"/>
  </r>
  <r>
    <x v="1"/>
    <x v="772"/>
  </r>
  <r>
    <x v="1"/>
    <x v="773"/>
  </r>
  <r>
    <x v="11"/>
    <x v="774"/>
  </r>
  <r>
    <x v="5"/>
    <x v="775"/>
  </r>
  <r>
    <x v="1"/>
    <x v="776"/>
  </r>
  <r>
    <x v="1"/>
    <x v="777"/>
  </r>
  <r>
    <x v="1"/>
    <x v="778"/>
  </r>
  <r>
    <x v="1"/>
    <x v="779"/>
  </r>
  <r>
    <x v="1"/>
    <x v="780"/>
  </r>
  <r>
    <x v="1"/>
    <x v="781"/>
  </r>
  <r>
    <x v="5"/>
    <x v="782"/>
  </r>
  <r>
    <x v="7"/>
    <x v="783"/>
  </r>
  <r>
    <x v="1"/>
    <x v="784"/>
  </r>
  <r>
    <x v="9"/>
    <x v="785"/>
  </r>
  <r>
    <x v="3"/>
    <x v="786"/>
  </r>
  <r>
    <x v="16"/>
    <x v="787"/>
  </r>
  <r>
    <x v="5"/>
    <x v="788"/>
  </r>
  <r>
    <x v="1"/>
    <x v="789"/>
  </r>
  <r>
    <x v="11"/>
    <x v="790"/>
  </r>
  <r>
    <x v="5"/>
    <x v="791"/>
  </r>
  <r>
    <x v="10"/>
    <x v="792"/>
  </r>
  <r>
    <x v="5"/>
    <x v="793"/>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A1:B24" firstHeaderRow="1" firstDataRow="1" firstDataCol="1"/>
  <pivotFields count="12">
    <pivotField dataField="1" showAll="0"/>
    <pivotField showAll="0"/>
    <pivotField showAll="0"/>
    <pivotField showAll="0"/>
    <pivotField showAll="0"/>
    <pivotField showAll="0"/>
    <pivotField showAll="0"/>
    <pivotField axis="axisRow" showAll="0">
      <items count="30">
        <item m="1" x="23"/>
        <item x="1"/>
        <item x="14"/>
        <item x="2"/>
        <item m="1" x="27"/>
        <item x="3"/>
        <item x="20"/>
        <item x="18"/>
        <item x="6"/>
        <item x="19"/>
        <item m="1" x="24"/>
        <item m="1" x="28"/>
        <item x="16"/>
        <item x="15"/>
        <item x="9"/>
        <item x="7"/>
        <item x="13"/>
        <item x="11"/>
        <item x="17"/>
        <item x="10"/>
        <item x="21"/>
        <item x="12"/>
        <item m="1" x="25"/>
        <item m="1" x="26"/>
        <item x="4"/>
        <item x="5"/>
        <item m="1" x="22"/>
        <item x="0"/>
        <item x="8"/>
        <item t="default"/>
      </items>
    </pivotField>
    <pivotField showAll="0"/>
    <pivotField showAll="0"/>
    <pivotField showAll="0"/>
    <pivotField showAll="0"/>
  </pivotFields>
  <rowFields count="1">
    <field x="7"/>
  </rowFields>
  <rowItems count="23">
    <i>
      <x v="1"/>
    </i>
    <i>
      <x v="2"/>
    </i>
    <i>
      <x v="3"/>
    </i>
    <i>
      <x v="5"/>
    </i>
    <i>
      <x v="6"/>
    </i>
    <i>
      <x v="7"/>
    </i>
    <i>
      <x v="8"/>
    </i>
    <i>
      <x v="9"/>
    </i>
    <i>
      <x v="12"/>
    </i>
    <i>
      <x v="13"/>
    </i>
    <i>
      <x v="14"/>
    </i>
    <i>
      <x v="15"/>
    </i>
    <i>
      <x v="16"/>
    </i>
    <i>
      <x v="17"/>
    </i>
    <i>
      <x v="18"/>
    </i>
    <i>
      <x v="19"/>
    </i>
    <i>
      <x v="20"/>
    </i>
    <i>
      <x v="21"/>
    </i>
    <i>
      <x v="24"/>
    </i>
    <i>
      <x v="25"/>
    </i>
    <i>
      <x v="27"/>
    </i>
    <i>
      <x v="28"/>
    </i>
    <i t="grand">
      <x/>
    </i>
  </rowItems>
  <colItems count="1">
    <i/>
  </colItems>
  <dataFields count="1">
    <dataField name="Cuenta de NUMERO_PR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D1:E24" firstHeaderRow="1" firstDataRow="1" firstDataCol="1"/>
  <pivotFields count="2">
    <pivotField axis="axisRow" showAll="0">
      <items count="23">
        <item x="1"/>
        <item x="14"/>
        <item x="2"/>
        <item x="3"/>
        <item x="20"/>
        <item x="18"/>
        <item x="6"/>
        <item x="8"/>
        <item x="19"/>
        <item x="16"/>
        <item x="15"/>
        <item x="9"/>
        <item x="7"/>
        <item x="13"/>
        <item x="11"/>
        <item x="17"/>
        <item x="10"/>
        <item x="21"/>
        <item x="12"/>
        <item x="0"/>
        <item x="4"/>
        <item x="5"/>
        <item t="default"/>
      </items>
    </pivotField>
    <pivotField dataField="1"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uenta de DESCRIPCIÓN DETALLADA DEL HALLAZG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7"/>
  <sheetViews>
    <sheetView view="pageBreakPreview" zoomScale="80" zoomScaleSheetLayoutView="80" workbookViewId="0" topLeftCell="E166">
      <selection activeCell="H178" sqref="H178"/>
    </sheetView>
  </sheetViews>
  <sheetFormatPr defaultColWidth="11.421875" defaultRowHeight="15"/>
  <cols>
    <col min="1" max="1" width="14.00390625" style="5" customWidth="1"/>
    <col min="2" max="2" width="14.28125" style="5" customWidth="1"/>
    <col min="3" max="3" width="26.140625" style="5" bestFit="1" customWidth="1"/>
    <col min="4" max="4" width="55.421875" style="5" customWidth="1"/>
    <col min="5" max="5" width="59.8515625" style="10" customWidth="1"/>
    <col min="6" max="6" width="13.57421875" style="5" customWidth="1"/>
    <col min="7" max="7" width="22.00390625" style="5" bestFit="1" customWidth="1"/>
    <col min="8" max="8" width="99.00390625" style="8" customWidth="1"/>
    <col min="9" max="9" width="15.7109375" style="7" bestFit="1" customWidth="1"/>
    <col min="10" max="10" width="13.140625" style="5" bestFit="1" customWidth="1"/>
    <col min="11" max="16384" width="11.421875" style="5" customWidth="1"/>
  </cols>
  <sheetData>
    <row r="1" spans="1:10" ht="43.5" thickBot="1">
      <c r="A1" s="1" t="s">
        <v>0</v>
      </c>
      <c r="B1" s="2" t="s">
        <v>1</v>
      </c>
      <c r="C1" s="1" t="s">
        <v>2</v>
      </c>
      <c r="D1" s="2" t="s">
        <v>3</v>
      </c>
      <c r="E1" s="11" t="s">
        <v>4</v>
      </c>
      <c r="F1" s="2" t="s">
        <v>5</v>
      </c>
      <c r="G1" s="3" t="s">
        <v>6</v>
      </c>
      <c r="H1" s="4" t="s">
        <v>318</v>
      </c>
      <c r="I1" s="7" t="s">
        <v>494</v>
      </c>
      <c r="J1" s="5" t="s">
        <v>575</v>
      </c>
    </row>
    <row r="2" spans="1:10" ht="60">
      <c r="A2" s="233">
        <v>5970</v>
      </c>
      <c r="B2" s="258">
        <v>2016</v>
      </c>
      <c r="C2" s="236" t="s">
        <v>26</v>
      </c>
      <c r="D2" s="236" t="s">
        <v>213</v>
      </c>
      <c r="E2" s="264" t="s">
        <v>212</v>
      </c>
      <c r="F2" s="236" t="s">
        <v>474</v>
      </c>
      <c r="G2" s="231">
        <v>418253491</v>
      </c>
      <c r="H2" s="14" t="s">
        <v>496</v>
      </c>
      <c r="I2" s="31"/>
      <c r="J2" s="32" t="s">
        <v>495</v>
      </c>
    </row>
    <row r="3" spans="1:10" ht="30">
      <c r="A3" s="234"/>
      <c r="B3" s="259"/>
      <c r="C3" s="237"/>
      <c r="D3" s="237"/>
      <c r="E3" s="265"/>
      <c r="F3" s="237"/>
      <c r="G3" s="239"/>
      <c r="H3" s="16" t="s">
        <v>488</v>
      </c>
      <c r="I3" s="21"/>
      <c r="J3" s="17" t="s">
        <v>505</v>
      </c>
    </row>
    <row r="4" spans="1:10" ht="45">
      <c r="A4" s="234"/>
      <c r="B4" s="259"/>
      <c r="C4" s="237"/>
      <c r="D4" s="237"/>
      <c r="E4" s="265"/>
      <c r="F4" s="237"/>
      <c r="G4" s="239"/>
      <c r="H4" s="16" t="s">
        <v>487</v>
      </c>
      <c r="I4" s="21"/>
      <c r="J4" s="17" t="s">
        <v>495</v>
      </c>
    </row>
    <row r="5" spans="1:10" ht="30">
      <c r="A5" s="234"/>
      <c r="B5" s="259"/>
      <c r="C5" s="237"/>
      <c r="D5" s="237"/>
      <c r="E5" s="265"/>
      <c r="F5" s="237"/>
      <c r="G5" s="239"/>
      <c r="H5" s="16" t="s">
        <v>486</v>
      </c>
      <c r="I5" s="21"/>
      <c r="J5" s="17" t="s">
        <v>505</v>
      </c>
    </row>
    <row r="6" spans="1:10" ht="30">
      <c r="A6" s="234"/>
      <c r="B6" s="259"/>
      <c r="C6" s="237"/>
      <c r="D6" s="237"/>
      <c r="E6" s="265"/>
      <c r="F6" s="237"/>
      <c r="G6" s="239"/>
      <c r="H6" s="16" t="s">
        <v>485</v>
      </c>
      <c r="I6" s="21"/>
      <c r="J6" s="17" t="s">
        <v>505</v>
      </c>
    </row>
    <row r="7" spans="1:10" ht="45">
      <c r="A7" s="234"/>
      <c r="B7" s="259"/>
      <c r="C7" s="237"/>
      <c r="D7" s="237"/>
      <c r="E7" s="265"/>
      <c r="F7" s="237"/>
      <c r="G7" s="239"/>
      <c r="H7" s="16" t="s">
        <v>793</v>
      </c>
      <c r="I7" s="21"/>
      <c r="J7" s="17" t="s">
        <v>495</v>
      </c>
    </row>
    <row r="8" spans="1:10" ht="60.75" thickBot="1">
      <c r="A8" s="234"/>
      <c r="B8" s="259"/>
      <c r="C8" s="237"/>
      <c r="D8" s="237"/>
      <c r="E8" s="265"/>
      <c r="F8" s="237"/>
      <c r="G8" s="239"/>
      <c r="H8" s="55" t="s">
        <v>997</v>
      </c>
      <c r="I8" s="21">
        <v>109818610</v>
      </c>
      <c r="J8" s="17" t="s">
        <v>495</v>
      </c>
    </row>
    <row r="9" spans="1:10" ht="15.75" thickBot="1">
      <c r="A9" s="24">
        <v>5979</v>
      </c>
      <c r="B9" s="25">
        <v>2016</v>
      </c>
      <c r="C9" s="25" t="s">
        <v>73</v>
      </c>
      <c r="D9" s="25" t="s">
        <v>289</v>
      </c>
      <c r="E9" s="26" t="s">
        <v>290</v>
      </c>
      <c r="F9" s="25" t="s">
        <v>475</v>
      </c>
      <c r="G9" s="27">
        <v>28000000</v>
      </c>
      <c r="H9" s="56" t="s">
        <v>1278</v>
      </c>
      <c r="I9" s="27"/>
      <c r="J9" s="28" t="s">
        <v>505</v>
      </c>
    </row>
    <row r="10" spans="1:10" ht="15.75" thickBot="1">
      <c r="A10" s="40">
        <v>5983</v>
      </c>
      <c r="B10" s="9">
        <v>2016</v>
      </c>
      <c r="C10" s="9" t="s">
        <v>54</v>
      </c>
      <c r="D10" s="9" t="s">
        <v>266</v>
      </c>
      <c r="E10" s="34" t="s">
        <v>265</v>
      </c>
      <c r="F10" s="9" t="s">
        <v>475</v>
      </c>
      <c r="G10" s="21">
        <v>4496696989</v>
      </c>
      <c r="H10" s="16">
        <v>0</v>
      </c>
      <c r="I10" s="21"/>
      <c r="J10" s="17"/>
    </row>
    <row r="11" spans="1:10" ht="45">
      <c r="A11" s="233">
        <v>5989</v>
      </c>
      <c r="B11" s="243">
        <v>2016</v>
      </c>
      <c r="C11" s="236" t="s">
        <v>18</v>
      </c>
      <c r="D11" s="236" t="s">
        <v>201</v>
      </c>
      <c r="E11" s="264" t="s">
        <v>200</v>
      </c>
      <c r="F11" s="264" t="s">
        <v>474</v>
      </c>
      <c r="G11" s="231">
        <v>44800000</v>
      </c>
      <c r="H11" s="14" t="s">
        <v>498</v>
      </c>
      <c r="I11" s="31"/>
      <c r="J11" s="32" t="s">
        <v>495</v>
      </c>
    </row>
    <row r="12" spans="1:10" ht="30">
      <c r="A12" s="234"/>
      <c r="B12" s="244"/>
      <c r="C12" s="237"/>
      <c r="D12" s="237"/>
      <c r="E12" s="265"/>
      <c r="F12" s="265"/>
      <c r="G12" s="239"/>
      <c r="H12" s="16" t="s">
        <v>490</v>
      </c>
      <c r="I12" s="21"/>
      <c r="J12" s="17" t="s">
        <v>495</v>
      </c>
    </row>
    <row r="13" spans="1:10" ht="30.75" thickBot="1">
      <c r="A13" s="234"/>
      <c r="B13" s="244"/>
      <c r="C13" s="237"/>
      <c r="D13" s="237"/>
      <c r="E13" s="265"/>
      <c r="F13" s="265"/>
      <c r="G13" s="239"/>
      <c r="H13" s="16" t="s">
        <v>489</v>
      </c>
      <c r="I13" s="21"/>
      <c r="J13" s="17" t="s">
        <v>495</v>
      </c>
    </row>
    <row r="14" spans="1:10" ht="15">
      <c r="A14" s="233">
        <v>5992</v>
      </c>
      <c r="B14" s="236">
        <v>2016</v>
      </c>
      <c r="C14" s="236" t="s">
        <v>31</v>
      </c>
      <c r="D14" s="236" t="s">
        <v>226</v>
      </c>
      <c r="E14" s="236" t="s">
        <v>228</v>
      </c>
      <c r="F14" s="236" t="s">
        <v>475</v>
      </c>
      <c r="G14" s="231">
        <v>220000000</v>
      </c>
      <c r="H14" s="14" t="s">
        <v>497</v>
      </c>
      <c r="I14" s="31"/>
      <c r="J14" s="32" t="s">
        <v>505</v>
      </c>
    </row>
    <row r="15" spans="1:10" ht="30">
      <c r="A15" s="234"/>
      <c r="B15" s="237"/>
      <c r="C15" s="237"/>
      <c r="D15" s="237"/>
      <c r="E15" s="237"/>
      <c r="F15" s="237"/>
      <c r="G15" s="239"/>
      <c r="H15" s="16" t="s">
        <v>491</v>
      </c>
      <c r="I15" s="21"/>
      <c r="J15" s="17" t="s">
        <v>495</v>
      </c>
    </row>
    <row r="16" spans="1:10" ht="15">
      <c r="A16" s="234"/>
      <c r="B16" s="237"/>
      <c r="C16" s="237"/>
      <c r="D16" s="237"/>
      <c r="E16" s="237"/>
      <c r="F16" s="237"/>
      <c r="G16" s="239"/>
      <c r="H16" s="16" t="s">
        <v>499</v>
      </c>
      <c r="I16" s="21">
        <v>70000000</v>
      </c>
      <c r="J16" s="17" t="s">
        <v>495</v>
      </c>
    </row>
    <row r="17" spans="1:10" ht="30">
      <c r="A17" s="234"/>
      <c r="B17" s="237"/>
      <c r="C17" s="237"/>
      <c r="D17" s="237"/>
      <c r="E17" s="237"/>
      <c r="F17" s="237"/>
      <c r="G17" s="239"/>
      <c r="H17" s="16" t="s">
        <v>492</v>
      </c>
      <c r="I17" s="21"/>
      <c r="J17" s="17" t="s">
        <v>495</v>
      </c>
    </row>
    <row r="18" spans="1:10" ht="45">
      <c r="A18" s="234"/>
      <c r="B18" s="237"/>
      <c r="C18" s="237"/>
      <c r="D18" s="237"/>
      <c r="E18" s="237"/>
      <c r="F18" s="237"/>
      <c r="G18" s="239"/>
      <c r="H18" s="16" t="s">
        <v>493</v>
      </c>
      <c r="I18" s="21"/>
      <c r="J18" s="17" t="s">
        <v>495</v>
      </c>
    </row>
    <row r="19" spans="1:10" ht="15.75" thickBot="1">
      <c r="A19" s="234"/>
      <c r="B19" s="237"/>
      <c r="C19" s="237"/>
      <c r="D19" s="237"/>
      <c r="E19" s="237"/>
      <c r="F19" s="237"/>
      <c r="G19" s="239"/>
      <c r="H19" s="16" t="s">
        <v>500</v>
      </c>
      <c r="I19" s="21">
        <v>4000000</v>
      </c>
      <c r="J19" s="17" t="s">
        <v>495</v>
      </c>
    </row>
    <row r="20" spans="1:10" ht="45">
      <c r="A20" s="233">
        <v>5994</v>
      </c>
      <c r="B20" s="236">
        <v>2016</v>
      </c>
      <c r="C20" s="236" t="s">
        <v>22</v>
      </c>
      <c r="D20" s="236" t="s">
        <v>462</v>
      </c>
      <c r="E20" s="236" t="s">
        <v>463</v>
      </c>
      <c r="F20" s="236" t="s">
        <v>474</v>
      </c>
      <c r="G20" s="231">
        <v>187333333</v>
      </c>
      <c r="H20" s="14" t="s">
        <v>501</v>
      </c>
      <c r="I20" s="31"/>
      <c r="J20" s="32" t="s">
        <v>495</v>
      </c>
    </row>
    <row r="21" spans="1:10" ht="30">
      <c r="A21" s="234"/>
      <c r="B21" s="237"/>
      <c r="C21" s="237"/>
      <c r="D21" s="237"/>
      <c r="E21" s="237"/>
      <c r="F21" s="237"/>
      <c r="G21" s="239"/>
      <c r="H21" s="16" t="s">
        <v>504</v>
      </c>
      <c r="I21" s="21">
        <v>20071429</v>
      </c>
      <c r="J21" s="17" t="s">
        <v>495</v>
      </c>
    </row>
    <row r="22" spans="1:10" ht="30">
      <c r="A22" s="234"/>
      <c r="B22" s="237"/>
      <c r="C22" s="237"/>
      <c r="D22" s="237"/>
      <c r="E22" s="237"/>
      <c r="F22" s="237"/>
      <c r="G22" s="239"/>
      <c r="H22" s="16" t="s">
        <v>502</v>
      </c>
      <c r="I22" s="21"/>
      <c r="J22" s="17" t="s">
        <v>495</v>
      </c>
    </row>
    <row r="23" spans="1:10" ht="30.75" thickBot="1">
      <c r="A23" s="234"/>
      <c r="B23" s="237"/>
      <c r="C23" s="237"/>
      <c r="D23" s="237"/>
      <c r="E23" s="237"/>
      <c r="F23" s="237"/>
      <c r="G23" s="239"/>
      <c r="H23" s="16" t="s">
        <v>503</v>
      </c>
      <c r="I23" s="21"/>
      <c r="J23" s="17" t="s">
        <v>495</v>
      </c>
    </row>
    <row r="24" spans="1:10" ht="150.75" thickBot="1">
      <c r="A24" s="24">
        <v>5995</v>
      </c>
      <c r="B24" s="25">
        <v>2016</v>
      </c>
      <c r="C24" s="25" t="s">
        <v>23</v>
      </c>
      <c r="D24" s="25" t="s">
        <v>209</v>
      </c>
      <c r="E24" s="26" t="s">
        <v>207</v>
      </c>
      <c r="F24" s="25" t="s">
        <v>474</v>
      </c>
      <c r="G24" s="27">
        <v>387028181</v>
      </c>
      <c r="H24" s="30" t="s">
        <v>484</v>
      </c>
      <c r="I24" s="27"/>
      <c r="J24" s="28" t="s">
        <v>495</v>
      </c>
    </row>
    <row r="25" spans="1:10" ht="30">
      <c r="A25" s="233">
        <v>5996</v>
      </c>
      <c r="B25" s="236">
        <v>2016</v>
      </c>
      <c r="C25" s="236" t="s">
        <v>14</v>
      </c>
      <c r="D25" s="236" t="s">
        <v>196</v>
      </c>
      <c r="E25" s="236" t="s">
        <v>193</v>
      </c>
      <c r="F25" s="236" t="s">
        <v>475</v>
      </c>
      <c r="G25" s="231">
        <v>112436766</v>
      </c>
      <c r="H25" s="14" t="s">
        <v>507</v>
      </c>
      <c r="I25" s="31"/>
      <c r="J25" s="15" t="s">
        <v>505</v>
      </c>
    </row>
    <row r="26" spans="1:10" ht="45.75" thickBot="1">
      <c r="A26" s="234"/>
      <c r="B26" s="237"/>
      <c r="C26" s="237"/>
      <c r="D26" s="237"/>
      <c r="E26" s="237"/>
      <c r="F26" s="237"/>
      <c r="G26" s="239"/>
      <c r="H26" s="16" t="s">
        <v>508</v>
      </c>
      <c r="I26" s="21"/>
      <c r="J26" s="39" t="s">
        <v>505</v>
      </c>
    </row>
    <row r="27" spans="1:10" ht="15">
      <c r="A27" s="233">
        <v>5997</v>
      </c>
      <c r="B27" s="236">
        <v>2016</v>
      </c>
      <c r="C27" s="236" t="s">
        <v>15</v>
      </c>
      <c r="D27" s="236" t="s">
        <v>197</v>
      </c>
      <c r="E27" s="236" t="s">
        <v>193</v>
      </c>
      <c r="F27" s="236" t="s">
        <v>476</v>
      </c>
      <c r="G27" s="231">
        <v>80554593</v>
      </c>
      <c r="H27" s="14" t="s">
        <v>509</v>
      </c>
      <c r="I27" s="31"/>
      <c r="J27" s="15" t="s">
        <v>505</v>
      </c>
    </row>
    <row r="28" spans="1:10" ht="15">
      <c r="A28" s="234"/>
      <c r="B28" s="237"/>
      <c r="C28" s="237"/>
      <c r="D28" s="237"/>
      <c r="E28" s="237"/>
      <c r="F28" s="237"/>
      <c r="G28" s="239"/>
      <c r="H28" s="16" t="s">
        <v>510</v>
      </c>
      <c r="I28" s="21"/>
      <c r="J28" s="39" t="s">
        <v>505</v>
      </c>
    </row>
    <row r="29" spans="1:10" ht="45.75" thickBot="1">
      <c r="A29" s="235"/>
      <c r="B29" s="238"/>
      <c r="C29" s="238"/>
      <c r="D29" s="238"/>
      <c r="E29" s="238"/>
      <c r="F29" s="238"/>
      <c r="G29" s="232"/>
      <c r="H29" s="57" t="s">
        <v>511</v>
      </c>
      <c r="I29" s="22">
        <v>324950000</v>
      </c>
      <c r="J29" s="20" t="s">
        <v>495</v>
      </c>
    </row>
    <row r="30" spans="1:10" ht="15.75" thickBot="1">
      <c r="A30" s="29">
        <v>6002</v>
      </c>
      <c r="B30" s="25">
        <v>2016</v>
      </c>
      <c r="C30" s="25" t="s">
        <v>71</v>
      </c>
      <c r="D30" s="25" t="s">
        <v>286</v>
      </c>
      <c r="E30" s="26" t="s">
        <v>285</v>
      </c>
      <c r="F30" s="25" t="s">
        <v>474</v>
      </c>
      <c r="G30" s="27">
        <v>1410083875</v>
      </c>
      <c r="H30" s="30">
        <v>0</v>
      </c>
      <c r="I30" s="27"/>
      <c r="J30" s="28" t="s">
        <v>495</v>
      </c>
    </row>
    <row r="31" spans="1:10" ht="30">
      <c r="A31" s="233">
        <v>6003</v>
      </c>
      <c r="B31" s="236">
        <v>2016</v>
      </c>
      <c r="C31" s="236" t="s">
        <v>30</v>
      </c>
      <c r="D31" s="236" t="s">
        <v>225</v>
      </c>
      <c r="E31" s="236" t="s">
        <v>227</v>
      </c>
      <c r="F31" s="236" t="s">
        <v>475</v>
      </c>
      <c r="G31" s="231">
        <v>489741750</v>
      </c>
      <c r="H31" s="14" t="s">
        <v>512</v>
      </c>
      <c r="I31" s="31"/>
      <c r="J31" s="15" t="s">
        <v>505</v>
      </c>
    </row>
    <row r="32" spans="1:10" ht="45.75" thickBot="1">
      <c r="A32" s="235"/>
      <c r="B32" s="238"/>
      <c r="C32" s="238"/>
      <c r="D32" s="238"/>
      <c r="E32" s="238"/>
      <c r="F32" s="238"/>
      <c r="G32" s="232"/>
      <c r="H32" s="57" t="s">
        <v>998</v>
      </c>
      <c r="I32" s="22">
        <v>10669067</v>
      </c>
      <c r="J32" s="20" t="s">
        <v>495</v>
      </c>
    </row>
    <row r="33" spans="1:10" ht="45">
      <c r="A33" s="233">
        <v>6007</v>
      </c>
      <c r="B33" s="236">
        <v>2016</v>
      </c>
      <c r="C33" s="236" t="s">
        <v>48</v>
      </c>
      <c r="D33" s="236" t="s">
        <v>253</v>
      </c>
      <c r="E33" s="236" t="s">
        <v>254</v>
      </c>
      <c r="F33" s="236" t="s">
        <v>475</v>
      </c>
      <c r="G33" s="231">
        <v>300000000</v>
      </c>
      <c r="H33" s="14" t="s">
        <v>513</v>
      </c>
      <c r="I33" s="31"/>
      <c r="J33" s="32" t="s">
        <v>505</v>
      </c>
    </row>
    <row r="34" spans="1:10" ht="30">
      <c r="A34" s="234"/>
      <c r="B34" s="237"/>
      <c r="C34" s="237"/>
      <c r="D34" s="237"/>
      <c r="E34" s="237"/>
      <c r="F34" s="237"/>
      <c r="G34" s="239"/>
      <c r="H34" s="16" t="s">
        <v>519</v>
      </c>
      <c r="I34" s="21"/>
      <c r="J34" s="17" t="s">
        <v>495</v>
      </c>
    </row>
    <row r="35" spans="1:10" ht="45">
      <c r="A35" s="234"/>
      <c r="B35" s="237"/>
      <c r="C35" s="237"/>
      <c r="D35" s="237"/>
      <c r="E35" s="237"/>
      <c r="F35" s="237"/>
      <c r="G35" s="239"/>
      <c r="H35" s="16" t="s">
        <v>520</v>
      </c>
      <c r="I35" s="21"/>
      <c r="J35" s="17" t="s">
        <v>495</v>
      </c>
    </row>
    <row r="36" spans="1:10" ht="75">
      <c r="A36" s="234"/>
      <c r="B36" s="237"/>
      <c r="C36" s="237"/>
      <c r="D36" s="237"/>
      <c r="E36" s="237"/>
      <c r="F36" s="237"/>
      <c r="G36" s="239"/>
      <c r="H36" s="16" t="s">
        <v>521</v>
      </c>
      <c r="I36" s="21">
        <v>15000000</v>
      </c>
      <c r="J36" s="17" t="s">
        <v>495</v>
      </c>
    </row>
    <row r="37" spans="1:10" ht="45">
      <c r="A37" s="234"/>
      <c r="B37" s="237"/>
      <c r="C37" s="237"/>
      <c r="D37" s="237"/>
      <c r="E37" s="237"/>
      <c r="F37" s="237"/>
      <c r="G37" s="239"/>
      <c r="H37" s="16" t="s">
        <v>514</v>
      </c>
      <c r="I37" s="21"/>
      <c r="J37" s="17" t="s">
        <v>505</v>
      </c>
    </row>
    <row r="38" spans="1:10" ht="45">
      <c r="A38" s="234"/>
      <c r="B38" s="237"/>
      <c r="C38" s="237"/>
      <c r="D38" s="237"/>
      <c r="E38" s="237"/>
      <c r="F38" s="237"/>
      <c r="G38" s="239"/>
      <c r="H38" s="16" t="s">
        <v>515</v>
      </c>
      <c r="I38" s="21"/>
      <c r="J38" s="17" t="s">
        <v>505</v>
      </c>
    </row>
    <row r="39" spans="1:10" ht="45">
      <c r="A39" s="234"/>
      <c r="B39" s="237"/>
      <c r="C39" s="237"/>
      <c r="D39" s="237"/>
      <c r="E39" s="237"/>
      <c r="F39" s="237"/>
      <c r="G39" s="239"/>
      <c r="H39" s="16" t="s">
        <v>522</v>
      </c>
      <c r="I39" s="21"/>
      <c r="J39" s="17" t="s">
        <v>505</v>
      </c>
    </row>
    <row r="40" spans="1:10" ht="45">
      <c r="A40" s="234"/>
      <c r="B40" s="237"/>
      <c r="C40" s="237"/>
      <c r="D40" s="237"/>
      <c r="E40" s="237"/>
      <c r="F40" s="237"/>
      <c r="G40" s="239"/>
      <c r="H40" s="16" t="s">
        <v>516</v>
      </c>
      <c r="I40" s="21"/>
      <c r="J40" s="17" t="s">
        <v>505</v>
      </c>
    </row>
    <row r="41" spans="1:10" ht="30">
      <c r="A41" s="234"/>
      <c r="B41" s="237"/>
      <c r="C41" s="237"/>
      <c r="D41" s="237"/>
      <c r="E41" s="237"/>
      <c r="F41" s="237"/>
      <c r="G41" s="239"/>
      <c r="H41" s="16" t="s">
        <v>517</v>
      </c>
      <c r="I41" s="21"/>
      <c r="J41" s="17" t="s">
        <v>505</v>
      </c>
    </row>
    <row r="42" spans="1:10" ht="45.75" thickBot="1">
      <c r="A42" s="235"/>
      <c r="B42" s="238"/>
      <c r="C42" s="238"/>
      <c r="D42" s="238"/>
      <c r="E42" s="238"/>
      <c r="F42" s="238"/>
      <c r="G42" s="232"/>
      <c r="H42" s="18" t="s">
        <v>518</v>
      </c>
      <c r="I42" s="22"/>
      <c r="J42" s="20" t="s">
        <v>505</v>
      </c>
    </row>
    <row r="43" spans="1:10" ht="15.75" thickBot="1">
      <c r="A43" s="29">
        <v>6008</v>
      </c>
      <c r="B43" s="25">
        <v>2016</v>
      </c>
      <c r="C43" s="25" t="s">
        <v>79</v>
      </c>
      <c r="D43" s="25" t="s">
        <v>302</v>
      </c>
      <c r="E43" s="26" t="s">
        <v>303</v>
      </c>
      <c r="F43" s="25" t="s">
        <v>475</v>
      </c>
      <c r="G43" s="27">
        <v>694894235</v>
      </c>
      <c r="H43" s="30">
        <v>0</v>
      </c>
      <c r="I43" s="27"/>
      <c r="J43" s="28" t="s">
        <v>495</v>
      </c>
    </row>
    <row r="44" spans="1:10" ht="15">
      <c r="A44" s="267">
        <v>6018</v>
      </c>
      <c r="B44" s="264">
        <v>2016</v>
      </c>
      <c r="C44" s="264" t="s">
        <v>40</v>
      </c>
      <c r="D44" s="264" t="s">
        <v>243</v>
      </c>
      <c r="E44" s="264" t="s">
        <v>229</v>
      </c>
      <c r="F44" s="264" t="s">
        <v>476</v>
      </c>
      <c r="G44" s="231">
        <v>56832630</v>
      </c>
      <c r="H44" s="14" t="s">
        <v>525</v>
      </c>
      <c r="I44" s="31">
        <v>8499167</v>
      </c>
      <c r="J44" s="15" t="s">
        <v>495</v>
      </c>
    </row>
    <row r="45" spans="1:10" ht="30">
      <c r="A45" s="268"/>
      <c r="B45" s="265"/>
      <c r="C45" s="265"/>
      <c r="D45" s="265"/>
      <c r="E45" s="265"/>
      <c r="F45" s="265"/>
      <c r="G45" s="239"/>
      <c r="H45" s="16" t="s">
        <v>526</v>
      </c>
      <c r="I45" s="21"/>
      <c r="J45" s="39" t="s">
        <v>495</v>
      </c>
    </row>
    <row r="46" spans="1:10" ht="15">
      <c r="A46" s="268"/>
      <c r="B46" s="265"/>
      <c r="C46" s="265"/>
      <c r="D46" s="265"/>
      <c r="E46" s="265"/>
      <c r="F46" s="265"/>
      <c r="G46" s="239"/>
      <c r="H46" s="16" t="s">
        <v>523</v>
      </c>
      <c r="I46" s="21"/>
      <c r="J46" s="39" t="s">
        <v>505</v>
      </c>
    </row>
    <row r="47" spans="1:10" ht="30.75" thickBot="1">
      <c r="A47" s="269"/>
      <c r="B47" s="266"/>
      <c r="C47" s="266"/>
      <c r="D47" s="266"/>
      <c r="E47" s="266"/>
      <c r="F47" s="266"/>
      <c r="G47" s="232"/>
      <c r="H47" s="57" t="s">
        <v>524</v>
      </c>
      <c r="I47" s="22"/>
      <c r="J47" s="20"/>
    </row>
    <row r="48" spans="1:10" ht="30">
      <c r="A48" s="233">
        <v>6019</v>
      </c>
      <c r="B48" s="236">
        <v>2016</v>
      </c>
      <c r="C48" s="236" t="s">
        <v>25</v>
      </c>
      <c r="D48" s="236" t="s">
        <v>222</v>
      </c>
      <c r="E48" s="236" t="s">
        <v>211</v>
      </c>
      <c r="F48" s="236" t="s">
        <v>477</v>
      </c>
      <c r="G48" s="231">
        <v>269537600</v>
      </c>
      <c r="H48" s="14" t="s">
        <v>527</v>
      </c>
      <c r="I48" s="31"/>
      <c r="J48" s="15" t="s">
        <v>495</v>
      </c>
    </row>
    <row r="49" spans="1:10" ht="30">
      <c r="A49" s="234"/>
      <c r="B49" s="237"/>
      <c r="C49" s="237"/>
      <c r="D49" s="237"/>
      <c r="E49" s="237"/>
      <c r="F49" s="237"/>
      <c r="G49" s="239"/>
      <c r="H49" s="16" t="s">
        <v>529</v>
      </c>
      <c r="I49" s="21"/>
      <c r="J49" s="39" t="s">
        <v>495</v>
      </c>
    </row>
    <row r="50" spans="1:10" ht="15">
      <c r="A50" s="234"/>
      <c r="B50" s="237"/>
      <c r="C50" s="237"/>
      <c r="D50" s="237"/>
      <c r="E50" s="237"/>
      <c r="F50" s="237"/>
      <c r="G50" s="239"/>
      <c r="H50" s="16" t="s">
        <v>528</v>
      </c>
      <c r="I50" s="21">
        <v>2398571</v>
      </c>
      <c r="J50" s="39" t="s">
        <v>495</v>
      </c>
    </row>
    <row r="51" spans="1:10" ht="15">
      <c r="A51" s="234"/>
      <c r="B51" s="237"/>
      <c r="C51" s="237"/>
      <c r="D51" s="237"/>
      <c r="E51" s="237"/>
      <c r="F51" s="237"/>
      <c r="G51" s="239"/>
      <c r="H51" s="16" t="s">
        <v>531</v>
      </c>
      <c r="I51" s="21"/>
      <c r="J51" s="39" t="s">
        <v>505</v>
      </c>
    </row>
    <row r="52" spans="1:10" ht="15">
      <c r="A52" s="234"/>
      <c r="B52" s="237"/>
      <c r="C52" s="237"/>
      <c r="D52" s="237"/>
      <c r="E52" s="237"/>
      <c r="F52" s="237"/>
      <c r="G52" s="239"/>
      <c r="H52" s="16" t="s">
        <v>532</v>
      </c>
      <c r="I52" s="21"/>
      <c r="J52" s="39" t="s">
        <v>505</v>
      </c>
    </row>
    <row r="53" spans="1:10" ht="15.75" thickBot="1">
      <c r="A53" s="235"/>
      <c r="B53" s="238"/>
      <c r="C53" s="238"/>
      <c r="D53" s="238"/>
      <c r="E53" s="238"/>
      <c r="F53" s="238"/>
      <c r="G53" s="232"/>
      <c r="H53" s="18" t="s">
        <v>530</v>
      </c>
      <c r="I53" s="22"/>
      <c r="J53" s="20" t="s">
        <v>505</v>
      </c>
    </row>
    <row r="54" spans="1:10" ht="45.75" thickBot="1">
      <c r="A54" s="36">
        <v>6022</v>
      </c>
      <c r="B54" s="37">
        <v>2016</v>
      </c>
      <c r="C54" s="37" t="s">
        <v>56</v>
      </c>
      <c r="D54" s="37" t="s">
        <v>269</v>
      </c>
      <c r="E54" s="37" t="s">
        <v>270</v>
      </c>
      <c r="F54" s="37" t="s">
        <v>475</v>
      </c>
      <c r="G54" s="38">
        <v>52000000</v>
      </c>
      <c r="H54" s="14" t="s">
        <v>550</v>
      </c>
      <c r="I54" s="31">
        <v>1685286</v>
      </c>
      <c r="J54" s="15" t="s">
        <v>495</v>
      </c>
    </row>
    <row r="55" spans="1:10" ht="15.75" thickBot="1">
      <c r="A55" s="24">
        <v>6023</v>
      </c>
      <c r="B55" s="25">
        <v>2016</v>
      </c>
      <c r="C55" s="25" t="s">
        <v>85</v>
      </c>
      <c r="D55" s="25" t="s">
        <v>314</v>
      </c>
      <c r="E55" s="26" t="s">
        <v>315</v>
      </c>
      <c r="F55" s="25" t="s">
        <v>474</v>
      </c>
      <c r="G55" s="27">
        <v>390236000</v>
      </c>
      <c r="H55" s="30">
        <v>0</v>
      </c>
      <c r="I55" s="27"/>
      <c r="J55" s="28" t="s">
        <v>495</v>
      </c>
    </row>
    <row r="56" spans="1:10" ht="30">
      <c r="A56" s="233">
        <v>6027</v>
      </c>
      <c r="B56" s="258">
        <v>2016</v>
      </c>
      <c r="C56" s="258" t="s">
        <v>21</v>
      </c>
      <c r="D56" s="258" t="s">
        <v>206</v>
      </c>
      <c r="E56" s="258" t="s">
        <v>205</v>
      </c>
      <c r="F56" s="258" t="s">
        <v>475</v>
      </c>
      <c r="G56" s="261">
        <v>18000000</v>
      </c>
      <c r="H56" s="14" t="s">
        <v>533</v>
      </c>
      <c r="I56" s="31"/>
      <c r="J56" s="15" t="s">
        <v>495</v>
      </c>
    </row>
    <row r="57" spans="1:10" ht="90">
      <c r="A57" s="234"/>
      <c r="B57" s="259"/>
      <c r="C57" s="259"/>
      <c r="D57" s="259"/>
      <c r="E57" s="259"/>
      <c r="F57" s="259"/>
      <c r="G57" s="262"/>
      <c r="H57" s="16" t="s">
        <v>534</v>
      </c>
      <c r="I57" s="21"/>
      <c r="J57" s="39" t="s">
        <v>505</v>
      </c>
    </row>
    <row r="58" spans="1:10" ht="75">
      <c r="A58" s="234"/>
      <c r="B58" s="259"/>
      <c r="C58" s="259"/>
      <c r="D58" s="259"/>
      <c r="E58" s="259"/>
      <c r="F58" s="259"/>
      <c r="G58" s="262"/>
      <c r="H58" s="16" t="s">
        <v>535</v>
      </c>
      <c r="I58" s="21"/>
      <c r="J58" s="39" t="s">
        <v>505</v>
      </c>
    </row>
    <row r="59" spans="1:10" ht="30">
      <c r="A59" s="234"/>
      <c r="B59" s="259"/>
      <c r="C59" s="259"/>
      <c r="D59" s="259"/>
      <c r="E59" s="259"/>
      <c r="F59" s="259"/>
      <c r="G59" s="262"/>
      <c r="H59" s="55" t="s">
        <v>536</v>
      </c>
      <c r="I59" s="21"/>
      <c r="J59" s="39"/>
    </row>
    <row r="60" spans="1:10" ht="30">
      <c r="A60" s="234"/>
      <c r="B60" s="259"/>
      <c r="C60" s="259"/>
      <c r="D60" s="259"/>
      <c r="E60" s="259"/>
      <c r="F60" s="259"/>
      <c r="G60" s="262"/>
      <c r="H60" s="16" t="s">
        <v>537</v>
      </c>
      <c r="I60" s="21"/>
      <c r="J60" s="39" t="s">
        <v>505</v>
      </c>
    </row>
    <row r="61" spans="1:10" ht="30.75" thickBot="1">
      <c r="A61" s="235"/>
      <c r="B61" s="260"/>
      <c r="C61" s="260"/>
      <c r="D61" s="260"/>
      <c r="E61" s="260"/>
      <c r="F61" s="260"/>
      <c r="G61" s="263"/>
      <c r="H61" s="18" t="s">
        <v>538</v>
      </c>
      <c r="I61" s="22"/>
      <c r="J61" s="20" t="s">
        <v>495</v>
      </c>
    </row>
    <row r="62" spans="1:10" ht="30">
      <c r="A62" s="233">
        <v>6032</v>
      </c>
      <c r="B62" s="236">
        <v>2016</v>
      </c>
      <c r="C62" s="236" t="s">
        <v>72</v>
      </c>
      <c r="D62" s="236" t="s">
        <v>287</v>
      </c>
      <c r="E62" s="236" t="s">
        <v>288</v>
      </c>
      <c r="F62" s="236" t="s">
        <v>474</v>
      </c>
      <c r="G62" s="231">
        <v>168168000</v>
      </c>
      <c r="H62" s="14" t="s">
        <v>539</v>
      </c>
      <c r="I62" s="31"/>
      <c r="J62" s="15" t="s">
        <v>495</v>
      </c>
    </row>
    <row r="63" spans="1:10" ht="30">
      <c r="A63" s="234"/>
      <c r="B63" s="237"/>
      <c r="C63" s="237"/>
      <c r="D63" s="237"/>
      <c r="E63" s="237"/>
      <c r="F63" s="237"/>
      <c r="G63" s="239"/>
      <c r="H63" s="16" t="s">
        <v>540</v>
      </c>
      <c r="I63" s="21"/>
      <c r="J63" s="39" t="s">
        <v>505</v>
      </c>
    </row>
    <row r="64" spans="1:10" ht="45">
      <c r="A64" s="234"/>
      <c r="B64" s="237"/>
      <c r="C64" s="237"/>
      <c r="D64" s="237"/>
      <c r="E64" s="237"/>
      <c r="F64" s="237"/>
      <c r="G64" s="239"/>
      <c r="H64" s="16" t="s">
        <v>542</v>
      </c>
      <c r="I64" s="21"/>
      <c r="J64" s="39" t="s">
        <v>505</v>
      </c>
    </row>
    <row r="65" spans="1:10" ht="45">
      <c r="A65" s="234"/>
      <c r="B65" s="237"/>
      <c r="C65" s="237"/>
      <c r="D65" s="237"/>
      <c r="E65" s="237"/>
      <c r="F65" s="237"/>
      <c r="G65" s="239"/>
      <c r="H65" s="16" t="s">
        <v>543</v>
      </c>
      <c r="I65" s="21"/>
      <c r="J65" s="39" t="s">
        <v>505</v>
      </c>
    </row>
    <row r="66" spans="1:10" ht="45">
      <c r="A66" s="234"/>
      <c r="B66" s="237"/>
      <c r="C66" s="237"/>
      <c r="D66" s="237"/>
      <c r="E66" s="237"/>
      <c r="F66" s="237"/>
      <c r="G66" s="239"/>
      <c r="H66" s="16" t="s">
        <v>541</v>
      </c>
      <c r="I66" s="21">
        <v>119905</v>
      </c>
      <c r="J66" s="39" t="s">
        <v>495</v>
      </c>
    </row>
    <row r="67" spans="1:10" ht="45.75" thickBot="1">
      <c r="A67" s="235"/>
      <c r="B67" s="238"/>
      <c r="C67" s="238"/>
      <c r="D67" s="238"/>
      <c r="E67" s="238"/>
      <c r="F67" s="238"/>
      <c r="G67" s="232"/>
      <c r="H67" s="57" t="s">
        <v>544</v>
      </c>
      <c r="I67" s="22">
        <v>3150000</v>
      </c>
      <c r="J67" s="20" t="s">
        <v>495</v>
      </c>
    </row>
    <row r="68" spans="1:10" ht="30">
      <c r="A68" s="246">
        <v>6033</v>
      </c>
      <c r="B68" s="236">
        <v>2016</v>
      </c>
      <c r="C68" s="236" t="s">
        <v>36</v>
      </c>
      <c r="D68" s="236" t="s">
        <v>236</v>
      </c>
      <c r="E68" s="236" t="s">
        <v>237</v>
      </c>
      <c r="F68" s="236" t="s">
        <v>474</v>
      </c>
      <c r="G68" s="231">
        <v>664272000</v>
      </c>
      <c r="H68" s="8" t="s">
        <v>552</v>
      </c>
      <c r="J68" s="39" t="s">
        <v>495</v>
      </c>
    </row>
    <row r="69" spans="1:10" ht="30">
      <c r="A69" s="247"/>
      <c r="B69" s="248"/>
      <c r="C69" s="248"/>
      <c r="D69" s="248"/>
      <c r="E69" s="248"/>
      <c r="F69" s="248"/>
      <c r="G69" s="249"/>
      <c r="H69" s="8" t="s">
        <v>551</v>
      </c>
      <c r="J69" s="39" t="s">
        <v>505</v>
      </c>
    </row>
    <row r="70" spans="1:10" ht="30.75" thickBot="1">
      <c r="A70" s="257"/>
      <c r="B70" s="238"/>
      <c r="C70" s="238"/>
      <c r="D70" s="238"/>
      <c r="E70" s="238"/>
      <c r="F70" s="238"/>
      <c r="G70" s="232"/>
      <c r="H70" s="8" t="s">
        <v>553</v>
      </c>
      <c r="J70" s="17" t="s">
        <v>495</v>
      </c>
    </row>
    <row r="71" spans="1:10" ht="30">
      <c r="A71" s="233">
        <v>6034</v>
      </c>
      <c r="B71" s="236">
        <v>2016</v>
      </c>
      <c r="C71" s="236" t="s">
        <v>82</v>
      </c>
      <c r="D71" s="236" t="s">
        <v>308</v>
      </c>
      <c r="E71" s="236" t="s">
        <v>309</v>
      </c>
      <c r="F71" s="236" t="s">
        <v>545</v>
      </c>
      <c r="G71" s="231">
        <v>2071008300</v>
      </c>
      <c r="H71" s="14" t="s">
        <v>554</v>
      </c>
      <c r="I71" s="31"/>
      <c r="J71" s="32" t="s">
        <v>495</v>
      </c>
    </row>
    <row r="72" spans="1:10" ht="30">
      <c r="A72" s="234"/>
      <c r="B72" s="237"/>
      <c r="C72" s="237"/>
      <c r="D72" s="237"/>
      <c r="E72" s="237"/>
      <c r="F72" s="237"/>
      <c r="G72" s="239"/>
      <c r="H72" s="16" t="s">
        <v>558</v>
      </c>
      <c r="I72" s="21"/>
      <c r="J72" s="17" t="s">
        <v>505</v>
      </c>
    </row>
    <row r="73" spans="1:10" ht="30">
      <c r="A73" s="234"/>
      <c r="B73" s="237"/>
      <c r="C73" s="237"/>
      <c r="D73" s="237"/>
      <c r="E73" s="237"/>
      <c r="F73" s="237"/>
      <c r="G73" s="239"/>
      <c r="H73" s="16" t="s">
        <v>555</v>
      </c>
      <c r="I73" s="21"/>
      <c r="J73" s="17" t="s">
        <v>505</v>
      </c>
    </row>
    <row r="74" spans="1:10" ht="60">
      <c r="A74" s="234"/>
      <c r="B74" s="237"/>
      <c r="C74" s="237"/>
      <c r="D74" s="237"/>
      <c r="E74" s="237"/>
      <c r="F74" s="237"/>
      <c r="G74" s="239"/>
      <c r="H74" s="16" t="s">
        <v>556</v>
      </c>
      <c r="I74" s="21"/>
      <c r="J74" s="17" t="s">
        <v>495</v>
      </c>
    </row>
    <row r="75" spans="1:10" ht="30">
      <c r="A75" s="234"/>
      <c r="B75" s="237"/>
      <c r="C75" s="237"/>
      <c r="D75" s="237"/>
      <c r="E75" s="237"/>
      <c r="F75" s="237"/>
      <c r="G75" s="239"/>
      <c r="H75" s="16" t="s">
        <v>557</v>
      </c>
      <c r="I75" s="21"/>
      <c r="J75" s="17" t="s">
        <v>505</v>
      </c>
    </row>
    <row r="76" spans="1:10" ht="30">
      <c r="A76" s="234"/>
      <c r="B76" s="237"/>
      <c r="C76" s="237"/>
      <c r="D76" s="237"/>
      <c r="E76" s="237"/>
      <c r="F76" s="237"/>
      <c r="G76" s="239"/>
      <c r="H76" s="16" t="s">
        <v>559</v>
      </c>
      <c r="I76" s="21">
        <v>357536298</v>
      </c>
      <c r="J76" s="17" t="s">
        <v>495</v>
      </c>
    </row>
    <row r="77" spans="1:10" ht="30">
      <c r="A77" s="234"/>
      <c r="B77" s="237"/>
      <c r="C77" s="237"/>
      <c r="D77" s="237"/>
      <c r="E77" s="237"/>
      <c r="F77" s="237"/>
      <c r="G77" s="239"/>
      <c r="H77" s="16" t="s">
        <v>562</v>
      </c>
      <c r="I77" s="21"/>
      <c r="J77" s="17" t="s">
        <v>563</v>
      </c>
    </row>
    <row r="78" spans="1:10" ht="30">
      <c r="A78" s="234"/>
      <c r="B78" s="237"/>
      <c r="C78" s="237"/>
      <c r="D78" s="237"/>
      <c r="E78" s="237"/>
      <c r="F78" s="237"/>
      <c r="G78" s="239"/>
      <c r="H78" s="16" t="s">
        <v>564</v>
      </c>
      <c r="I78" s="21"/>
      <c r="J78" s="17" t="s">
        <v>505</v>
      </c>
    </row>
    <row r="79" spans="1:10" ht="30">
      <c r="A79" s="234"/>
      <c r="B79" s="237"/>
      <c r="C79" s="237"/>
      <c r="D79" s="237"/>
      <c r="E79" s="237"/>
      <c r="F79" s="237"/>
      <c r="G79" s="239"/>
      <c r="H79" s="16" t="s">
        <v>560</v>
      </c>
      <c r="I79" s="21"/>
      <c r="J79" s="17" t="s">
        <v>505</v>
      </c>
    </row>
    <row r="80" spans="1:10" ht="45.75" thickBot="1">
      <c r="A80" s="235"/>
      <c r="B80" s="238"/>
      <c r="C80" s="238"/>
      <c r="D80" s="238"/>
      <c r="E80" s="238"/>
      <c r="F80" s="238"/>
      <c r="G80" s="232"/>
      <c r="H80" s="18" t="s">
        <v>561</v>
      </c>
      <c r="I80" s="22"/>
      <c r="J80" s="20" t="s">
        <v>495</v>
      </c>
    </row>
    <row r="81" spans="1:10" ht="30">
      <c r="A81" s="6">
        <v>6035</v>
      </c>
      <c r="B81" s="236">
        <v>2016</v>
      </c>
      <c r="C81" s="236" t="s">
        <v>49</v>
      </c>
      <c r="D81" s="236" t="s">
        <v>257</v>
      </c>
      <c r="E81" s="236" t="s">
        <v>193</v>
      </c>
      <c r="F81" s="236" t="s">
        <v>476</v>
      </c>
      <c r="G81" s="231">
        <v>83857170</v>
      </c>
      <c r="H81" s="8" t="s">
        <v>569</v>
      </c>
      <c r="J81" s="17" t="s">
        <v>495</v>
      </c>
    </row>
    <row r="82" spans="1:10" ht="15">
      <c r="A82" s="6"/>
      <c r="B82" s="248"/>
      <c r="C82" s="248"/>
      <c r="D82" s="248"/>
      <c r="E82" s="248"/>
      <c r="F82" s="248"/>
      <c r="G82" s="249"/>
      <c r="H82" s="8" t="s">
        <v>565</v>
      </c>
      <c r="J82" s="17" t="s">
        <v>495</v>
      </c>
    </row>
    <row r="83" spans="1:10" ht="30">
      <c r="A83" s="6"/>
      <c r="B83" s="248"/>
      <c r="C83" s="248"/>
      <c r="D83" s="248"/>
      <c r="E83" s="248"/>
      <c r="F83" s="248"/>
      <c r="G83" s="249"/>
      <c r="H83" s="8" t="s">
        <v>566</v>
      </c>
      <c r="J83" s="17" t="s">
        <v>495</v>
      </c>
    </row>
    <row r="84" spans="1:10" ht="30">
      <c r="A84" s="6"/>
      <c r="B84" s="248"/>
      <c r="C84" s="248"/>
      <c r="D84" s="248"/>
      <c r="E84" s="248"/>
      <c r="F84" s="248"/>
      <c r="G84" s="249"/>
      <c r="H84" s="8" t="s">
        <v>567</v>
      </c>
      <c r="J84" s="17" t="s">
        <v>495</v>
      </c>
    </row>
    <row r="85" spans="1:10" ht="30">
      <c r="A85" s="6"/>
      <c r="B85" s="248"/>
      <c r="C85" s="248"/>
      <c r="D85" s="248"/>
      <c r="E85" s="248"/>
      <c r="F85" s="248"/>
      <c r="G85" s="249"/>
      <c r="H85" s="8" t="s">
        <v>568</v>
      </c>
      <c r="J85" s="17" t="s">
        <v>505</v>
      </c>
    </row>
    <row r="86" spans="1:10" ht="30.75" thickBot="1">
      <c r="A86" s="41"/>
      <c r="B86" s="237"/>
      <c r="C86" s="237"/>
      <c r="D86" s="237"/>
      <c r="E86" s="237"/>
      <c r="F86" s="237"/>
      <c r="G86" s="239"/>
      <c r="H86" s="16" t="s">
        <v>570</v>
      </c>
      <c r="I86" s="21"/>
      <c r="J86" s="17" t="s">
        <v>495</v>
      </c>
    </row>
    <row r="87" spans="1:10" ht="15">
      <c r="A87" s="233">
        <v>6037</v>
      </c>
      <c r="B87" s="236">
        <v>2016</v>
      </c>
      <c r="C87" s="236" t="s">
        <v>39</v>
      </c>
      <c r="D87" s="236" t="s">
        <v>241</v>
      </c>
      <c r="E87" s="236" t="s">
        <v>242</v>
      </c>
      <c r="F87" s="236" t="s">
        <v>475</v>
      </c>
      <c r="G87" s="231">
        <v>299336500</v>
      </c>
      <c r="H87" s="14" t="s">
        <v>571</v>
      </c>
      <c r="I87" s="31"/>
      <c r="J87" s="32" t="s">
        <v>505</v>
      </c>
    </row>
    <row r="88" spans="1:10" ht="15">
      <c r="A88" s="234"/>
      <c r="B88" s="237"/>
      <c r="C88" s="237"/>
      <c r="D88" s="237"/>
      <c r="E88" s="237"/>
      <c r="F88" s="237"/>
      <c r="G88" s="239"/>
      <c r="H88" s="16" t="s">
        <v>572</v>
      </c>
      <c r="I88" s="21"/>
      <c r="J88" s="17" t="s">
        <v>505</v>
      </c>
    </row>
    <row r="89" spans="1:10" ht="45">
      <c r="A89" s="234"/>
      <c r="B89" s="237"/>
      <c r="C89" s="237"/>
      <c r="D89" s="237"/>
      <c r="E89" s="237"/>
      <c r="F89" s="237"/>
      <c r="G89" s="239"/>
      <c r="H89" s="16" t="s">
        <v>574</v>
      </c>
      <c r="I89" s="21">
        <v>5115294</v>
      </c>
      <c r="J89" s="17" t="s">
        <v>495</v>
      </c>
    </row>
    <row r="90" spans="1:10" ht="30.75" thickBot="1">
      <c r="A90" s="235"/>
      <c r="B90" s="238"/>
      <c r="C90" s="238"/>
      <c r="D90" s="238"/>
      <c r="E90" s="238"/>
      <c r="F90" s="238"/>
      <c r="G90" s="232"/>
      <c r="H90" s="18" t="s">
        <v>573</v>
      </c>
      <c r="I90" s="22">
        <v>15042013</v>
      </c>
      <c r="J90" s="20" t="s">
        <v>495</v>
      </c>
    </row>
    <row r="91" spans="1:10" ht="45">
      <c r="A91" s="233">
        <v>6038</v>
      </c>
      <c r="B91" s="236">
        <v>2016</v>
      </c>
      <c r="C91" s="236" t="s">
        <v>57</v>
      </c>
      <c r="D91" s="236" t="s">
        <v>271</v>
      </c>
      <c r="E91" s="236" t="s">
        <v>272</v>
      </c>
      <c r="F91" s="236" t="s">
        <v>474</v>
      </c>
      <c r="G91" s="231">
        <v>143000000</v>
      </c>
      <c r="H91" s="14" t="s">
        <v>576</v>
      </c>
      <c r="I91" s="31"/>
      <c r="J91" s="32" t="s">
        <v>563</v>
      </c>
    </row>
    <row r="92" spans="1:10" ht="30">
      <c r="A92" s="234"/>
      <c r="B92" s="237"/>
      <c r="C92" s="237"/>
      <c r="D92" s="237"/>
      <c r="E92" s="237"/>
      <c r="F92" s="237"/>
      <c r="G92" s="239"/>
      <c r="H92" s="16" t="s">
        <v>577</v>
      </c>
      <c r="I92" s="21"/>
      <c r="J92" s="17" t="s">
        <v>495</v>
      </c>
    </row>
    <row r="93" spans="1:10" ht="30.75" thickBot="1">
      <c r="A93" s="235"/>
      <c r="B93" s="238"/>
      <c r="C93" s="238"/>
      <c r="D93" s="238"/>
      <c r="E93" s="238"/>
      <c r="F93" s="238"/>
      <c r="G93" s="232"/>
      <c r="H93" s="18" t="s">
        <v>578</v>
      </c>
      <c r="I93" s="22"/>
      <c r="J93" s="20" t="s">
        <v>563</v>
      </c>
    </row>
    <row r="94" spans="1:10" ht="30">
      <c r="A94" s="246">
        <v>6039</v>
      </c>
      <c r="B94" s="236">
        <v>2016</v>
      </c>
      <c r="C94" s="236" t="s">
        <v>37</v>
      </c>
      <c r="D94" s="236" t="s">
        <v>238</v>
      </c>
      <c r="E94" s="236" t="s">
        <v>239</v>
      </c>
      <c r="F94" s="236" t="s">
        <v>474</v>
      </c>
      <c r="G94" s="231">
        <v>880000000</v>
      </c>
      <c r="H94" s="8" t="s">
        <v>581</v>
      </c>
      <c r="J94" s="17" t="s">
        <v>563</v>
      </c>
    </row>
    <row r="95" spans="1:10" ht="45">
      <c r="A95" s="247"/>
      <c r="B95" s="248"/>
      <c r="C95" s="248"/>
      <c r="D95" s="248"/>
      <c r="E95" s="248"/>
      <c r="F95" s="248"/>
      <c r="G95" s="249"/>
      <c r="H95" s="8" t="s">
        <v>579</v>
      </c>
      <c r="J95" s="17" t="s">
        <v>505</v>
      </c>
    </row>
    <row r="96" spans="1:10" ht="45">
      <c r="A96" s="247"/>
      <c r="B96" s="248"/>
      <c r="C96" s="248"/>
      <c r="D96" s="248"/>
      <c r="E96" s="248"/>
      <c r="F96" s="248"/>
      <c r="G96" s="249"/>
      <c r="H96" s="8" t="s">
        <v>582</v>
      </c>
      <c r="J96" s="17" t="s">
        <v>505</v>
      </c>
    </row>
    <row r="97" spans="1:10" ht="30">
      <c r="A97" s="247"/>
      <c r="B97" s="248"/>
      <c r="C97" s="248"/>
      <c r="D97" s="248"/>
      <c r="E97" s="248"/>
      <c r="F97" s="248"/>
      <c r="G97" s="249"/>
      <c r="H97" s="8" t="s">
        <v>583</v>
      </c>
      <c r="J97" s="17" t="s">
        <v>505</v>
      </c>
    </row>
    <row r="98" spans="1:10" ht="30.75" thickBot="1">
      <c r="A98" s="257"/>
      <c r="B98" s="238"/>
      <c r="C98" s="238"/>
      <c r="D98" s="238"/>
      <c r="E98" s="238"/>
      <c r="F98" s="238"/>
      <c r="G98" s="232"/>
      <c r="H98" s="8" t="s">
        <v>580</v>
      </c>
      <c r="J98" s="17" t="s">
        <v>505</v>
      </c>
    </row>
    <row r="99" spans="1:10" ht="30">
      <c r="A99" s="233">
        <v>6041</v>
      </c>
      <c r="B99" s="236">
        <v>2016</v>
      </c>
      <c r="C99" s="236" t="s">
        <v>38</v>
      </c>
      <c r="D99" s="236" t="s">
        <v>240</v>
      </c>
      <c r="E99" s="236" t="s">
        <v>239</v>
      </c>
      <c r="F99" s="236" t="s">
        <v>474</v>
      </c>
      <c r="G99" s="231">
        <v>119728000</v>
      </c>
      <c r="H99" s="14" t="s">
        <v>584</v>
      </c>
      <c r="I99" s="31"/>
      <c r="J99" s="32" t="s">
        <v>505</v>
      </c>
    </row>
    <row r="100" spans="1:10" ht="30">
      <c r="A100" s="234"/>
      <c r="B100" s="237"/>
      <c r="C100" s="237"/>
      <c r="D100" s="237"/>
      <c r="E100" s="237"/>
      <c r="F100" s="237"/>
      <c r="G100" s="239"/>
      <c r="H100" s="16" t="s">
        <v>586</v>
      </c>
      <c r="I100" s="21"/>
      <c r="J100" s="17" t="s">
        <v>563</v>
      </c>
    </row>
    <row r="101" spans="1:10" ht="45.75" thickBot="1">
      <c r="A101" s="235"/>
      <c r="B101" s="238"/>
      <c r="C101" s="238"/>
      <c r="D101" s="238"/>
      <c r="E101" s="238"/>
      <c r="F101" s="238"/>
      <c r="G101" s="232"/>
      <c r="H101" s="18" t="s">
        <v>585</v>
      </c>
      <c r="I101" s="22">
        <v>1171450</v>
      </c>
      <c r="J101" s="20" t="s">
        <v>495</v>
      </c>
    </row>
    <row r="102" spans="1:10" ht="30">
      <c r="A102" s="233">
        <v>6042</v>
      </c>
      <c r="B102" s="236">
        <v>2016</v>
      </c>
      <c r="C102" s="236" t="s">
        <v>16</v>
      </c>
      <c r="D102" s="250" t="s">
        <v>198</v>
      </c>
      <c r="E102" s="236" t="s">
        <v>199</v>
      </c>
      <c r="F102" s="236" t="s">
        <v>474</v>
      </c>
      <c r="G102" s="231">
        <v>230000000</v>
      </c>
      <c r="H102" s="14" t="s">
        <v>587</v>
      </c>
      <c r="I102" s="31"/>
      <c r="J102" s="32" t="s">
        <v>563</v>
      </c>
    </row>
    <row r="103" spans="1:10" ht="30.75" thickBot="1">
      <c r="A103" s="235"/>
      <c r="B103" s="238"/>
      <c r="C103" s="238"/>
      <c r="D103" s="255"/>
      <c r="E103" s="238"/>
      <c r="F103" s="238"/>
      <c r="G103" s="232"/>
      <c r="H103" s="18" t="s">
        <v>588</v>
      </c>
      <c r="I103" s="22">
        <v>718671</v>
      </c>
      <c r="J103" s="20"/>
    </row>
    <row r="104" spans="1:10" ht="30">
      <c r="A104" s="6">
        <v>6047</v>
      </c>
      <c r="B104" s="5">
        <v>2016</v>
      </c>
      <c r="C104" s="5" t="s">
        <v>35</v>
      </c>
      <c r="D104" s="5" t="s">
        <v>234</v>
      </c>
      <c r="E104" s="10" t="s">
        <v>235</v>
      </c>
      <c r="F104" s="5" t="s">
        <v>474</v>
      </c>
      <c r="G104" s="7">
        <v>237360656</v>
      </c>
      <c r="H104" s="8" t="s">
        <v>589</v>
      </c>
      <c r="J104" s="17" t="s">
        <v>505</v>
      </c>
    </row>
    <row r="105" spans="1:10" ht="60">
      <c r="A105" s="6"/>
      <c r="E105" s="12"/>
      <c r="G105" s="7"/>
      <c r="H105" s="8" t="s">
        <v>794</v>
      </c>
      <c r="I105" s="7">
        <v>2785787</v>
      </c>
      <c r="J105" s="17" t="s">
        <v>495</v>
      </c>
    </row>
    <row r="106" spans="1:10" ht="30">
      <c r="A106" s="6"/>
      <c r="E106" s="12"/>
      <c r="G106" s="7"/>
      <c r="H106" s="8" t="s">
        <v>590</v>
      </c>
      <c r="J106" s="17" t="s">
        <v>505</v>
      </c>
    </row>
    <row r="107" spans="1:10" ht="45">
      <c r="A107" s="6"/>
      <c r="E107" s="12"/>
      <c r="G107" s="7"/>
      <c r="H107" s="8" t="s">
        <v>795</v>
      </c>
      <c r="J107" s="17" t="s">
        <v>505</v>
      </c>
    </row>
    <row r="108" spans="1:10" ht="60">
      <c r="A108" s="6"/>
      <c r="E108" s="12"/>
      <c r="G108" s="7"/>
      <c r="H108" s="8" t="s">
        <v>796</v>
      </c>
      <c r="J108" s="17" t="s">
        <v>505</v>
      </c>
    </row>
    <row r="109" spans="1:10" ht="60">
      <c r="A109" s="6"/>
      <c r="E109" s="12"/>
      <c r="G109" s="7"/>
      <c r="H109" s="8" t="s">
        <v>797</v>
      </c>
      <c r="J109" s="17" t="s">
        <v>505</v>
      </c>
    </row>
    <row r="110" spans="1:10" ht="30.75" thickBot="1">
      <c r="A110" s="42"/>
      <c r="B110" s="19"/>
      <c r="C110" s="19"/>
      <c r="D110" s="19"/>
      <c r="E110" s="35"/>
      <c r="F110" s="19"/>
      <c r="G110" s="22"/>
      <c r="H110" s="18" t="s">
        <v>591</v>
      </c>
      <c r="I110" s="22">
        <v>8399116</v>
      </c>
      <c r="J110" s="20" t="s">
        <v>495</v>
      </c>
    </row>
    <row r="111" spans="1:10" ht="15">
      <c r="A111" s="246">
        <v>6048</v>
      </c>
      <c r="B111" s="236">
        <v>2016</v>
      </c>
      <c r="C111" s="236" t="s">
        <v>26</v>
      </c>
      <c r="D111" s="236" t="s">
        <v>216</v>
      </c>
      <c r="E111" s="236" t="s">
        <v>217</v>
      </c>
      <c r="F111" s="236" t="s">
        <v>478</v>
      </c>
      <c r="G111" s="231">
        <v>100000000</v>
      </c>
      <c r="H111" s="14" t="s">
        <v>592</v>
      </c>
      <c r="I111" s="31"/>
      <c r="J111" s="32" t="s">
        <v>563</v>
      </c>
    </row>
    <row r="112" spans="1:10" ht="30">
      <c r="A112" s="256"/>
      <c r="B112" s="237"/>
      <c r="C112" s="237"/>
      <c r="D112" s="237"/>
      <c r="E112" s="237"/>
      <c r="F112" s="237"/>
      <c r="G112" s="239"/>
      <c r="H112" s="16" t="s">
        <v>597</v>
      </c>
      <c r="I112" s="21"/>
      <c r="J112" s="17" t="s">
        <v>505</v>
      </c>
    </row>
    <row r="113" spans="1:10" ht="30">
      <c r="A113" s="256"/>
      <c r="B113" s="237"/>
      <c r="C113" s="237"/>
      <c r="D113" s="237"/>
      <c r="E113" s="237"/>
      <c r="F113" s="237"/>
      <c r="G113" s="239"/>
      <c r="H113" s="16" t="s">
        <v>593</v>
      </c>
      <c r="I113" s="21">
        <v>7557714</v>
      </c>
      <c r="J113" s="17" t="s">
        <v>495</v>
      </c>
    </row>
    <row r="114" spans="1:10" ht="15">
      <c r="A114" s="256"/>
      <c r="B114" s="237"/>
      <c r="C114" s="237"/>
      <c r="D114" s="237"/>
      <c r="E114" s="237"/>
      <c r="F114" s="237"/>
      <c r="G114" s="239"/>
      <c r="H114" s="16" t="s">
        <v>594</v>
      </c>
      <c r="I114" s="21"/>
      <c r="J114" s="17" t="s">
        <v>505</v>
      </c>
    </row>
    <row r="115" spans="1:10" ht="15">
      <c r="A115" s="256"/>
      <c r="B115" s="237"/>
      <c r="C115" s="237"/>
      <c r="D115" s="237"/>
      <c r="E115" s="237"/>
      <c r="F115" s="237"/>
      <c r="G115" s="239"/>
      <c r="H115" s="16" t="s">
        <v>595</v>
      </c>
      <c r="I115" s="21"/>
      <c r="J115" s="17" t="s">
        <v>563</v>
      </c>
    </row>
    <row r="116" spans="1:10" ht="30.75" thickBot="1">
      <c r="A116" s="257"/>
      <c r="B116" s="238"/>
      <c r="C116" s="238"/>
      <c r="D116" s="238"/>
      <c r="E116" s="238"/>
      <c r="F116" s="238"/>
      <c r="G116" s="232"/>
      <c r="H116" s="18" t="s">
        <v>596</v>
      </c>
      <c r="I116" s="22"/>
      <c r="J116" s="20" t="s">
        <v>505</v>
      </c>
    </row>
    <row r="117" spans="1:10" ht="30">
      <c r="A117" s="233">
        <v>6049</v>
      </c>
      <c r="B117" s="236">
        <v>2016</v>
      </c>
      <c r="C117" s="236" t="s">
        <v>69</v>
      </c>
      <c r="D117" s="236" t="s">
        <v>281</v>
      </c>
      <c r="E117" s="236" t="s">
        <v>282</v>
      </c>
      <c r="F117" s="236" t="s">
        <v>478</v>
      </c>
      <c r="G117" s="231">
        <v>90000000</v>
      </c>
      <c r="H117" s="14" t="s">
        <v>598</v>
      </c>
      <c r="I117" s="31"/>
      <c r="J117" s="32" t="s">
        <v>495</v>
      </c>
    </row>
    <row r="118" spans="1:10" ht="45">
      <c r="A118" s="234"/>
      <c r="B118" s="237"/>
      <c r="C118" s="237"/>
      <c r="D118" s="237"/>
      <c r="E118" s="237"/>
      <c r="F118" s="237"/>
      <c r="G118" s="239"/>
      <c r="H118" s="16" t="s">
        <v>601</v>
      </c>
      <c r="I118" s="21">
        <f>3491250*2</f>
        <v>6982500</v>
      </c>
      <c r="J118" s="17" t="s">
        <v>495</v>
      </c>
    </row>
    <row r="119" spans="1:10" ht="30">
      <c r="A119" s="234"/>
      <c r="B119" s="237"/>
      <c r="C119" s="237"/>
      <c r="D119" s="237"/>
      <c r="E119" s="237"/>
      <c r="F119" s="237"/>
      <c r="G119" s="239"/>
      <c r="H119" s="16" t="s">
        <v>599</v>
      </c>
      <c r="I119" s="21"/>
      <c r="J119" s="17" t="s">
        <v>563</v>
      </c>
    </row>
    <row r="120" spans="1:10" ht="30.75" thickBot="1">
      <c r="A120" s="235"/>
      <c r="B120" s="238"/>
      <c r="C120" s="238"/>
      <c r="D120" s="238"/>
      <c r="E120" s="238"/>
      <c r="F120" s="238"/>
      <c r="G120" s="232"/>
      <c r="H120" s="18" t="s">
        <v>600</v>
      </c>
      <c r="I120" s="22"/>
      <c r="J120" s="20" t="s">
        <v>563</v>
      </c>
    </row>
    <row r="121" spans="1:10" ht="30">
      <c r="A121" s="233">
        <v>6051</v>
      </c>
      <c r="B121" s="236">
        <v>2016</v>
      </c>
      <c r="C121" s="236" t="s">
        <v>34</v>
      </c>
      <c r="D121" s="236" t="s">
        <v>233</v>
      </c>
      <c r="E121" s="236" t="s">
        <v>200</v>
      </c>
      <c r="F121" s="236" t="s">
        <v>476</v>
      </c>
      <c r="G121" s="231">
        <v>205900000</v>
      </c>
      <c r="H121" s="14" t="s">
        <v>602</v>
      </c>
      <c r="I121" s="31"/>
      <c r="J121" s="32" t="s">
        <v>495</v>
      </c>
    </row>
    <row r="122" spans="1:10" ht="30">
      <c r="A122" s="234"/>
      <c r="B122" s="237"/>
      <c r="C122" s="237"/>
      <c r="D122" s="237"/>
      <c r="E122" s="237"/>
      <c r="F122" s="237"/>
      <c r="G122" s="239"/>
      <c r="H122" s="16" t="s">
        <v>603</v>
      </c>
      <c r="I122" s="21"/>
      <c r="J122" s="17" t="s">
        <v>495</v>
      </c>
    </row>
    <row r="123" spans="1:10" ht="30">
      <c r="A123" s="234"/>
      <c r="B123" s="237"/>
      <c r="C123" s="237"/>
      <c r="D123" s="237"/>
      <c r="E123" s="237"/>
      <c r="F123" s="237"/>
      <c r="G123" s="239"/>
      <c r="H123" s="16" t="s">
        <v>604</v>
      </c>
      <c r="I123" s="21"/>
      <c r="J123" s="17" t="s">
        <v>495</v>
      </c>
    </row>
    <row r="124" spans="1:10" ht="30">
      <c r="A124" s="234"/>
      <c r="B124" s="237"/>
      <c r="C124" s="237"/>
      <c r="D124" s="237"/>
      <c r="E124" s="237"/>
      <c r="F124" s="237"/>
      <c r="G124" s="239"/>
      <c r="H124" s="16" t="s">
        <v>605</v>
      </c>
      <c r="I124" s="21"/>
      <c r="J124" s="17" t="s">
        <v>495</v>
      </c>
    </row>
    <row r="125" spans="1:10" ht="30.75" thickBot="1">
      <c r="A125" s="235"/>
      <c r="B125" s="238"/>
      <c r="C125" s="238"/>
      <c r="D125" s="238"/>
      <c r="E125" s="238"/>
      <c r="F125" s="238"/>
      <c r="G125" s="232"/>
      <c r="H125" s="18" t="s">
        <v>606</v>
      </c>
      <c r="I125" s="22"/>
      <c r="J125" s="20" t="s">
        <v>505</v>
      </c>
    </row>
    <row r="126" spans="1:10" ht="15">
      <c r="A126" s="233">
        <v>6052</v>
      </c>
      <c r="B126" s="236">
        <v>2016</v>
      </c>
      <c r="C126" s="236" t="s">
        <v>17</v>
      </c>
      <c r="D126" s="236" t="s">
        <v>221</v>
      </c>
      <c r="E126" s="236" t="s">
        <v>200</v>
      </c>
      <c r="F126" s="236" t="s">
        <v>475</v>
      </c>
      <c r="G126" s="231">
        <v>39000000</v>
      </c>
      <c r="H126" s="14" t="s">
        <v>607</v>
      </c>
      <c r="I126" s="31"/>
      <c r="J126" s="32" t="s">
        <v>505</v>
      </c>
    </row>
    <row r="127" spans="1:10" ht="45.75" thickBot="1">
      <c r="A127" s="235"/>
      <c r="B127" s="238"/>
      <c r="C127" s="238"/>
      <c r="D127" s="238"/>
      <c r="E127" s="238"/>
      <c r="F127" s="238"/>
      <c r="G127" s="232"/>
      <c r="H127" s="18" t="s">
        <v>608</v>
      </c>
      <c r="I127" s="22"/>
      <c r="J127" s="20" t="s">
        <v>505</v>
      </c>
    </row>
    <row r="128" spans="1:10" ht="30">
      <c r="A128" s="233">
        <v>6054</v>
      </c>
      <c r="B128" s="236">
        <v>2016</v>
      </c>
      <c r="C128" s="236" t="s">
        <v>19</v>
      </c>
      <c r="D128" s="236" t="s">
        <v>203</v>
      </c>
      <c r="E128" s="236" t="s">
        <v>202</v>
      </c>
      <c r="F128" s="236" t="s">
        <v>545</v>
      </c>
      <c r="G128" s="231">
        <v>413015000</v>
      </c>
      <c r="H128" s="14" t="s">
        <v>610</v>
      </c>
      <c r="I128" s="31"/>
      <c r="J128" s="32" t="s">
        <v>563</v>
      </c>
    </row>
    <row r="129" spans="1:10" ht="30">
      <c r="A129" s="234"/>
      <c r="B129" s="237"/>
      <c r="C129" s="237"/>
      <c r="D129" s="237"/>
      <c r="E129" s="237"/>
      <c r="F129" s="237"/>
      <c r="G129" s="239"/>
      <c r="H129" s="16" t="s">
        <v>609</v>
      </c>
      <c r="I129" s="21"/>
      <c r="J129" s="17" t="s">
        <v>563</v>
      </c>
    </row>
    <row r="130" spans="1:10" ht="45.75" thickBot="1">
      <c r="A130" s="235"/>
      <c r="B130" s="238"/>
      <c r="C130" s="238"/>
      <c r="D130" s="238"/>
      <c r="E130" s="238"/>
      <c r="F130" s="238"/>
      <c r="G130" s="232"/>
      <c r="H130" s="18" t="s">
        <v>611</v>
      </c>
      <c r="I130" s="22"/>
      <c r="J130" s="20" t="s">
        <v>563</v>
      </c>
    </row>
    <row r="131" spans="1:10" ht="15.75" thickBot="1">
      <c r="A131" s="29">
        <v>6056</v>
      </c>
      <c r="B131" s="25">
        <v>2016</v>
      </c>
      <c r="C131" s="25" t="s">
        <v>77</v>
      </c>
      <c r="D131" s="25" t="s">
        <v>299</v>
      </c>
      <c r="E131" s="26" t="s">
        <v>288</v>
      </c>
      <c r="F131" s="25" t="s">
        <v>478</v>
      </c>
      <c r="G131" s="27">
        <v>193760000</v>
      </c>
      <c r="H131" s="30">
        <v>0</v>
      </c>
      <c r="I131" s="27"/>
      <c r="J131" s="28" t="s">
        <v>563</v>
      </c>
    </row>
    <row r="132" spans="1:10" ht="30">
      <c r="A132" s="233">
        <v>6058</v>
      </c>
      <c r="B132" s="236">
        <v>2016</v>
      </c>
      <c r="C132" s="236" t="s">
        <v>58</v>
      </c>
      <c r="D132" s="236" t="s">
        <v>273</v>
      </c>
      <c r="E132" s="236" t="s">
        <v>274</v>
      </c>
      <c r="F132" s="236" t="s">
        <v>477</v>
      </c>
      <c r="G132" s="231">
        <v>14989770480</v>
      </c>
      <c r="H132" s="14" t="s">
        <v>612</v>
      </c>
      <c r="I132" s="31"/>
      <c r="J132" s="32" t="s">
        <v>506</v>
      </c>
    </row>
    <row r="133" spans="1:10" ht="30">
      <c r="A133" s="234"/>
      <c r="B133" s="237"/>
      <c r="C133" s="237"/>
      <c r="D133" s="237"/>
      <c r="E133" s="237"/>
      <c r="F133" s="237"/>
      <c r="G133" s="239"/>
      <c r="H133" s="16" t="s">
        <v>613</v>
      </c>
      <c r="I133" s="21"/>
      <c r="J133" s="17" t="s">
        <v>495</v>
      </c>
    </row>
    <row r="134" spans="1:10" ht="30.75" thickBot="1">
      <c r="A134" s="235"/>
      <c r="B134" s="238"/>
      <c r="C134" s="238"/>
      <c r="D134" s="238"/>
      <c r="E134" s="238"/>
      <c r="F134" s="238"/>
      <c r="G134" s="232"/>
      <c r="H134" s="18" t="s">
        <v>614</v>
      </c>
      <c r="I134" s="22"/>
      <c r="J134" s="20" t="s">
        <v>495</v>
      </c>
    </row>
    <row r="135" spans="1:10" ht="30">
      <c r="A135" s="233">
        <v>6060</v>
      </c>
      <c r="B135" s="236">
        <v>2016</v>
      </c>
      <c r="C135" s="236" t="s">
        <v>27</v>
      </c>
      <c r="D135" s="236" t="s">
        <v>218</v>
      </c>
      <c r="E135" s="236" t="s">
        <v>219</v>
      </c>
      <c r="F135" s="236" t="s">
        <v>474</v>
      </c>
      <c r="G135" s="231">
        <v>54992000</v>
      </c>
      <c r="H135" s="14" t="s">
        <v>615</v>
      </c>
      <c r="I135" s="31"/>
      <c r="J135" s="32" t="s">
        <v>505</v>
      </c>
    </row>
    <row r="136" spans="1:10" ht="30">
      <c r="A136" s="234"/>
      <c r="B136" s="237"/>
      <c r="C136" s="237"/>
      <c r="D136" s="237"/>
      <c r="E136" s="237"/>
      <c r="F136" s="237"/>
      <c r="G136" s="239"/>
      <c r="H136" s="16" t="s">
        <v>616</v>
      </c>
      <c r="I136" s="21"/>
      <c r="J136" s="17" t="s">
        <v>505</v>
      </c>
    </row>
    <row r="137" spans="1:10" ht="60">
      <c r="A137" s="234"/>
      <c r="B137" s="237"/>
      <c r="C137" s="237"/>
      <c r="D137" s="237"/>
      <c r="E137" s="237"/>
      <c r="F137" s="237"/>
      <c r="G137" s="239"/>
      <c r="H137" s="16" t="s">
        <v>617</v>
      </c>
      <c r="I137" s="21"/>
      <c r="J137" s="17" t="s">
        <v>495</v>
      </c>
    </row>
    <row r="138" spans="1:10" ht="15.75" thickBot="1">
      <c r="A138" s="235"/>
      <c r="B138" s="238"/>
      <c r="C138" s="238"/>
      <c r="D138" s="238"/>
      <c r="E138" s="238"/>
      <c r="F138" s="238"/>
      <c r="G138" s="232"/>
      <c r="H138" s="18" t="s">
        <v>618</v>
      </c>
      <c r="I138" s="22"/>
      <c r="J138" s="20" t="s">
        <v>495</v>
      </c>
    </row>
    <row r="139" spans="1:10" ht="30">
      <c r="A139" s="233">
        <v>6061</v>
      </c>
      <c r="B139" s="236">
        <v>2016</v>
      </c>
      <c r="C139" s="236" t="s">
        <v>29</v>
      </c>
      <c r="D139" s="236" t="s">
        <v>297</v>
      </c>
      <c r="E139" s="236" t="s">
        <v>224</v>
      </c>
      <c r="F139" s="236" t="s">
        <v>474</v>
      </c>
      <c r="G139" s="231">
        <v>490784000</v>
      </c>
      <c r="H139" s="14" t="s">
        <v>623</v>
      </c>
      <c r="I139" s="31"/>
      <c r="J139" s="32" t="s">
        <v>563</v>
      </c>
    </row>
    <row r="140" spans="1:10" ht="30">
      <c r="A140" s="234"/>
      <c r="B140" s="237"/>
      <c r="C140" s="237"/>
      <c r="D140" s="237"/>
      <c r="E140" s="237"/>
      <c r="F140" s="237"/>
      <c r="G140" s="239"/>
      <c r="H140" s="16" t="s">
        <v>624</v>
      </c>
      <c r="I140" s="21"/>
      <c r="J140" s="17" t="s">
        <v>563</v>
      </c>
    </row>
    <row r="141" spans="1:10" ht="30">
      <c r="A141" s="234"/>
      <c r="B141" s="237"/>
      <c r="C141" s="237"/>
      <c r="D141" s="237"/>
      <c r="E141" s="237"/>
      <c r="F141" s="237"/>
      <c r="G141" s="239"/>
      <c r="H141" s="16" t="s">
        <v>619</v>
      </c>
      <c r="I141" s="21"/>
      <c r="J141" s="17" t="s">
        <v>505</v>
      </c>
    </row>
    <row r="142" spans="1:10" ht="60">
      <c r="A142" s="234"/>
      <c r="B142" s="237"/>
      <c r="C142" s="237"/>
      <c r="D142" s="237"/>
      <c r="E142" s="237"/>
      <c r="F142" s="237"/>
      <c r="G142" s="239"/>
      <c r="H142" s="16" t="s">
        <v>620</v>
      </c>
      <c r="I142" s="21"/>
      <c r="J142" s="17" t="s">
        <v>505</v>
      </c>
    </row>
    <row r="143" spans="1:10" ht="15">
      <c r="A143" s="234"/>
      <c r="B143" s="237"/>
      <c r="C143" s="237"/>
      <c r="D143" s="237"/>
      <c r="E143" s="237"/>
      <c r="F143" s="237"/>
      <c r="G143" s="239"/>
      <c r="H143" s="16" t="s">
        <v>621</v>
      </c>
      <c r="I143" s="21"/>
      <c r="J143" s="17" t="s">
        <v>563</v>
      </c>
    </row>
    <row r="144" spans="1:10" ht="30">
      <c r="A144" s="234"/>
      <c r="B144" s="237"/>
      <c r="C144" s="237"/>
      <c r="D144" s="237"/>
      <c r="E144" s="237"/>
      <c r="F144" s="237"/>
      <c r="G144" s="239"/>
      <c r="H144" s="16" t="s">
        <v>622</v>
      </c>
      <c r="I144" s="21"/>
      <c r="J144" s="17" t="s">
        <v>495</v>
      </c>
    </row>
    <row r="145" spans="1:10" ht="15.75" thickBot="1">
      <c r="A145" s="235"/>
      <c r="B145" s="238"/>
      <c r="C145" s="238"/>
      <c r="D145" s="238"/>
      <c r="E145" s="238"/>
      <c r="F145" s="238"/>
      <c r="G145" s="232"/>
      <c r="H145" s="18" t="s">
        <v>625</v>
      </c>
      <c r="I145" s="22"/>
      <c r="J145" s="20" t="s">
        <v>495</v>
      </c>
    </row>
    <row r="146" spans="1:10" ht="15">
      <c r="A146" s="233">
        <v>6062</v>
      </c>
      <c r="B146" s="236">
        <v>2016</v>
      </c>
      <c r="C146" s="236" t="s">
        <v>84</v>
      </c>
      <c r="D146" s="236" t="s">
        <v>312</v>
      </c>
      <c r="E146" s="236" t="s">
        <v>313</v>
      </c>
      <c r="F146" s="236" t="s">
        <v>474</v>
      </c>
      <c r="G146" s="231">
        <v>150000000</v>
      </c>
      <c r="H146" s="14" t="s">
        <v>626</v>
      </c>
      <c r="I146" s="31"/>
      <c r="J146" s="32" t="s">
        <v>505</v>
      </c>
    </row>
    <row r="147" spans="1:10" ht="45.75" thickBot="1">
      <c r="A147" s="234"/>
      <c r="B147" s="237"/>
      <c r="C147" s="237"/>
      <c r="D147" s="237"/>
      <c r="E147" s="237"/>
      <c r="F147" s="237"/>
      <c r="G147" s="239"/>
      <c r="H147" s="16" t="s">
        <v>627</v>
      </c>
      <c r="I147" s="21">
        <v>11253000</v>
      </c>
      <c r="J147" s="17" t="s">
        <v>495</v>
      </c>
    </row>
    <row r="148" spans="1:10" ht="45">
      <c r="A148" s="233">
        <v>6065</v>
      </c>
      <c r="B148" s="236">
        <v>2016</v>
      </c>
      <c r="C148" s="236" t="s">
        <v>83</v>
      </c>
      <c r="D148" s="236" t="s">
        <v>310</v>
      </c>
      <c r="E148" s="236" t="s">
        <v>311</v>
      </c>
      <c r="F148" s="236" t="s">
        <v>474</v>
      </c>
      <c r="G148" s="231">
        <v>372250200</v>
      </c>
      <c r="H148" s="14" t="s">
        <v>628</v>
      </c>
      <c r="I148" s="31"/>
      <c r="J148" s="32" t="s">
        <v>495</v>
      </c>
    </row>
    <row r="149" spans="1:10" ht="45">
      <c r="A149" s="234"/>
      <c r="B149" s="237"/>
      <c r="C149" s="237"/>
      <c r="D149" s="237"/>
      <c r="E149" s="237"/>
      <c r="F149" s="237"/>
      <c r="G149" s="239"/>
      <c r="H149" s="16" t="s">
        <v>630</v>
      </c>
      <c r="I149" s="21"/>
      <c r="J149" s="17" t="s">
        <v>505</v>
      </c>
    </row>
    <row r="150" spans="1:10" ht="45">
      <c r="A150" s="234"/>
      <c r="B150" s="237"/>
      <c r="C150" s="237"/>
      <c r="D150" s="237"/>
      <c r="E150" s="237"/>
      <c r="F150" s="237"/>
      <c r="G150" s="239"/>
      <c r="H150" s="16" t="s">
        <v>798</v>
      </c>
      <c r="I150" s="21"/>
      <c r="J150" s="17" t="s">
        <v>505</v>
      </c>
    </row>
    <row r="151" spans="1:10" ht="30">
      <c r="A151" s="234"/>
      <c r="B151" s="237"/>
      <c r="C151" s="237"/>
      <c r="D151" s="237"/>
      <c r="E151" s="237"/>
      <c r="F151" s="237"/>
      <c r="G151" s="239"/>
      <c r="H151" s="16" t="s">
        <v>631</v>
      </c>
      <c r="I151" s="21"/>
      <c r="J151" s="17" t="s">
        <v>505</v>
      </c>
    </row>
    <row r="152" spans="1:10" ht="30.75" thickBot="1">
      <c r="A152" s="235"/>
      <c r="B152" s="238"/>
      <c r="C152" s="238"/>
      <c r="D152" s="238"/>
      <c r="E152" s="238"/>
      <c r="F152" s="238"/>
      <c r="G152" s="232"/>
      <c r="H152" s="18" t="s">
        <v>629</v>
      </c>
      <c r="I152" s="22"/>
      <c r="J152" s="20" t="s">
        <v>495</v>
      </c>
    </row>
    <row r="153" spans="1:10" ht="15.75" thickBot="1">
      <c r="A153" s="29">
        <v>6066</v>
      </c>
      <c r="B153" s="25">
        <v>2016</v>
      </c>
      <c r="C153" s="25" t="s">
        <v>75</v>
      </c>
      <c r="D153" s="25" t="s">
        <v>293</v>
      </c>
      <c r="E153" s="26" t="s">
        <v>291</v>
      </c>
      <c r="F153" s="25" t="s">
        <v>474</v>
      </c>
      <c r="G153" s="27">
        <v>699442240</v>
      </c>
      <c r="H153" s="30">
        <v>0</v>
      </c>
      <c r="I153" s="27"/>
      <c r="J153" s="28" t="s">
        <v>563</v>
      </c>
    </row>
    <row r="154" spans="1:10" ht="15">
      <c r="A154" s="233">
        <v>6067</v>
      </c>
      <c r="B154" s="236">
        <v>2016</v>
      </c>
      <c r="C154" s="236" t="s">
        <v>11</v>
      </c>
      <c r="D154" s="236" t="s">
        <v>296</v>
      </c>
      <c r="E154" s="236" t="s">
        <v>191</v>
      </c>
      <c r="F154" s="236" t="s">
        <v>475</v>
      </c>
      <c r="G154" s="231">
        <v>204869041</v>
      </c>
      <c r="H154" s="14" t="s">
        <v>635</v>
      </c>
      <c r="I154" s="31"/>
      <c r="J154" s="32" t="s">
        <v>563</v>
      </c>
    </row>
    <row r="155" spans="1:10" ht="45">
      <c r="A155" s="234"/>
      <c r="B155" s="237"/>
      <c r="C155" s="237"/>
      <c r="D155" s="237"/>
      <c r="E155" s="237"/>
      <c r="F155" s="237"/>
      <c r="G155" s="239"/>
      <c r="H155" s="16" t="s">
        <v>632</v>
      </c>
      <c r="I155" s="21"/>
      <c r="J155" s="17" t="s">
        <v>505</v>
      </c>
    </row>
    <row r="156" spans="1:10" ht="45">
      <c r="A156" s="234"/>
      <c r="B156" s="237"/>
      <c r="C156" s="237"/>
      <c r="D156" s="237"/>
      <c r="E156" s="237"/>
      <c r="F156" s="237"/>
      <c r="G156" s="239"/>
      <c r="H156" s="16" t="s">
        <v>633</v>
      </c>
      <c r="I156" s="21"/>
      <c r="J156" s="17" t="s">
        <v>563</v>
      </c>
    </row>
    <row r="157" spans="1:10" ht="30">
      <c r="A157" s="234"/>
      <c r="B157" s="237"/>
      <c r="C157" s="237"/>
      <c r="D157" s="237"/>
      <c r="E157" s="237"/>
      <c r="F157" s="237"/>
      <c r="G157" s="239"/>
      <c r="H157" s="16" t="s">
        <v>636</v>
      </c>
      <c r="I157" s="21"/>
      <c r="J157" s="17" t="s">
        <v>563</v>
      </c>
    </row>
    <row r="158" spans="1:10" ht="30">
      <c r="A158" s="234"/>
      <c r="B158" s="237"/>
      <c r="C158" s="237"/>
      <c r="D158" s="237"/>
      <c r="E158" s="237"/>
      <c r="F158" s="237"/>
      <c r="G158" s="239"/>
      <c r="H158" s="16" t="s">
        <v>634</v>
      </c>
      <c r="I158" s="21">
        <v>21950254</v>
      </c>
      <c r="J158" s="17" t="s">
        <v>495</v>
      </c>
    </row>
    <row r="159" spans="1:10" ht="75.75" thickBot="1">
      <c r="A159" s="234"/>
      <c r="B159" s="237"/>
      <c r="C159" s="237"/>
      <c r="D159" s="237"/>
      <c r="E159" s="237"/>
      <c r="F159" s="237"/>
      <c r="G159" s="239"/>
      <c r="H159" s="16" t="s">
        <v>637</v>
      </c>
      <c r="I159" s="21">
        <v>49307391</v>
      </c>
      <c r="J159" s="17" t="s">
        <v>495</v>
      </c>
    </row>
    <row r="160" spans="1:10" ht="30">
      <c r="A160" s="233">
        <v>6068</v>
      </c>
      <c r="B160" s="236">
        <v>2016</v>
      </c>
      <c r="C160" s="236" t="s">
        <v>8</v>
      </c>
      <c r="D160" s="236" t="s">
        <v>188</v>
      </c>
      <c r="E160" s="236" t="s">
        <v>189</v>
      </c>
      <c r="F160" s="236" t="s">
        <v>475</v>
      </c>
      <c r="G160" s="231">
        <v>200000000</v>
      </c>
      <c r="H160" s="14" t="s">
        <v>638</v>
      </c>
      <c r="I160" s="31"/>
      <c r="J160" s="32" t="s">
        <v>505</v>
      </c>
    </row>
    <row r="161" spans="1:10" ht="45">
      <c r="A161" s="234"/>
      <c r="B161" s="237"/>
      <c r="C161" s="237"/>
      <c r="D161" s="237"/>
      <c r="E161" s="237"/>
      <c r="F161" s="237"/>
      <c r="G161" s="239"/>
      <c r="H161" s="16" t="s">
        <v>639</v>
      </c>
      <c r="I161" s="21">
        <v>32137500</v>
      </c>
      <c r="J161" s="17" t="s">
        <v>495</v>
      </c>
    </row>
    <row r="162" spans="1:10" ht="30.75" thickBot="1">
      <c r="A162" s="235"/>
      <c r="B162" s="238"/>
      <c r="C162" s="238"/>
      <c r="D162" s="238"/>
      <c r="E162" s="238"/>
      <c r="F162" s="238"/>
      <c r="G162" s="232"/>
      <c r="H162" s="18" t="s">
        <v>640</v>
      </c>
      <c r="I162" s="22">
        <v>1250000</v>
      </c>
      <c r="J162" s="20" t="s">
        <v>495</v>
      </c>
    </row>
    <row r="163" spans="1:10" ht="30">
      <c r="A163" s="233">
        <v>6071</v>
      </c>
      <c r="B163" s="236">
        <v>2016</v>
      </c>
      <c r="C163" s="236" t="s">
        <v>47</v>
      </c>
      <c r="D163" s="236" t="s">
        <v>251</v>
      </c>
      <c r="E163" s="236" t="s">
        <v>252</v>
      </c>
      <c r="F163" s="236" t="s">
        <v>475</v>
      </c>
      <c r="G163" s="231">
        <v>880000000</v>
      </c>
      <c r="H163" s="14" t="s">
        <v>642</v>
      </c>
      <c r="I163" s="31">
        <v>121901085</v>
      </c>
      <c r="J163" s="32" t="s">
        <v>495</v>
      </c>
    </row>
    <row r="164" spans="1:10" ht="30.75" thickBot="1">
      <c r="A164" s="235"/>
      <c r="B164" s="238"/>
      <c r="C164" s="238"/>
      <c r="D164" s="238"/>
      <c r="E164" s="238"/>
      <c r="F164" s="238"/>
      <c r="G164" s="232"/>
      <c r="H164" s="18" t="s">
        <v>641</v>
      </c>
      <c r="I164" s="22"/>
      <c r="J164" s="20" t="s">
        <v>563</v>
      </c>
    </row>
    <row r="165" spans="1:10" ht="30">
      <c r="A165" s="233">
        <v>6072</v>
      </c>
      <c r="B165" s="236">
        <v>2016</v>
      </c>
      <c r="C165" s="236" t="s">
        <v>48</v>
      </c>
      <c r="D165" s="236" t="s">
        <v>256</v>
      </c>
      <c r="E165" s="236" t="s">
        <v>255</v>
      </c>
      <c r="F165" s="236" t="s">
        <v>475</v>
      </c>
      <c r="G165" s="231">
        <v>1199466594</v>
      </c>
      <c r="H165" s="14" t="s">
        <v>643</v>
      </c>
      <c r="I165" s="31"/>
      <c r="J165" s="32" t="s">
        <v>505</v>
      </c>
    </row>
    <row r="166" spans="1:10" ht="15">
      <c r="A166" s="234"/>
      <c r="B166" s="237"/>
      <c r="C166" s="237"/>
      <c r="D166" s="237"/>
      <c r="E166" s="237"/>
      <c r="F166" s="237"/>
      <c r="G166" s="239"/>
      <c r="H166" s="16" t="s">
        <v>644</v>
      </c>
      <c r="I166" s="21"/>
      <c r="J166" s="17" t="s">
        <v>495</v>
      </c>
    </row>
    <row r="167" spans="1:10" ht="45.75" thickBot="1">
      <c r="A167" s="235"/>
      <c r="B167" s="238"/>
      <c r="C167" s="238"/>
      <c r="D167" s="238"/>
      <c r="E167" s="238"/>
      <c r="F167" s="238"/>
      <c r="G167" s="232"/>
      <c r="H167" s="18" t="s">
        <v>645</v>
      </c>
      <c r="I167" s="22">
        <v>66930832</v>
      </c>
      <c r="J167" s="20" t="s">
        <v>495</v>
      </c>
    </row>
    <row r="168" spans="1:10" ht="30">
      <c r="A168" s="233">
        <v>6073</v>
      </c>
      <c r="B168" s="236">
        <v>2016</v>
      </c>
      <c r="C168" s="236" t="s">
        <v>78</v>
      </c>
      <c r="D168" s="236" t="s">
        <v>300</v>
      </c>
      <c r="E168" s="236" t="s">
        <v>288</v>
      </c>
      <c r="F168" s="236" t="s">
        <v>475</v>
      </c>
      <c r="G168" s="231">
        <v>376772822</v>
      </c>
      <c r="H168" s="14" t="s">
        <v>646</v>
      </c>
      <c r="I168" s="31">
        <v>450848700</v>
      </c>
      <c r="J168" s="32" t="s">
        <v>495</v>
      </c>
    </row>
    <row r="169" spans="1:10" ht="30">
      <c r="A169" s="234"/>
      <c r="B169" s="237"/>
      <c r="C169" s="237"/>
      <c r="D169" s="237"/>
      <c r="E169" s="237"/>
      <c r="F169" s="237"/>
      <c r="G169" s="239"/>
      <c r="H169" s="16" t="s">
        <v>647</v>
      </c>
      <c r="I169" s="21">
        <v>14055824</v>
      </c>
      <c r="J169" s="17" t="s">
        <v>495</v>
      </c>
    </row>
    <row r="170" spans="1:10" ht="30">
      <c r="A170" s="234"/>
      <c r="B170" s="237"/>
      <c r="C170" s="237"/>
      <c r="D170" s="237"/>
      <c r="E170" s="237"/>
      <c r="F170" s="237"/>
      <c r="G170" s="239"/>
      <c r="H170" s="16" t="s">
        <v>649</v>
      </c>
      <c r="I170" s="21">
        <v>131507390</v>
      </c>
      <c r="J170" s="17" t="s">
        <v>495</v>
      </c>
    </row>
    <row r="171" spans="1:10" ht="30">
      <c r="A171" s="234"/>
      <c r="B171" s="237"/>
      <c r="C171" s="237"/>
      <c r="D171" s="237"/>
      <c r="E171" s="237"/>
      <c r="F171" s="237"/>
      <c r="G171" s="239"/>
      <c r="H171" s="16" t="s">
        <v>648</v>
      </c>
      <c r="I171" s="21"/>
      <c r="J171" s="17" t="s">
        <v>563</v>
      </c>
    </row>
    <row r="172" spans="1:10" ht="30.75" thickBot="1">
      <c r="A172" s="235"/>
      <c r="B172" s="238"/>
      <c r="C172" s="238"/>
      <c r="D172" s="238"/>
      <c r="E172" s="238"/>
      <c r="F172" s="238"/>
      <c r="G172" s="232"/>
      <c r="H172" s="18" t="s">
        <v>650</v>
      </c>
      <c r="I172" s="22"/>
      <c r="J172" s="20" t="s">
        <v>563</v>
      </c>
    </row>
    <row r="173" spans="1:10" ht="30">
      <c r="A173" s="233">
        <v>6074</v>
      </c>
      <c r="B173" s="236">
        <v>2016</v>
      </c>
      <c r="C173" s="236" t="s">
        <v>12</v>
      </c>
      <c r="D173" s="236" t="s">
        <v>194</v>
      </c>
      <c r="E173" s="236" t="s">
        <v>193</v>
      </c>
      <c r="F173" s="236" t="s">
        <v>476</v>
      </c>
      <c r="G173" s="231">
        <v>59139071</v>
      </c>
      <c r="H173" s="14" t="s">
        <v>654</v>
      </c>
      <c r="I173" s="31"/>
      <c r="J173" s="32" t="s">
        <v>563</v>
      </c>
    </row>
    <row r="174" spans="1:10" ht="30">
      <c r="A174" s="234"/>
      <c r="B174" s="237"/>
      <c r="C174" s="237"/>
      <c r="D174" s="237"/>
      <c r="E174" s="237"/>
      <c r="F174" s="237"/>
      <c r="G174" s="239"/>
      <c r="H174" s="16" t="s">
        <v>655</v>
      </c>
      <c r="I174" s="21"/>
      <c r="J174" s="17" t="s">
        <v>505</v>
      </c>
    </row>
    <row r="175" spans="1:10" ht="30">
      <c r="A175" s="234"/>
      <c r="B175" s="237"/>
      <c r="C175" s="237"/>
      <c r="D175" s="237"/>
      <c r="E175" s="237"/>
      <c r="F175" s="237"/>
      <c r="G175" s="239"/>
      <c r="H175" s="16" t="s">
        <v>656</v>
      </c>
      <c r="I175" s="21"/>
      <c r="J175" s="17" t="s">
        <v>563</v>
      </c>
    </row>
    <row r="176" spans="1:10" ht="45">
      <c r="A176" s="234"/>
      <c r="B176" s="237"/>
      <c r="C176" s="237"/>
      <c r="D176" s="237"/>
      <c r="E176" s="237"/>
      <c r="F176" s="237"/>
      <c r="G176" s="239"/>
      <c r="H176" s="16" t="s">
        <v>659</v>
      </c>
      <c r="I176" s="21">
        <v>7429071</v>
      </c>
      <c r="J176" s="17" t="s">
        <v>495</v>
      </c>
    </row>
    <row r="177" spans="1:10" ht="15">
      <c r="A177" s="234"/>
      <c r="B177" s="237"/>
      <c r="C177" s="237"/>
      <c r="D177" s="237"/>
      <c r="E177" s="237"/>
      <c r="F177" s="237"/>
      <c r="G177" s="239"/>
      <c r="H177" s="16" t="s">
        <v>657</v>
      </c>
      <c r="I177" s="21"/>
      <c r="J177" s="17" t="s">
        <v>505</v>
      </c>
    </row>
    <row r="178" spans="1:10" ht="45.75" thickBot="1">
      <c r="A178" s="235"/>
      <c r="B178" s="238"/>
      <c r="C178" s="238"/>
      <c r="D178" s="238"/>
      <c r="E178" s="238"/>
      <c r="F178" s="238"/>
      <c r="G178" s="232"/>
      <c r="H178" s="18" t="s">
        <v>658</v>
      </c>
      <c r="I178" s="22">
        <v>9533071</v>
      </c>
      <c r="J178" s="20" t="s">
        <v>495</v>
      </c>
    </row>
    <row r="179" spans="1:10" ht="60">
      <c r="A179" s="233">
        <v>6075</v>
      </c>
      <c r="B179" s="236">
        <v>2016</v>
      </c>
      <c r="C179" s="236" t="s">
        <v>13</v>
      </c>
      <c r="D179" s="236" t="s">
        <v>195</v>
      </c>
      <c r="E179" s="236" t="s">
        <v>193</v>
      </c>
      <c r="F179" s="236" t="s">
        <v>475</v>
      </c>
      <c r="G179" s="231">
        <v>234984595</v>
      </c>
      <c r="H179" s="14" t="s">
        <v>799</v>
      </c>
      <c r="I179" s="31"/>
      <c r="J179" s="32" t="s">
        <v>505</v>
      </c>
    </row>
    <row r="180" spans="1:10" ht="60">
      <c r="A180" s="234"/>
      <c r="B180" s="237"/>
      <c r="C180" s="237"/>
      <c r="D180" s="237"/>
      <c r="E180" s="237"/>
      <c r="F180" s="237"/>
      <c r="G180" s="239"/>
      <c r="H180" s="16" t="s">
        <v>800</v>
      </c>
      <c r="I180" s="21"/>
      <c r="J180" s="17" t="s">
        <v>505</v>
      </c>
    </row>
    <row r="181" spans="1:10" ht="75">
      <c r="A181" s="234"/>
      <c r="B181" s="237"/>
      <c r="C181" s="237"/>
      <c r="D181" s="237"/>
      <c r="E181" s="237"/>
      <c r="F181" s="237"/>
      <c r="G181" s="239"/>
      <c r="H181" s="16" t="s">
        <v>801</v>
      </c>
      <c r="I181" s="21"/>
      <c r="J181" s="17" t="s">
        <v>505</v>
      </c>
    </row>
    <row r="182" spans="1:10" ht="60">
      <c r="A182" s="234"/>
      <c r="B182" s="237"/>
      <c r="C182" s="237"/>
      <c r="D182" s="237"/>
      <c r="E182" s="237"/>
      <c r="F182" s="237"/>
      <c r="G182" s="239"/>
      <c r="H182" s="16" t="s">
        <v>802</v>
      </c>
      <c r="I182" s="21"/>
      <c r="J182" s="17" t="s">
        <v>505</v>
      </c>
    </row>
    <row r="183" spans="1:10" ht="75">
      <c r="A183" s="234"/>
      <c r="B183" s="237"/>
      <c r="C183" s="237"/>
      <c r="D183" s="237"/>
      <c r="E183" s="237"/>
      <c r="F183" s="237"/>
      <c r="G183" s="239"/>
      <c r="H183" s="16" t="s">
        <v>651</v>
      </c>
      <c r="I183" s="21"/>
      <c r="J183" s="17" t="s">
        <v>505</v>
      </c>
    </row>
    <row r="184" spans="1:10" ht="60">
      <c r="A184" s="234"/>
      <c r="B184" s="237"/>
      <c r="C184" s="237"/>
      <c r="D184" s="237"/>
      <c r="E184" s="237"/>
      <c r="F184" s="237"/>
      <c r="G184" s="239"/>
      <c r="H184" s="16" t="s">
        <v>803</v>
      </c>
      <c r="I184" s="21">
        <v>4500000</v>
      </c>
      <c r="J184" s="17" t="s">
        <v>495</v>
      </c>
    </row>
    <row r="185" spans="1:10" ht="60">
      <c r="A185" s="234"/>
      <c r="B185" s="237"/>
      <c r="C185" s="237"/>
      <c r="D185" s="237"/>
      <c r="E185" s="237"/>
      <c r="F185" s="237"/>
      <c r="G185" s="239"/>
      <c r="H185" s="16" t="s">
        <v>804</v>
      </c>
      <c r="I185" s="21">
        <v>2160000</v>
      </c>
      <c r="J185" s="17" t="s">
        <v>495</v>
      </c>
    </row>
    <row r="186" spans="1:10" ht="60">
      <c r="A186" s="234"/>
      <c r="B186" s="237"/>
      <c r="C186" s="237"/>
      <c r="D186" s="237"/>
      <c r="E186" s="237"/>
      <c r="F186" s="237"/>
      <c r="G186" s="239"/>
      <c r="H186" s="16" t="s">
        <v>805</v>
      </c>
      <c r="I186" s="21"/>
      <c r="J186" s="17" t="s">
        <v>505</v>
      </c>
    </row>
    <row r="187" spans="1:10" ht="75">
      <c r="A187" s="234"/>
      <c r="B187" s="237"/>
      <c r="C187" s="237"/>
      <c r="D187" s="237"/>
      <c r="E187" s="237"/>
      <c r="F187" s="237"/>
      <c r="G187" s="239"/>
      <c r="H187" s="16" t="s">
        <v>652</v>
      </c>
      <c r="I187" s="21">
        <v>948000</v>
      </c>
      <c r="J187" s="17" t="s">
        <v>495</v>
      </c>
    </row>
    <row r="188" spans="1:10" ht="45">
      <c r="A188" s="234"/>
      <c r="B188" s="237"/>
      <c r="C188" s="237"/>
      <c r="D188" s="237"/>
      <c r="E188" s="237"/>
      <c r="F188" s="237"/>
      <c r="G188" s="239"/>
      <c r="H188" s="16" t="s">
        <v>653</v>
      </c>
      <c r="I188" s="21"/>
      <c r="J188" s="17" t="s">
        <v>505</v>
      </c>
    </row>
    <row r="189" spans="1:10" ht="75.75" thickBot="1">
      <c r="A189" s="235"/>
      <c r="B189" s="238"/>
      <c r="C189" s="238"/>
      <c r="D189" s="238"/>
      <c r="E189" s="238"/>
      <c r="F189" s="238"/>
      <c r="G189" s="232"/>
      <c r="H189" s="18" t="s">
        <v>660</v>
      </c>
      <c r="I189" s="22">
        <v>624235</v>
      </c>
      <c r="J189" s="20" t="s">
        <v>495</v>
      </c>
    </row>
    <row r="190" spans="1:10" ht="45">
      <c r="A190" s="233">
        <v>6076</v>
      </c>
      <c r="B190" s="236">
        <v>2016</v>
      </c>
      <c r="C190" s="236" t="s">
        <v>51</v>
      </c>
      <c r="D190" s="236" t="s">
        <v>259</v>
      </c>
      <c r="E190" s="236" t="s">
        <v>255</v>
      </c>
      <c r="F190" s="236" t="s">
        <v>546</v>
      </c>
      <c r="G190" s="231">
        <v>749740920</v>
      </c>
      <c r="H190" s="14" t="s">
        <v>662</v>
      </c>
      <c r="I190" s="31">
        <v>1280000</v>
      </c>
      <c r="J190" s="32" t="s">
        <v>563</v>
      </c>
    </row>
    <row r="191" spans="1:10" ht="45">
      <c r="A191" s="234"/>
      <c r="B191" s="237"/>
      <c r="C191" s="237"/>
      <c r="D191" s="237"/>
      <c r="E191" s="237"/>
      <c r="F191" s="237"/>
      <c r="G191" s="239"/>
      <c r="H191" s="16" t="s">
        <v>663</v>
      </c>
      <c r="I191" s="21"/>
      <c r="J191" s="17" t="s">
        <v>505</v>
      </c>
    </row>
    <row r="192" spans="1:10" ht="30">
      <c r="A192" s="234"/>
      <c r="B192" s="237"/>
      <c r="C192" s="237"/>
      <c r="D192" s="237"/>
      <c r="E192" s="237"/>
      <c r="F192" s="237"/>
      <c r="G192" s="239"/>
      <c r="H192" s="16" t="s">
        <v>664</v>
      </c>
      <c r="I192" s="21"/>
      <c r="J192" s="17" t="s">
        <v>505</v>
      </c>
    </row>
    <row r="193" spans="1:10" ht="60">
      <c r="A193" s="234"/>
      <c r="B193" s="237"/>
      <c r="C193" s="237"/>
      <c r="D193" s="237"/>
      <c r="E193" s="237"/>
      <c r="F193" s="237"/>
      <c r="G193" s="239"/>
      <c r="H193" s="16" t="s">
        <v>665</v>
      </c>
      <c r="I193" s="21">
        <v>1280000</v>
      </c>
      <c r="J193" s="17" t="s">
        <v>495</v>
      </c>
    </row>
    <row r="194" spans="1:10" ht="45">
      <c r="A194" s="234"/>
      <c r="B194" s="237"/>
      <c r="C194" s="237"/>
      <c r="D194" s="237"/>
      <c r="E194" s="237"/>
      <c r="F194" s="237"/>
      <c r="G194" s="239"/>
      <c r="H194" s="16" t="s">
        <v>666</v>
      </c>
      <c r="I194" s="21"/>
      <c r="J194" s="17" t="s">
        <v>495</v>
      </c>
    </row>
    <row r="195" spans="1:10" ht="30">
      <c r="A195" s="234"/>
      <c r="B195" s="237"/>
      <c r="C195" s="237"/>
      <c r="D195" s="237"/>
      <c r="E195" s="237"/>
      <c r="F195" s="237"/>
      <c r="G195" s="239"/>
      <c r="H195" s="16" t="s">
        <v>661</v>
      </c>
      <c r="I195" s="21"/>
      <c r="J195" s="17" t="s">
        <v>563</v>
      </c>
    </row>
    <row r="196" spans="1:10" ht="15">
      <c r="A196" s="234"/>
      <c r="B196" s="237"/>
      <c r="C196" s="237"/>
      <c r="D196" s="237"/>
      <c r="E196" s="237"/>
      <c r="F196" s="237"/>
      <c r="G196" s="239"/>
      <c r="H196" s="16" t="s">
        <v>667</v>
      </c>
      <c r="I196" s="21"/>
      <c r="J196" s="17" t="s">
        <v>505</v>
      </c>
    </row>
    <row r="197" spans="1:10" ht="45.75" thickBot="1">
      <c r="A197" s="235"/>
      <c r="B197" s="238"/>
      <c r="C197" s="238"/>
      <c r="D197" s="238"/>
      <c r="E197" s="238"/>
      <c r="F197" s="238"/>
      <c r="G197" s="232"/>
      <c r="H197" s="18" t="s">
        <v>668</v>
      </c>
      <c r="I197" s="22"/>
      <c r="J197" s="20" t="s">
        <v>495</v>
      </c>
    </row>
    <row r="198" spans="1:10" ht="15">
      <c r="A198" s="233">
        <v>6077</v>
      </c>
      <c r="B198" s="236">
        <v>2016</v>
      </c>
      <c r="C198" s="236" t="s">
        <v>55</v>
      </c>
      <c r="D198" s="236" t="s">
        <v>263</v>
      </c>
      <c r="E198" s="236" t="s">
        <v>267</v>
      </c>
      <c r="F198" s="236" t="s">
        <v>474</v>
      </c>
      <c r="G198" s="231">
        <v>1039996998</v>
      </c>
      <c r="H198" s="14" t="s">
        <v>669</v>
      </c>
      <c r="I198" s="31">
        <v>2241688</v>
      </c>
      <c r="J198" s="32" t="s">
        <v>495</v>
      </c>
    </row>
    <row r="199" spans="1:10" ht="30">
      <c r="A199" s="234"/>
      <c r="B199" s="237"/>
      <c r="C199" s="237"/>
      <c r="D199" s="237"/>
      <c r="E199" s="237"/>
      <c r="F199" s="237"/>
      <c r="G199" s="239"/>
      <c r="H199" s="16" t="s">
        <v>670</v>
      </c>
      <c r="I199" s="21"/>
      <c r="J199" s="17" t="s">
        <v>563</v>
      </c>
    </row>
    <row r="200" spans="1:10" ht="45">
      <c r="A200" s="234"/>
      <c r="B200" s="237"/>
      <c r="C200" s="237"/>
      <c r="D200" s="237"/>
      <c r="E200" s="237"/>
      <c r="F200" s="237"/>
      <c r="G200" s="239"/>
      <c r="H200" s="16" t="s">
        <v>671</v>
      </c>
      <c r="I200" s="21">
        <v>76999813</v>
      </c>
      <c r="J200" s="17" t="s">
        <v>495</v>
      </c>
    </row>
    <row r="201" spans="1:10" ht="30.75" thickBot="1">
      <c r="A201" s="235"/>
      <c r="B201" s="238"/>
      <c r="C201" s="238"/>
      <c r="D201" s="238"/>
      <c r="E201" s="238"/>
      <c r="F201" s="238"/>
      <c r="G201" s="232"/>
      <c r="H201" s="18" t="s">
        <v>672</v>
      </c>
      <c r="I201" s="22"/>
      <c r="J201" s="20" t="s">
        <v>505</v>
      </c>
    </row>
    <row r="202" spans="1:10" ht="15.75" thickBot="1">
      <c r="A202" s="24">
        <v>6078</v>
      </c>
      <c r="B202" s="25">
        <v>2016</v>
      </c>
      <c r="C202" s="25" t="s">
        <v>50</v>
      </c>
      <c r="D202" s="25" t="s">
        <v>258</v>
      </c>
      <c r="E202" s="26" t="s">
        <v>255</v>
      </c>
      <c r="F202" s="25" t="s">
        <v>475</v>
      </c>
      <c r="G202" s="27">
        <v>43223407</v>
      </c>
      <c r="H202" s="30">
        <v>0</v>
      </c>
      <c r="I202" s="27"/>
      <c r="J202" s="28" t="s">
        <v>563</v>
      </c>
    </row>
    <row r="203" spans="1:10" ht="45">
      <c r="A203" s="233">
        <v>6079</v>
      </c>
      <c r="B203" s="236">
        <v>2016</v>
      </c>
      <c r="C203" s="236" t="s">
        <v>53</v>
      </c>
      <c r="D203" s="236" t="s">
        <v>262</v>
      </c>
      <c r="E203" s="236" t="s">
        <v>255</v>
      </c>
      <c r="F203" s="236" t="s">
        <v>474</v>
      </c>
      <c r="G203" s="231">
        <v>225268333</v>
      </c>
      <c r="H203" s="14" t="s">
        <v>673</v>
      </c>
      <c r="I203" s="31"/>
      <c r="J203" s="32" t="s">
        <v>505</v>
      </c>
    </row>
    <row r="204" spans="1:10" ht="30">
      <c r="A204" s="234"/>
      <c r="B204" s="237"/>
      <c r="C204" s="237"/>
      <c r="D204" s="237"/>
      <c r="E204" s="237"/>
      <c r="F204" s="237"/>
      <c r="G204" s="239"/>
      <c r="H204" s="16" t="s">
        <v>674</v>
      </c>
      <c r="I204" s="21"/>
      <c r="J204" s="17" t="s">
        <v>563</v>
      </c>
    </row>
    <row r="205" spans="1:10" ht="15">
      <c r="A205" s="234"/>
      <c r="B205" s="237"/>
      <c r="C205" s="237"/>
      <c r="D205" s="237"/>
      <c r="E205" s="237"/>
      <c r="F205" s="237"/>
      <c r="G205" s="239"/>
      <c r="H205" s="16" t="s">
        <v>676</v>
      </c>
      <c r="I205" s="21"/>
      <c r="J205" s="17" t="s">
        <v>563</v>
      </c>
    </row>
    <row r="206" spans="1:10" ht="15.75" thickBot="1">
      <c r="A206" s="235"/>
      <c r="B206" s="238"/>
      <c r="C206" s="238"/>
      <c r="D206" s="238"/>
      <c r="E206" s="238"/>
      <c r="F206" s="238"/>
      <c r="G206" s="232"/>
      <c r="H206" s="18" t="s">
        <v>675</v>
      </c>
      <c r="I206" s="22"/>
      <c r="J206" s="20" t="s">
        <v>505</v>
      </c>
    </row>
    <row r="207" spans="1:10" ht="90" customHeight="1">
      <c r="A207" s="233">
        <v>6080</v>
      </c>
      <c r="B207" s="236">
        <v>2016</v>
      </c>
      <c r="C207" s="236" t="s">
        <v>68</v>
      </c>
      <c r="D207" s="250" t="s">
        <v>279</v>
      </c>
      <c r="E207" s="236" t="s">
        <v>280</v>
      </c>
      <c r="F207" s="250" t="s">
        <v>547</v>
      </c>
      <c r="G207" s="253">
        <v>2091710885</v>
      </c>
      <c r="H207" s="14" t="s">
        <v>679</v>
      </c>
      <c r="I207" s="31">
        <v>141403459</v>
      </c>
      <c r="J207" s="32" t="s">
        <v>495</v>
      </c>
    </row>
    <row r="208" spans="1:10" ht="30">
      <c r="A208" s="234"/>
      <c r="B208" s="237"/>
      <c r="C208" s="237"/>
      <c r="D208" s="254"/>
      <c r="E208" s="237"/>
      <c r="F208" s="251"/>
      <c r="G208" s="251"/>
      <c r="H208" s="16" t="s">
        <v>677</v>
      </c>
      <c r="I208" s="21"/>
      <c r="J208" s="17" t="s">
        <v>563</v>
      </c>
    </row>
    <row r="209" spans="1:10" ht="30.75" thickBot="1">
      <c r="A209" s="235"/>
      <c r="B209" s="238"/>
      <c r="C209" s="238"/>
      <c r="D209" s="255"/>
      <c r="E209" s="238"/>
      <c r="F209" s="252"/>
      <c r="G209" s="252"/>
      <c r="H209" s="18" t="s">
        <v>678</v>
      </c>
      <c r="I209" s="22"/>
      <c r="J209" s="20" t="s">
        <v>495</v>
      </c>
    </row>
    <row r="210" spans="1:10" ht="30">
      <c r="A210" s="233">
        <v>6081</v>
      </c>
      <c r="B210" s="236">
        <v>2016</v>
      </c>
      <c r="C210" s="236" t="s">
        <v>41</v>
      </c>
      <c r="D210" s="236" t="s">
        <v>245</v>
      </c>
      <c r="E210" s="236" t="s">
        <v>244</v>
      </c>
      <c r="F210" s="236" t="s">
        <v>548</v>
      </c>
      <c r="G210" s="231">
        <v>289219400</v>
      </c>
      <c r="H210" s="14" t="s">
        <v>680</v>
      </c>
      <c r="I210" s="31"/>
      <c r="J210" s="32" t="s">
        <v>505</v>
      </c>
    </row>
    <row r="211" spans="1:10" ht="60">
      <c r="A211" s="234"/>
      <c r="B211" s="237"/>
      <c r="C211" s="237"/>
      <c r="D211" s="237"/>
      <c r="E211" s="237"/>
      <c r="F211" s="237"/>
      <c r="G211" s="239"/>
      <c r="H211" s="16" t="s">
        <v>682</v>
      </c>
      <c r="I211" s="21">
        <v>14800000</v>
      </c>
      <c r="J211" s="17" t="s">
        <v>495</v>
      </c>
    </row>
    <row r="212" spans="1:10" ht="30">
      <c r="A212" s="234"/>
      <c r="B212" s="237"/>
      <c r="C212" s="237"/>
      <c r="D212" s="237"/>
      <c r="E212" s="237"/>
      <c r="F212" s="237"/>
      <c r="G212" s="239"/>
      <c r="H212" s="16" t="s">
        <v>681</v>
      </c>
      <c r="I212" s="21"/>
      <c r="J212" s="17" t="s">
        <v>505</v>
      </c>
    </row>
    <row r="213" spans="1:10" ht="30">
      <c r="A213" s="234"/>
      <c r="B213" s="237"/>
      <c r="C213" s="237"/>
      <c r="D213" s="237"/>
      <c r="E213" s="237"/>
      <c r="F213" s="237"/>
      <c r="G213" s="239"/>
      <c r="H213" s="16" t="s">
        <v>683</v>
      </c>
      <c r="I213" s="21"/>
      <c r="J213" s="17" t="s">
        <v>563</v>
      </c>
    </row>
    <row r="214" spans="1:10" ht="15">
      <c r="A214" s="234"/>
      <c r="B214" s="237"/>
      <c r="C214" s="237"/>
      <c r="D214" s="237"/>
      <c r="E214" s="237"/>
      <c r="F214" s="237"/>
      <c r="G214" s="239"/>
      <c r="H214" s="16" t="s">
        <v>684</v>
      </c>
      <c r="I214" s="21"/>
      <c r="J214" s="17"/>
    </row>
    <row r="215" spans="1:10" ht="60.75" thickBot="1">
      <c r="A215" s="235"/>
      <c r="B215" s="238"/>
      <c r="C215" s="238"/>
      <c r="D215" s="238"/>
      <c r="E215" s="238"/>
      <c r="F215" s="238"/>
      <c r="G215" s="232"/>
      <c r="H215" s="18" t="s">
        <v>685</v>
      </c>
      <c r="I215" s="22">
        <v>27532215</v>
      </c>
      <c r="J215" s="20" t="s">
        <v>495</v>
      </c>
    </row>
    <row r="216" spans="1:10" ht="30.75" thickBot="1">
      <c r="A216" s="24">
        <v>6082</v>
      </c>
      <c r="B216" s="25">
        <v>2016</v>
      </c>
      <c r="C216" s="25" t="s">
        <v>42</v>
      </c>
      <c r="D216" s="25" t="s">
        <v>246</v>
      </c>
      <c r="E216" s="26" t="s">
        <v>244</v>
      </c>
      <c r="F216" s="25" t="s">
        <v>548</v>
      </c>
      <c r="G216" s="27">
        <v>192990000</v>
      </c>
      <c r="H216" s="30" t="s">
        <v>686</v>
      </c>
      <c r="I216" s="27">
        <v>192990000</v>
      </c>
      <c r="J216" s="28" t="s">
        <v>563</v>
      </c>
    </row>
    <row r="217" spans="1:10" ht="30">
      <c r="A217" s="233">
        <v>6083</v>
      </c>
      <c r="B217" s="236">
        <v>2016</v>
      </c>
      <c r="C217" s="236" t="s">
        <v>20</v>
      </c>
      <c r="D217" s="236" t="s">
        <v>204</v>
      </c>
      <c r="E217" s="236" t="s">
        <v>202</v>
      </c>
      <c r="F217" s="236" t="s">
        <v>475</v>
      </c>
      <c r="G217" s="231">
        <v>264600000</v>
      </c>
      <c r="H217" s="14" t="s">
        <v>687</v>
      </c>
      <c r="I217" s="31"/>
      <c r="J217" s="32" t="s">
        <v>563</v>
      </c>
    </row>
    <row r="218" spans="1:10" ht="15">
      <c r="A218" s="234"/>
      <c r="B218" s="237"/>
      <c r="C218" s="237"/>
      <c r="D218" s="237"/>
      <c r="E218" s="237"/>
      <c r="F218" s="237"/>
      <c r="G218" s="239"/>
      <c r="H218" s="16" t="s">
        <v>689</v>
      </c>
      <c r="I218" s="21"/>
      <c r="J218" s="17" t="s">
        <v>495</v>
      </c>
    </row>
    <row r="219" spans="1:10" ht="15">
      <c r="A219" s="234"/>
      <c r="B219" s="237"/>
      <c r="C219" s="237"/>
      <c r="D219" s="237"/>
      <c r="E219" s="237"/>
      <c r="F219" s="237"/>
      <c r="G219" s="239"/>
      <c r="H219" s="16" t="s">
        <v>688</v>
      </c>
      <c r="I219" s="21"/>
      <c r="J219" s="17" t="s">
        <v>495</v>
      </c>
    </row>
    <row r="220" spans="1:10" ht="30">
      <c r="A220" s="234"/>
      <c r="B220" s="237"/>
      <c r="C220" s="237"/>
      <c r="D220" s="237"/>
      <c r="E220" s="237"/>
      <c r="F220" s="237"/>
      <c r="G220" s="239"/>
      <c r="H220" s="16" t="s">
        <v>690</v>
      </c>
      <c r="I220" s="21"/>
      <c r="J220" s="17" t="s">
        <v>505</v>
      </c>
    </row>
    <row r="221" spans="1:10" ht="30.75" thickBot="1">
      <c r="A221" s="235"/>
      <c r="B221" s="238"/>
      <c r="C221" s="238"/>
      <c r="D221" s="238"/>
      <c r="E221" s="238"/>
      <c r="F221" s="238"/>
      <c r="G221" s="232"/>
      <c r="H221" s="18" t="s">
        <v>691</v>
      </c>
      <c r="I221" s="22"/>
      <c r="J221" s="20" t="s">
        <v>563</v>
      </c>
    </row>
    <row r="222" spans="1:10" ht="30.75" thickBot="1">
      <c r="A222" s="43">
        <v>6084</v>
      </c>
      <c r="B222" s="44">
        <v>2017</v>
      </c>
      <c r="C222" s="44" t="s">
        <v>131</v>
      </c>
      <c r="D222" s="44" t="s">
        <v>382</v>
      </c>
      <c r="E222" s="44" t="s">
        <v>207</v>
      </c>
      <c r="F222" s="44" t="s">
        <v>477</v>
      </c>
      <c r="G222" s="45">
        <v>455000000</v>
      </c>
      <c r="H222" s="30" t="s">
        <v>692</v>
      </c>
      <c r="I222" s="27"/>
      <c r="J222" s="28" t="s">
        <v>495</v>
      </c>
    </row>
    <row r="223" spans="1:10" ht="30">
      <c r="A223" s="233">
        <v>6085</v>
      </c>
      <c r="B223" s="236">
        <v>2016</v>
      </c>
      <c r="C223" s="236" t="s">
        <v>7</v>
      </c>
      <c r="D223" s="236" t="s">
        <v>186</v>
      </c>
      <c r="E223" s="236" t="s">
        <v>187</v>
      </c>
      <c r="F223" s="236" t="s">
        <v>474</v>
      </c>
      <c r="G223" s="231">
        <v>837484615</v>
      </c>
      <c r="H223" s="14" t="s">
        <v>693</v>
      </c>
      <c r="I223" s="46"/>
      <c r="J223" s="32" t="s">
        <v>505</v>
      </c>
    </row>
    <row r="224" spans="1:10" ht="15">
      <c r="A224" s="234"/>
      <c r="B224" s="237"/>
      <c r="C224" s="237"/>
      <c r="D224" s="237"/>
      <c r="E224" s="237"/>
      <c r="F224" s="237"/>
      <c r="G224" s="239"/>
      <c r="H224" s="16" t="s">
        <v>694</v>
      </c>
      <c r="I224" s="23"/>
      <c r="J224" s="17" t="s">
        <v>505</v>
      </c>
    </row>
    <row r="225" spans="1:10" ht="15">
      <c r="A225" s="234"/>
      <c r="B225" s="237"/>
      <c r="C225" s="237"/>
      <c r="D225" s="237"/>
      <c r="E225" s="237"/>
      <c r="F225" s="237"/>
      <c r="G225" s="239"/>
      <c r="H225" s="16" t="s">
        <v>695</v>
      </c>
      <c r="I225" s="23"/>
      <c r="J225" s="17" t="s">
        <v>505</v>
      </c>
    </row>
    <row r="226" spans="1:10" ht="45.75" thickBot="1">
      <c r="A226" s="235"/>
      <c r="B226" s="238"/>
      <c r="C226" s="238"/>
      <c r="D226" s="238"/>
      <c r="E226" s="238"/>
      <c r="F226" s="238"/>
      <c r="G226" s="232"/>
      <c r="H226" s="18" t="s">
        <v>696</v>
      </c>
      <c r="I226" s="47"/>
      <c r="J226" s="20" t="s">
        <v>495</v>
      </c>
    </row>
    <row r="227" spans="1:10" ht="45">
      <c r="A227" s="233">
        <v>6087</v>
      </c>
      <c r="B227" s="236">
        <v>2016</v>
      </c>
      <c r="C227" s="236" t="s">
        <v>67</v>
      </c>
      <c r="D227" s="236" t="s">
        <v>278</v>
      </c>
      <c r="E227" s="236" t="s">
        <v>268</v>
      </c>
      <c r="F227" s="236" t="s">
        <v>477</v>
      </c>
      <c r="G227" s="231">
        <v>584811630</v>
      </c>
      <c r="H227" s="14" t="s">
        <v>700</v>
      </c>
      <c r="I227" s="31"/>
      <c r="J227" s="32" t="s">
        <v>495</v>
      </c>
    </row>
    <row r="228" spans="1:10" ht="30">
      <c r="A228" s="234"/>
      <c r="B228" s="237"/>
      <c r="C228" s="237"/>
      <c r="D228" s="237"/>
      <c r="E228" s="237"/>
      <c r="F228" s="237"/>
      <c r="G228" s="239"/>
      <c r="H228" s="16" t="s">
        <v>697</v>
      </c>
      <c r="I228" s="21"/>
      <c r="J228" s="17" t="s">
        <v>505</v>
      </c>
    </row>
    <row r="229" spans="1:10" ht="45">
      <c r="A229" s="234"/>
      <c r="B229" s="237"/>
      <c r="C229" s="237"/>
      <c r="D229" s="237"/>
      <c r="E229" s="237"/>
      <c r="F229" s="237"/>
      <c r="G229" s="239"/>
      <c r="H229" s="16" t="s">
        <v>698</v>
      </c>
      <c r="I229" s="21"/>
      <c r="J229" s="17" t="s">
        <v>505</v>
      </c>
    </row>
    <row r="230" spans="1:10" ht="30">
      <c r="A230" s="234"/>
      <c r="B230" s="237"/>
      <c r="C230" s="237"/>
      <c r="D230" s="237"/>
      <c r="E230" s="237"/>
      <c r="F230" s="237"/>
      <c r="G230" s="239"/>
      <c r="H230" s="16" t="s">
        <v>699</v>
      </c>
      <c r="I230" s="21"/>
      <c r="J230" s="17" t="s">
        <v>505</v>
      </c>
    </row>
    <row r="231" spans="1:10" ht="45">
      <c r="A231" s="234"/>
      <c r="B231" s="237"/>
      <c r="C231" s="237"/>
      <c r="D231" s="237"/>
      <c r="E231" s="237"/>
      <c r="F231" s="237"/>
      <c r="G231" s="239"/>
      <c r="H231" s="16" t="s">
        <v>701</v>
      </c>
      <c r="I231" s="21">
        <v>170745514</v>
      </c>
      <c r="J231" s="17" t="s">
        <v>495</v>
      </c>
    </row>
    <row r="232" spans="1:10" ht="30.75" thickBot="1">
      <c r="A232" s="235"/>
      <c r="B232" s="238"/>
      <c r="C232" s="238"/>
      <c r="D232" s="238"/>
      <c r="E232" s="238"/>
      <c r="F232" s="238"/>
      <c r="G232" s="232"/>
      <c r="H232" s="18" t="s">
        <v>702</v>
      </c>
      <c r="I232" s="22"/>
      <c r="J232" s="20" t="s">
        <v>495</v>
      </c>
    </row>
    <row r="233" spans="1:10" ht="30">
      <c r="A233" s="233">
        <v>6088</v>
      </c>
      <c r="B233" s="236">
        <v>2016</v>
      </c>
      <c r="C233" s="236" t="s">
        <v>81</v>
      </c>
      <c r="D233" s="236" t="s">
        <v>306</v>
      </c>
      <c r="E233" s="236" t="s">
        <v>307</v>
      </c>
      <c r="F233" s="236" t="s">
        <v>475</v>
      </c>
      <c r="G233" s="231">
        <v>123314400</v>
      </c>
      <c r="H233" s="14" t="s">
        <v>703</v>
      </c>
      <c r="I233" s="31"/>
      <c r="J233" s="32" t="s">
        <v>505</v>
      </c>
    </row>
    <row r="234" spans="1:10" ht="30">
      <c r="A234" s="234"/>
      <c r="B234" s="237"/>
      <c r="C234" s="237"/>
      <c r="D234" s="237"/>
      <c r="E234" s="237"/>
      <c r="F234" s="237"/>
      <c r="G234" s="239"/>
      <c r="H234" s="16" t="s">
        <v>704</v>
      </c>
      <c r="I234" s="21"/>
      <c r="J234" s="17" t="s">
        <v>505</v>
      </c>
    </row>
    <row r="235" spans="1:10" ht="30.75" thickBot="1">
      <c r="A235" s="235"/>
      <c r="B235" s="238"/>
      <c r="C235" s="238"/>
      <c r="D235" s="238"/>
      <c r="E235" s="238"/>
      <c r="F235" s="238"/>
      <c r="G235" s="232"/>
      <c r="H235" s="18" t="s">
        <v>705</v>
      </c>
      <c r="I235" s="22">
        <v>6120000</v>
      </c>
      <c r="J235" s="20" t="s">
        <v>495</v>
      </c>
    </row>
    <row r="236" spans="1:10" ht="15">
      <c r="A236" s="233">
        <v>6089</v>
      </c>
      <c r="B236" s="236">
        <v>2016</v>
      </c>
      <c r="C236" s="236" t="s">
        <v>64</v>
      </c>
      <c r="D236" s="236" t="s">
        <v>276</v>
      </c>
      <c r="E236" s="236" t="s">
        <v>268</v>
      </c>
      <c r="F236" s="236" t="s">
        <v>477</v>
      </c>
      <c r="G236" s="231">
        <v>220000000</v>
      </c>
      <c r="H236" s="14" t="s">
        <v>706</v>
      </c>
      <c r="I236" s="31">
        <v>156117</v>
      </c>
      <c r="J236" s="32" t="s">
        <v>495</v>
      </c>
    </row>
    <row r="237" spans="1:10" ht="30">
      <c r="A237" s="234"/>
      <c r="B237" s="237"/>
      <c r="C237" s="237"/>
      <c r="D237" s="237"/>
      <c r="E237" s="237"/>
      <c r="F237" s="237"/>
      <c r="G237" s="239"/>
      <c r="H237" s="16" t="s">
        <v>707</v>
      </c>
      <c r="I237" s="21">
        <v>28475019</v>
      </c>
      <c r="J237" s="17" t="s">
        <v>495</v>
      </c>
    </row>
    <row r="238" spans="1:10" ht="30.75" thickBot="1">
      <c r="A238" s="235"/>
      <c r="B238" s="238"/>
      <c r="C238" s="238"/>
      <c r="D238" s="238"/>
      <c r="E238" s="238"/>
      <c r="F238" s="238"/>
      <c r="G238" s="232"/>
      <c r="H238" s="18" t="s">
        <v>708</v>
      </c>
      <c r="I238" s="22"/>
      <c r="J238" s="20" t="s">
        <v>563</v>
      </c>
    </row>
    <row r="239" spans="1:10" ht="15">
      <c r="A239" s="233">
        <v>6090</v>
      </c>
      <c r="B239" s="236">
        <v>2016</v>
      </c>
      <c r="C239" s="236" t="s">
        <v>55</v>
      </c>
      <c r="D239" s="236" t="s">
        <v>264</v>
      </c>
      <c r="E239" s="236" t="s">
        <v>268</v>
      </c>
      <c r="F239" s="236" t="s">
        <v>475</v>
      </c>
      <c r="G239" s="231">
        <v>203999040</v>
      </c>
      <c r="H239" s="14" t="s">
        <v>709</v>
      </c>
      <c r="I239" s="31"/>
      <c r="J239" s="32" t="s">
        <v>505</v>
      </c>
    </row>
    <row r="240" spans="1:10" ht="15">
      <c r="A240" s="234"/>
      <c r="B240" s="237"/>
      <c r="C240" s="237"/>
      <c r="D240" s="237"/>
      <c r="E240" s="237"/>
      <c r="F240" s="237"/>
      <c r="G240" s="239"/>
      <c r="H240" s="16" t="s">
        <v>710</v>
      </c>
      <c r="I240" s="21"/>
      <c r="J240" s="17" t="s">
        <v>505</v>
      </c>
    </row>
    <row r="241" spans="1:10" ht="30">
      <c r="A241" s="234"/>
      <c r="B241" s="237"/>
      <c r="C241" s="237"/>
      <c r="D241" s="237"/>
      <c r="E241" s="237"/>
      <c r="F241" s="237"/>
      <c r="G241" s="239"/>
      <c r="H241" s="16" t="s">
        <v>711</v>
      </c>
      <c r="I241" s="21">
        <v>129901175</v>
      </c>
      <c r="J241" s="17" t="s">
        <v>495</v>
      </c>
    </row>
    <row r="242" spans="1:10" ht="30.75" thickBot="1">
      <c r="A242" s="235"/>
      <c r="B242" s="238"/>
      <c r="C242" s="238"/>
      <c r="D242" s="238"/>
      <c r="E242" s="238"/>
      <c r="F242" s="238"/>
      <c r="G242" s="232"/>
      <c r="H242" s="18" t="s">
        <v>712</v>
      </c>
      <c r="I242" s="22">
        <v>70014079</v>
      </c>
      <c r="J242" s="20" t="s">
        <v>495</v>
      </c>
    </row>
    <row r="243" spans="1:10" ht="30">
      <c r="A243" s="233">
        <v>6091</v>
      </c>
      <c r="B243" s="236">
        <v>2016</v>
      </c>
      <c r="C243" s="236" t="s">
        <v>59</v>
      </c>
      <c r="D243" s="236" t="s">
        <v>60</v>
      </c>
      <c r="E243" s="236" t="s">
        <v>268</v>
      </c>
      <c r="F243" s="236" t="s">
        <v>475</v>
      </c>
      <c r="G243" s="231">
        <v>1009718379</v>
      </c>
      <c r="H243" s="14" t="s">
        <v>713</v>
      </c>
      <c r="I243" s="31"/>
      <c r="J243" s="32" t="s">
        <v>495</v>
      </c>
    </row>
    <row r="244" spans="1:10" ht="30.75" thickBot="1">
      <c r="A244" s="235"/>
      <c r="B244" s="238"/>
      <c r="C244" s="238"/>
      <c r="D244" s="238"/>
      <c r="E244" s="238"/>
      <c r="F244" s="238"/>
      <c r="G244" s="232"/>
      <c r="H244" s="18" t="s">
        <v>714</v>
      </c>
      <c r="I244" s="22"/>
      <c r="J244" s="20" t="s">
        <v>563</v>
      </c>
    </row>
    <row r="245" spans="1:10" ht="60">
      <c r="A245" s="233">
        <v>6092</v>
      </c>
      <c r="B245" s="236">
        <v>2016</v>
      </c>
      <c r="C245" s="236" t="s">
        <v>66</v>
      </c>
      <c r="D245" s="236" t="s">
        <v>277</v>
      </c>
      <c r="E245" s="236" t="s">
        <v>268</v>
      </c>
      <c r="F245" s="236" t="s">
        <v>474</v>
      </c>
      <c r="G245" s="231">
        <v>1688309923</v>
      </c>
      <c r="H245" s="14" t="s">
        <v>715</v>
      </c>
      <c r="I245" s="31"/>
      <c r="J245" s="32" t="s">
        <v>495</v>
      </c>
    </row>
    <row r="246" spans="1:10" ht="30">
      <c r="A246" s="234"/>
      <c r="B246" s="237"/>
      <c r="C246" s="237"/>
      <c r="D246" s="237"/>
      <c r="E246" s="237"/>
      <c r="F246" s="237"/>
      <c r="G246" s="239"/>
      <c r="H246" s="16" t="s">
        <v>716</v>
      </c>
      <c r="I246" s="21"/>
      <c r="J246" s="17" t="s">
        <v>505</v>
      </c>
    </row>
    <row r="247" spans="1:10" ht="30">
      <c r="A247" s="234"/>
      <c r="B247" s="237"/>
      <c r="C247" s="237"/>
      <c r="D247" s="237"/>
      <c r="E247" s="237"/>
      <c r="F247" s="237"/>
      <c r="G247" s="239"/>
      <c r="H247" s="16" t="s">
        <v>717</v>
      </c>
      <c r="I247" s="21"/>
      <c r="J247" s="17" t="s">
        <v>505</v>
      </c>
    </row>
    <row r="248" spans="1:10" ht="30">
      <c r="A248" s="234"/>
      <c r="B248" s="237"/>
      <c r="C248" s="237"/>
      <c r="D248" s="237"/>
      <c r="E248" s="237"/>
      <c r="F248" s="237"/>
      <c r="G248" s="239"/>
      <c r="H248" s="16" t="s">
        <v>718</v>
      </c>
      <c r="I248" s="21"/>
      <c r="J248" s="17" t="s">
        <v>563</v>
      </c>
    </row>
    <row r="249" spans="1:10" ht="45">
      <c r="A249" s="234"/>
      <c r="B249" s="237"/>
      <c r="C249" s="237"/>
      <c r="D249" s="237"/>
      <c r="E249" s="237"/>
      <c r="F249" s="237"/>
      <c r="G249" s="239"/>
      <c r="H249" s="16" t="s">
        <v>722</v>
      </c>
      <c r="I249" s="21"/>
      <c r="J249" s="17" t="s">
        <v>505</v>
      </c>
    </row>
    <row r="250" spans="1:10" ht="45">
      <c r="A250" s="234"/>
      <c r="B250" s="237"/>
      <c r="C250" s="237"/>
      <c r="D250" s="237"/>
      <c r="E250" s="237"/>
      <c r="F250" s="237"/>
      <c r="G250" s="239"/>
      <c r="H250" s="16" t="s">
        <v>719</v>
      </c>
      <c r="I250" s="21"/>
      <c r="J250" s="17" t="s">
        <v>505</v>
      </c>
    </row>
    <row r="251" spans="1:10" ht="30">
      <c r="A251" s="234"/>
      <c r="B251" s="237"/>
      <c r="C251" s="237"/>
      <c r="D251" s="237"/>
      <c r="E251" s="237"/>
      <c r="F251" s="237"/>
      <c r="G251" s="239"/>
      <c r="H251" s="16" t="s">
        <v>720</v>
      </c>
      <c r="I251" s="21">
        <v>148000294</v>
      </c>
      <c r="J251" s="17" t="s">
        <v>495</v>
      </c>
    </row>
    <row r="252" spans="1:10" ht="30">
      <c r="A252" s="234"/>
      <c r="B252" s="237"/>
      <c r="C252" s="237"/>
      <c r="D252" s="237"/>
      <c r="E252" s="237"/>
      <c r="F252" s="237"/>
      <c r="G252" s="239"/>
      <c r="H252" s="16" t="s">
        <v>721</v>
      </c>
      <c r="I252" s="21">
        <v>108534208</v>
      </c>
      <c r="J252" s="17" t="s">
        <v>495</v>
      </c>
    </row>
    <row r="253" spans="1:10" ht="45.75" thickBot="1">
      <c r="A253" s="235"/>
      <c r="B253" s="238"/>
      <c r="C253" s="238"/>
      <c r="D253" s="238"/>
      <c r="E253" s="238"/>
      <c r="F253" s="238"/>
      <c r="G253" s="232"/>
      <c r="H253" s="18" t="s">
        <v>723</v>
      </c>
      <c r="I253" s="22"/>
      <c r="J253" s="20" t="s">
        <v>495</v>
      </c>
    </row>
    <row r="254" spans="1:10" ht="15">
      <c r="A254" s="246">
        <v>6094</v>
      </c>
      <c r="B254" s="236">
        <v>2016</v>
      </c>
      <c r="C254" s="236" t="s">
        <v>46</v>
      </c>
      <c r="D254" s="236" t="s">
        <v>250</v>
      </c>
      <c r="E254" s="236" t="s">
        <v>244</v>
      </c>
      <c r="F254" s="236" t="s">
        <v>475</v>
      </c>
      <c r="G254" s="231">
        <v>1299854942</v>
      </c>
      <c r="H254" s="8" t="s">
        <v>791</v>
      </c>
      <c r="J254" s="17" t="s">
        <v>563</v>
      </c>
    </row>
    <row r="255" spans="1:10" ht="15">
      <c r="A255" s="247"/>
      <c r="B255" s="248"/>
      <c r="C255" s="248"/>
      <c r="D255" s="248"/>
      <c r="E255" s="248"/>
      <c r="F255" s="248"/>
      <c r="G255" s="249"/>
      <c r="H255" s="8" t="s">
        <v>792</v>
      </c>
      <c r="J255" s="17" t="s">
        <v>563</v>
      </c>
    </row>
    <row r="256" spans="1:10" ht="15">
      <c r="A256" s="247"/>
      <c r="B256" s="248"/>
      <c r="C256" s="248"/>
      <c r="D256" s="248"/>
      <c r="E256" s="248"/>
      <c r="F256" s="248"/>
      <c r="G256" s="249"/>
      <c r="H256" s="8" t="s">
        <v>727</v>
      </c>
      <c r="J256" s="17" t="s">
        <v>505</v>
      </c>
    </row>
    <row r="257" spans="1:10" ht="15">
      <c r="A257" s="247"/>
      <c r="B257" s="248"/>
      <c r="C257" s="248"/>
      <c r="D257" s="248"/>
      <c r="E257" s="248"/>
      <c r="F257" s="248"/>
      <c r="G257" s="249"/>
      <c r="H257" s="8" t="s">
        <v>724</v>
      </c>
      <c r="J257" s="17" t="s">
        <v>563</v>
      </c>
    </row>
    <row r="258" spans="1:10" ht="30">
      <c r="A258" s="247"/>
      <c r="B258" s="248"/>
      <c r="C258" s="248"/>
      <c r="D258" s="248"/>
      <c r="E258" s="248"/>
      <c r="F258" s="248"/>
      <c r="G258" s="249"/>
      <c r="H258" s="8" t="s">
        <v>725</v>
      </c>
      <c r="J258" s="17" t="s">
        <v>495</v>
      </c>
    </row>
    <row r="259" spans="1:10" ht="30">
      <c r="A259" s="247"/>
      <c r="B259" s="248"/>
      <c r="C259" s="248"/>
      <c r="D259" s="248"/>
      <c r="E259" s="248"/>
      <c r="F259" s="248"/>
      <c r="G259" s="249"/>
      <c r="H259" s="8" t="s">
        <v>726</v>
      </c>
      <c r="J259" s="17" t="s">
        <v>563</v>
      </c>
    </row>
    <row r="260" spans="1:10" ht="15.75" thickBot="1">
      <c r="A260" s="247"/>
      <c r="B260" s="248"/>
      <c r="C260" s="248"/>
      <c r="D260" s="248"/>
      <c r="E260" s="248"/>
      <c r="F260" s="248"/>
      <c r="G260" s="249"/>
      <c r="J260" s="17"/>
    </row>
    <row r="261" spans="1:12" ht="15">
      <c r="A261" s="233">
        <v>6095</v>
      </c>
      <c r="B261" s="236">
        <v>2016</v>
      </c>
      <c r="C261" s="236" t="s">
        <v>52</v>
      </c>
      <c r="D261" s="236" t="s">
        <v>261</v>
      </c>
      <c r="E261" s="236" t="s">
        <v>260</v>
      </c>
      <c r="F261" s="236" t="s">
        <v>478</v>
      </c>
      <c r="G261" s="231">
        <v>803095197</v>
      </c>
      <c r="H261" s="14" t="s">
        <v>729</v>
      </c>
      <c r="I261" s="31"/>
      <c r="J261" s="32" t="s">
        <v>495</v>
      </c>
      <c r="K261" s="33"/>
      <c r="L261" s="32"/>
    </row>
    <row r="262" spans="1:12" ht="30">
      <c r="A262" s="234"/>
      <c r="B262" s="237"/>
      <c r="C262" s="237"/>
      <c r="D262" s="237"/>
      <c r="E262" s="237"/>
      <c r="F262" s="237"/>
      <c r="G262" s="239"/>
      <c r="H262" s="16" t="s">
        <v>728</v>
      </c>
      <c r="I262" s="21"/>
      <c r="J262" s="17" t="s">
        <v>563</v>
      </c>
      <c r="K262" s="9"/>
      <c r="L262" s="17"/>
    </row>
    <row r="263" spans="1:12" ht="15.75" thickBot="1">
      <c r="A263" s="235"/>
      <c r="B263" s="238"/>
      <c r="C263" s="238"/>
      <c r="D263" s="238"/>
      <c r="E263" s="238"/>
      <c r="F263" s="238"/>
      <c r="G263" s="232"/>
      <c r="H263" s="18" t="s">
        <v>730</v>
      </c>
      <c r="I263" s="22"/>
      <c r="J263" s="20" t="s">
        <v>505</v>
      </c>
      <c r="K263" s="19"/>
      <c r="L263" s="20"/>
    </row>
    <row r="264" spans="1:10" ht="15">
      <c r="A264" s="233">
        <v>6098</v>
      </c>
      <c r="B264" s="236">
        <v>2016</v>
      </c>
      <c r="C264" s="236" t="s">
        <v>74</v>
      </c>
      <c r="D264" s="236" t="s">
        <v>292</v>
      </c>
      <c r="E264" s="236" t="s">
        <v>291</v>
      </c>
      <c r="F264" s="236" t="s">
        <v>475</v>
      </c>
      <c r="G264" s="231">
        <v>70000000</v>
      </c>
      <c r="H264" s="14" t="s">
        <v>731</v>
      </c>
      <c r="I264" s="31"/>
      <c r="J264" s="32" t="s">
        <v>505</v>
      </c>
    </row>
    <row r="265" spans="1:10" ht="30">
      <c r="A265" s="234"/>
      <c r="B265" s="237"/>
      <c r="C265" s="237"/>
      <c r="D265" s="237"/>
      <c r="E265" s="237"/>
      <c r="F265" s="237"/>
      <c r="G265" s="239"/>
      <c r="H265" s="16" t="s">
        <v>732</v>
      </c>
      <c r="I265" s="21"/>
      <c r="J265" s="17" t="s">
        <v>505</v>
      </c>
    </row>
    <row r="266" spans="1:10" ht="30">
      <c r="A266" s="234"/>
      <c r="B266" s="237"/>
      <c r="C266" s="237"/>
      <c r="D266" s="237"/>
      <c r="E266" s="237"/>
      <c r="F266" s="237"/>
      <c r="G266" s="239"/>
      <c r="H266" s="16" t="s">
        <v>733</v>
      </c>
      <c r="I266" s="21"/>
      <c r="J266" s="17" t="s">
        <v>563</v>
      </c>
    </row>
    <row r="267" spans="1:10" ht="15">
      <c r="A267" s="234"/>
      <c r="B267" s="237"/>
      <c r="C267" s="237"/>
      <c r="D267" s="237"/>
      <c r="E267" s="237"/>
      <c r="F267" s="237"/>
      <c r="G267" s="239"/>
      <c r="H267" s="16" t="s">
        <v>734</v>
      </c>
      <c r="I267" s="21"/>
      <c r="J267" s="17" t="s">
        <v>495</v>
      </c>
    </row>
    <row r="268" spans="1:10" ht="30">
      <c r="A268" s="234"/>
      <c r="B268" s="237"/>
      <c r="C268" s="237"/>
      <c r="D268" s="237"/>
      <c r="E268" s="237"/>
      <c r="F268" s="237"/>
      <c r="G268" s="239"/>
      <c r="H268" s="16" t="s">
        <v>738</v>
      </c>
      <c r="I268" s="21"/>
      <c r="J268" s="17" t="s">
        <v>505</v>
      </c>
    </row>
    <row r="269" spans="1:10" ht="45">
      <c r="A269" s="234"/>
      <c r="B269" s="237"/>
      <c r="C269" s="237"/>
      <c r="D269" s="237"/>
      <c r="E269" s="237"/>
      <c r="F269" s="237"/>
      <c r="G269" s="239"/>
      <c r="H269" s="16" t="s">
        <v>735</v>
      </c>
      <c r="I269" s="21">
        <v>14000000</v>
      </c>
      <c r="J269" s="17" t="s">
        <v>495</v>
      </c>
    </row>
    <row r="270" spans="1:10" ht="45">
      <c r="A270" s="234"/>
      <c r="B270" s="237"/>
      <c r="C270" s="237"/>
      <c r="D270" s="237"/>
      <c r="E270" s="237"/>
      <c r="F270" s="237"/>
      <c r="G270" s="239"/>
      <c r="H270" s="16" t="s">
        <v>736</v>
      </c>
      <c r="I270" s="21">
        <v>60000000</v>
      </c>
      <c r="J270" s="17" t="s">
        <v>495</v>
      </c>
    </row>
    <row r="271" spans="1:10" ht="30.75" thickBot="1">
      <c r="A271" s="235"/>
      <c r="B271" s="238"/>
      <c r="C271" s="238"/>
      <c r="D271" s="238"/>
      <c r="E271" s="238"/>
      <c r="F271" s="238"/>
      <c r="G271" s="232"/>
      <c r="H271" s="18" t="s">
        <v>737</v>
      </c>
      <c r="I271" s="22">
        <v>9915000</v>
      </c>
      <c r="J271" s="20" t="s">
        <v>495</v>
      </c>
    </row>
    <row r="272" spans="1:10" ht="30">
      <c r="A272" s="233">
        <v>6099</v>
      </c>
      <c r="B272" s="236">
        <v>2016</v>
      </c>
      <c r="C272" s="236" t="s">
        <v>45</v>
      </c>
      <c r="D272" s="236" t="s">
        <v>249</v>
      </c>
      <c r="E272" s="236" t="s">
        <v>202</v>
      </c>
      <c r="F272" s="236" t="s">
        <v>475</v>
      </c>
      <c r="G272" s="231">
        <v>150000000</v>
      </c>
      <c r="H272" s="14" t="s">
        <v>739</v>
      </c>
      <c r="I272" s="31"/>
      <c r="J272" s="32" t="s">
        <v>495</v>
      </c>
    </row>
    <row r="273" spans="1:10" ht="15">
      <c r="A273" s="234"/>
      <c r="B273" s="237"/>
      <c r="C273" s="237"/>
      <c r="D273" s="237"/>
      <c r="E273" s="237"/>
      <c r="F273" s="237"/>
      <c r="G273" s="239"/>
      <c r="H273" s="16" t="s">
        <v>740</v>
      </c>
      <c r="I273" s="21"/>
      <c r="J273" s="17" t="s">
        <v>505</v>
      </c>
    </row>
    <row r="274" spans="1:10" ht="30">
      <c r="A274" s="234"/>
      <c r="B274" s="237"/>
      <c r="C274" s="237"/>
      <c r="D274" s="237"/>
      <c r="E274" s="237"/>
      <c r="F274" s="237"/>
      <c r="G274" s="239"/>
      <c r="H274" s="16" t="s">
        <v>741</v>
      </c>
      <c r="I274" s="21"/>
      <c r="J274" s="17" t="s">
        <v>505</v>
      </c>
    </row>
    <row r="275" spans="1:10" ht="60.75" thickBot="1">
      <c r="A275" s="235"/>
      <c r="B275" s="238"/>
      <c r="C275" s="238"/>
      <c r="D275" s="238"/>
      <c r="E275" s="238"/>
      <c r="F275" s="238"/>
      <c r="G275" s="232"/>
      <c r="H275" s="18" t="s">
        <v>742</v>
      </c>
      <c r="I275" s="22">
        <v>232479108</v>
      </c>
      <c r="J275" s="20" t="s">
        <v>495</v>
      </c>
    </row>
    <row r="276" spans="1:10" ht="90">
      <c r="A276" s="233">
        <v>6100</v>
      </c>
      <c r="B276" s="236">
        <v>2016</v>
      </c>
      <c r="C276" s="236" t="s">
        <v>24</v>
      </c>
      <c r="D276" s="236" t="s">
        <v>210</v>
      </c>
      <c r="E276" s="236" t="s">
        <v>208</v>
      </c>
      <c r="F276" s="236" t="s">
        <v>545</v>
      </c>
      <c r="G276" s="231">
        <v>3319362683</v>
      </c>
      <c r="H276" s="14" t="s">
        <v>743</v>
      </c>
      <c r="I276" s="31"/>
      <c r="J276" s="32" t="s">
        <v>563</v>
      </c>
    </row>
    <row r="277" spans="1:10" ht="15">
      <c r="A277" s="234"/>
      <c r="B277" s="237"/>
      <c r="C277" s="237"/>
      <c r="D277" s="237"/>
      <c r="E277" s="237"/>
      <c r="F277" s="237"/>
      <c r="G277" s="239"/>
      <c r="H277" s="16" t="s">
        <v>744</v>
      </c>
      <c r="I277" s="21"/>
      <c r="J277" s="17" t="s">
        <v>563</v>
      </c>
    </row>
    <row r="278" spans="1:10" ht="15">
      <c r="A278" s="234"/>
      <c r="B278" s="237"/>
      <c r="C278" s="237"/>
      <c r="D278" s="237"/>
      <c r="E278" s="237"/>
      <c r="F278" s="237"/>
      <c r="G278" s="239"/>
      <c r="H278" s="16" t="s">
        <v>745</v>
      </c>
      <c r="I278" s="21"/>
      <c r="J278" s="17" t="s">
        <v>495</v>
      </c>
    </row>
    <row r="279" spans="1:10" ht="30.75" thickBot="1">
      <c r="A279" s="235"/>
      <c r="B279" s="238"/>
      <c r="C279" s="238"/>
      <c r="D279" s="238"/>
      <c r="E279" s="238"/>
      <c r="F279" s="238"/>
      <c r="G279" s="232"/>
      <c r="H279" s="18" t="s">
        <v>746</v>
      </c>
      <c r="I279" s="22"/>
      <c r="J279" s="20" t="s">
        <v>563</v>
      </c>
    </row>
    <row r="280" spans="1:10" ht="30">
      <c r="A280" s="233">
        <v>6101</v>
      </c>
      <c r="B280" s="236">
        <v>2016</v>
      </c>
      <c r="C280" s="236" t="s">
        <v>9</v>
      </c>
      <c r="D280" s="236" t="s">
        <v>190</v>
      </c>
      <c r="E280" s="236" t="s">
        <v>191</v>
      </c>
      <c r="F280" s="236" t="s">
        <v>475</v>
      </c>
      <c r="G280" s="231">
        <v>149991686</v>
      </c>
      <c r="H280" s="14" t="s">
        <v>747</v>
      </c>
      <c r="I280" s="31"/>
      <c r="J280" s="32" t="s">
        <v>563</v>
      </c>
    </row>
    <row r="281" spans="1:10" ht="30">
      <c r="A281" s="234"/>
      <c r="B281" s="237"/>
      <c r="C281" s="237"/>
      <c r="D281" s="237"/>
      <c r="E281" s="237"/>
      <c r="F281" s="237"/>
      <c r="G281" s="239"/>
      <c r="H281" s="16" t="s">
        <v>748</v>
      </c>
      <c r="I281" s="21"/>
      <c r="J281" s="17" t="s">
        <v>563</v>
      </c>
    </row>
    <row r="282" spans="1:10" ht="15.75" thickBot="1">
      <c r="A282" s="235"/>
      <c r="B282" s="238"/>
      <c r="C282" s="238"/>
      <c r="D282" s="238"/>
      <c r="E282" s="238"/>
      <c r="F282" s="238"/>
      <c r="G282" s="232"/>
      <c r="H282" s="18" t="s">
        <v>749</v>
      </c>
      <c r="I282" s="22"/>
      <c r="J282" s="20" t="s">
        <v>505</v>
      </c>
    </row>
    <row r="283" spans="1:10" ht="30">
      <c r="A283" s="233">
        <v>6102</v>
      </c>
      <c r="B283" s="236">
        <v>2016</v>
      </c>
      <c r="C283" s="236" t="s">
        <v>10</v>
      </c>
      <c r="D283" s="236" t="s">
        <v>192</v>
      </c>
      <c r="E283" s="236" t="s">
        <v>191</v>
      </c>
      <c r="F283" s="236" t="s">
        <v>474</v>
      </c>
      <c r="G283" s="231">
        <v>155160144</v>
      </c>
      <c r="H283" s="14" t="s">
        <v>757</v>
      </c>
      <c r="I283" s="31">
        <v>6554540</v>
      </c>
      <c r="J283" s="32" t="s">
        <v>563</v>
      </c>
    </row>
    <row r="284" spans="1:10" ht="60">
      <c r="A284" s="234"/>
      <c r="B284" s="237"/>
      <c r="C284" s="237"/>
      <c r="D284" s="237"/>
      <c r="E284" s="237"/>
      <c r="F284" s="237"/>
      <c r="G284" s="239"/>
      <c r="H284" s="16" t="s">
        <v>750</v>
      </c>
      <c r="I284" s="21"/>
      <c r="J284" s="17" t="s">
        <v>505</v>
      </c>
    </row>
    <row r="285" spans="1:10" ht="45">
      <c r="A285" s="234"/>
      <c r="B285" s="237"/>
      <c r="C285" s="237"/>
      <c r="D285" s="237"/>
      <c r="E285" s="237"/>
      <c r="F285" s="237"/>
      <c r="G285" s="239"/>
      <c r="H285" s="16" t="s">
        <v>751</v>
      </c>
      <c r="I285" s="21"/>
      <c r="J285" s="17" t="s">
        <v>495</v>
      </c>
    </row>
    <row r="286" spans="1:10" ht="45">
      <c r="A286" s="234"/>
      <c r="B286" s="237"/>
      <c r="C286" s="237"/>
      <c r="D286" s="237"/>
      <c r="E286" s="237"/>
      <c r="F286" s="237"/>
      <c r="G286" s="239"/>
      <c r="H286" s="16" t="s">
        <v>752</v>
      </c>
      <c r="I286" s="21"/>
      <c r="J286" s="17" t="s">
        <v>505</v>
      </c>
    </row>
    <row r="287" spans="1:10" ht="75">
      <c r="A287" s="234"/>
      <c r="B287" s="237"/>
      <c r="C287" s="237"/>
      <c r="D287" s="237"/>
      <c r="E287" s="237"/>
      <c r="F287" s="237"/>
      <c r="G287" s="239"/>
      <c r="H287" s="16" t="s">
        <v>758</v>
      </c>
      <c r="I287" s="21"/>
      <c r="J287" s="17" t="s">
        <v>563</v>
      </c>
    </row>
    <row r="288" spans="1:10" ht="45">
      <c r="A288" s="234"/>
      <c r="B288" s="237"/>
      <c r="C288" s="237"/>
      <c r="D288" s="237"/>
      <c r="E288" s="237"/>
      <c r="F288" s="237"/>
      <c r="G288" s="239"/>
      <c r="H288" s="16" t="s">
        <v>753</v>
      </c>
      <c r="I288" s="21"/>
      <c r="J288" s="17" t="s">
        <v>505</v>
      </c>
    </row>
    <row r="289" spans="1:10" ht="30">
      <c r="A289" s="234"/>
      <c r="B289" s="237"/>
      <c r="C289" s="237"/>
      <c r="D289" s="237"/>
      <c r="E289" s="237"/>
      <c r="F289" s="237"/>
      <c r="G289" s="239"/>
      <c r="H289" s="16" t="s">
        <v>754</v>
      </c>
      <c r="I289" s="21"/>
      <c r="J289" s="17" t="s">
        <v>505</v>
      </c>
    </row>
    <row r="290" spans="1:10" ht="45">
      <c r="A290" s="234"/>
      <c r="B290" s="237"/>
      <c r="C290" s="237"/>
      <c r="D290" s="237"/>
      <c r="E290" s="237"/>
      <c r="F290" s="237"/>
      <c r="G290" s="239"/>
      <c r="H290" s="16" t="s">
        <v>755</v>
      </c>
      <c r="I290" s="21"/>
      <c r="J290" s="17" t="s">
        <v>505</v>
      </c>
    </row>
    <row r="291" spans="1:10" ht="60">
      <c r="A291" s="234"/>
      <c r="B291" s="237"/>
      <c r="C291" s="237"/>
      <c r="D291" s="237"/>
      <c r="E291" s="237"/>
      <c r="F291" s="237"/>
      <c r="G291" s="239"/>
      <c r="H291" s="16" t="s">
        <v>756</v>
      </c>
      <c r="I291" s="21"/>
      <c r="J291" s="17" t="s">
        <v>505</v>
      </c>
    </row>
    <row r="292" spans="1:10" ht="45.75" thickBot="1">
      <c r="A292" s="235"/>
      <c r="B292" s="238"/>
      <c r="C292" s="238"/>
      <c r="D292" s="238"/>
      <c r="E292" s="238"/>
      <c r="F292" s="238"/>
      <c r="G292" s="232"/>
      <c r="H292" s="18" t="s">
        <v>759</v>
      </c>
      <c r="I292" s="22"/>
      <c r="J292" s="20" t="s">
        <v>495</v>
      </c>
    </row>
    <row r="293" spans="1:10" ht="15.75" thickBot="1">
      <c r="A293" s="24">
        <v>6103</v>
      </c>
      <c r="B293" s="25">
        <v>2016</v>
      </c>
      <c r="C293" s="25" t="s">
        <v>28</v>
      </c>
      <c r="D293" s="25" t="s">
        <v>223</v>
      </c>
      <c r="E293" s="26" t="s">
        <v>220</v>
      </c>
      <c r="F293" s="25" t="s">
        <v>476</v>
      </c>
      <c r="G293" s="27">
        <v>140000000</v>
      </c>
      <c r="H293" s="30" t="s">
        <v>480</v>
      </c>
      <c r="I293" s="27"/>
      <c r="J293" s="28" t="s">
        <v>563</v>
      </c>
    </row>
    <row r="294" spans="1:10" ht="90">
      <c r="A294" s="233">
        <v>6104</v>
      </c>
      <c r="B294" s="236">
        <v>2016</v>
      </c>
      <c r="C294" s="236" t="s">
        <v>43</v>
      </c>
      <c r="D294" s="236" t="s">
        <v>247</v>
      </c>
      <c r="E294" s="236" t="s">
        <v>244</v>
      </c>
      <c r="F294" s="236" t="s">
        <v>548</v>
      </c>
      <c r="G294" s="231">
        <v>784695923</v>
      </c>
      <c r="H294" s="14" t="s">
        <v>760</v>
      </c>
      <c r="I294" s="31"/>
      <c r="J294" s="32" t="s">
        <v>495</v>
      </c>
    </row>
    <row r="295" spans="1:10" ht="30">
      <c r="A295" s="234"/>
      <c r="B295" s="237"/>
      <c r="C295" s="237"/>
      <c r="D295" s="237"/>
      <c r="E295" s="237"/>
      <c r="F295" s="237"/>
      <c r="G295" s="239"/>
      <c r="H295" s="16" t="s">
        <v>761</v>
      </c>
      <c r="I295" s="21"/>
      <c r="J295" s="17" t="s">
        <v>505</v>
      </c>
    </row>
    <row r="296" spans="1:10" ht="75">
      <c r="A296" s="234"/>
      <c r="B296" s="237"/>
      <c r="C296" s="237"/>
      <c r="D296" s="237"/>
      <c r="E296" s="237"/>
      <c r="F296" s="237"/>
      <c r="G296" s="239"/>
      <c r="H296" s="16" t="s">
        <v>762</v>
      </c>
      <c r="I296" s="21"/>
      <c r="J296" s="17" t="s">
        <v>495</v>
      </c>
    </row>
    <row r="297" spans="1:10" ht="75">
      <c r="A297" s="234"/>
      <c r="B297" s="237"/>
      <c r="C297" s="237"/>
      <c r="D297" s="237"/>
      <c r="E297" s="237"/>
      <c r="F297" s="237"/>
      <c r="G297" s="239"/>
      <c r="H297" s="16" t="s">
        <v>763</v>
      </c>
      <c r="I297" s="21"/>
      <c r="J297" s="17" t="s">
        <v>495</v>
      </c>
    </row>
    <row r="298" spans="1:10" ht="90">
      <c r="A298" s="234"/>
      <c r="B298" s="237"/>
      <c r="C298" s="237"/>
      <c r="D298" s="237"/>
      <c r="E298" s="237"/>
      <c r="F298" s="237"/>
      <c r="G298" s="239"/>
      <c r="H298" s="16" t="s">
        <v>764</v>
      </c>
      <c r="I298" s="21"/>
      <c r="J298" s="17" t="s">
        <v>495</v>
      </c>
    </row>
    <row r="299" spans="1:10" ht="45">
      <c r="A299" s="234"/>
      <c r="B299" s="237"/>
      <c r="C299" s="237"/>
      <c r="D299" s="237"/>
      <c r="E299" s="237"/>
      <c r="F299" s="237"/>
      <c r="G299" s="239"/>
      <c r="H299" s="16" t="s">
        <v>806</v>
      </c>
      <c r="I299" s="21"/>
      <c r="J299" s="17" t="s">
        <v>563</v>
      </c>
    </row>
    <row r="300" spans="1:10" ht="120">
      <c r="A300" s="234"/>
      <c r="B300" s="237"/>
      <c r="C300" s="237"/>
      <c r="D300" s="237"/>
      <c r="E300" s="237"/>
      <c r="F300" s="237"/>
      <c r="G300" s="239"/>
      <c r="H300" s="16" t="s">
        <v>765</v>
      </c>
      <c r="I300" s="21"/>
      <c r="J300" s="17" t="s">
        <v>495</v>
      </c>
    </row>
    <row r="301" spans="1:10" ht="75">
      <c r="A301" s="234"/>
      <c r="B301" s="237"/>
      <c r="C301" s="237"/>
      <c r="D301" s="237"/>
      <c r="E301" s="237"/>
      <c r="F301" s="237"/>
      <c r="G301" s="239"/>
      <c r="H301" s="16" t="s">
        <v>766</v>
      </c>
      <c r="I301" s="21"/>
      <c r="J301" s="17" t="s">
        <v>495</v>
      </c>
    </row>
    <row r="302" spans="1:10" ht="120">
      <c r="A302" s="234"/>
      <c r="B302" s="237"/>
      <c r="C302" s="237"/>
      <c r="D302" s="237"/>
      <c r="E302" s="237"/>
      <c r="F302" s="237"/>
      <c r="G302" s="239"/>
      <c r="H302" s="16" t="s">
        <v>767</v>
      </c>
      <c r="I302" s="21"/>
      <c r="J302" s="17" t="s">
        <v>495</v>
      </c>
    </row>
    <row r="303" spans="1:10" ht="30.75" thickBot="1">
      <c r="A303" s="235"/>
      <c r="B303" s="238"/>
      <c r="C303" s="238"/>
      <c r="D303" s="238"/>
      <c r="E303" s="238"/>
      <c r="F303" s="238"/>
      <c r="G303" s="232"/>
      <c r="H303" s="18" t="s">
        <v>768</v>
      </c>
      <c r="I303" s="22">
        <v>58385776</v>
      </c>
      <c r="J303" s="20" t="s">
        <v>495</v>
      </c>
    </row>
    <row r="304" spans="1:10" ht="30">
      <c r="A304" s="233">
        <v>6105</v>
      </c>
      <c r="B304" s="236">
        <v>2016</v>
      </c>
      <c r="C304" s="236" t="s">
        <v>44</v>
      </c>
      <c r="D304" s="236" t="s">
        <v>248</v>
      </c>
      <c r="E304" s="236" t="s">
        <v>244</v>
      </c>
      <c r="F304" s="236" t="s">
        <v>475</v>
      </c>
      <c r="G304" s="231">
        <v>363688373</v>
      </c>
      <c r="H304" s="14" t="s">
        <v>769</v>
      </c>
      <c r="I304" s="31"/>
      <c r="J304" s="32" t="s">
        <v>505</v>
      </c>
    </row>
    <row r="305" spans="1:10" ht="45">
      <c r="A305" s="234"/>
      <c r="B305" s="237"/>
      <c r="C305" s="237"/>
      <c r="D305" s="237"/>
      <c r="E305" s="237"/>
      <c r="F305" s="237"/>
      <c r="G305" s="239"/>
      <c r="H305" s="16" t="s">
        <v>770</v>
      </c>
      <c r="I305" s="21">
        <v>462000000</v>
      </c>
      <c r="J305" s="17" t="s">
        <v>563</v>
      </c>
    </row>
    <row r="306" spans="1:10" ht="30.75" thickBot="1">
      <c r="A306" s="235"/>
      <c r="B306" s="238"/>
      <c r="C306" s="238"/>
      <c r="D306" s="238"/>
      <c r="E306" s="238"/>
      <c r="F306" s="238"/>
      <c r="G306" s="232"/>
      <c r="H306" s="18" t="s">
        <v>771</v>
      </c>
      <c r="I306" s="22"/>
      <c r="J306" s="20" t="s">
        <v>563</v>
      </c>
    </row>
    <row r="307" spans="1:10" ht="30">
      <c r="A307" s="233">
        <v>6106</v>
      </c>
      <c r="B307" s="236">
        <v>2017</v>
      </c>
      <c r="C307" s="236" t="s">
        <v>123</v>
      </c>
      <c r="D307" s="236" t="s">
        <v>369</v>
      </c>
      <c r="E307" s="236" t="s">
        <v>370</v>
      </c>
      <c r="F307" s="236" t="s">
        <v>474</v>
      </c>
      <c r="G307" s="231">
        <v>2650000000</v>
      </c>
      <c r="H307" s="14" t="s">
        <v>772</v>
      </c>
      <c r="I307" s="31"/>
      <c r="J307" s="32" t="s">
        <v>505</v>
      </c>
    </row>
    <row r="308" spans="1:10" ht="15">
      <c r="A308" s="234"/>
      <c r="B308" s="237"/>
      <c r="C308" s="237"/>
      <c r="D308" s="237"/>
      <c r="E308" s="237"/>
      <c r="F308" s="237"/>
      <c r="G308" s="239"/>
      <c r="H308" s="16" t="s">
        <v>808</v>
      </c>
      <c r="I308" s="21">
        <v>9395409</v>
      </c>
      <c r="J308" s="17" t="s">
        <v>495</v>
      </c>
    </row>
    <row r="309" spans="1:10" ht="45">
      <c r="A309" s="234"/>
      <c r="B309" s="237"/>
      <c r="C309" s="237"/>
      <c r="D309" s="237"/>
      <c r="E309" s="237"/>
      <c r="F309" s="237"/>
      <c r="G309" s="239"/>
      <c r="H309" s="16" t="s">
        <v>774</v>
      </c>
      <c r="I309" s="21">
        <v>337050000</v>
      </c>
      <c r="J309" s="17" t="s">
        <v>495</v>
      </c>
    </row>
    <row r="310" spans="1:10" ht="30.75" thickBot="1">
      <c r="A310" s="235"/>
      <c r="B310" s="238"/>
      <c r="C310" s="238"/>
      <c r="D310" s="238"/>
      <c r="E310" s="238"/>
      <c r="F310" s="238"/>
      <c r="G310" s="232"/>
      <c r="H310" s="18" t="s">
        <v>773</v>
      </c>
      <c r="I310" s="22"/>
      <c r="J310" s="20" t="s">
        <v>563</v>
      </c>
    </row>
    <row r="311" spans="1:10" ht="30">
      <c r="A311" s="233">
        <v>6108</v>
      </c>
      <c r="B311" s="33">
        <v>2017</v>
      </c>
      <c r="C311" s="33" t="s">
        <v>109</v>
      </c>
      <c r="D311" s="236" t="s">
        <v>352</v>
      </c>
      <c r="E311" s="236" t="s">
        <v>353</v>
      </c>
      <c r="F311" s="236" t="s">
        <v>475</v>
      </c>
      <c r="G311" s="231">
        <v>189339600</v>
      </c>
      <c r="H311" s="14" t="s">
        <v>775</v>
      </c>
      <c r="I311" s="31"/>
      <c r="J311" s="32" t="s">
        <v>505</v>
      </c>
    </row>
    <row r="312" spans="1:10" ht="30">
      <c r="A312" s="234"/>
      <c r="B312" s="9"/>
      <c r="C312" s="9"/>
      <c r="D312" s="237"/>
      <c r="E312" s="237"/>
      <c r="F312" s="237"/>
      <c r="G312" s="239"/>
      <c r="H312" s="16" t="s">
        <v>776</v>
      </c>
      <c r="I312" s="21"/>
      <c r="J312" s="17" t="s">
        <v>505</v>
      </c>
    </row>
    <row r="313" spans="1:10" ht="45">
      <c r="A313" s="234"/>
      <c r="B313" s="9"/>
      <c r="C313" s="9"/>
      <c r="D313" s="237"/>
      <c r="E313" s="237"/>
      <c r="F313" s="237"/>
      <c r="G313" s="239"/>
      <c r="H313" s="16" t="s">
        <v>778</v>
      </c>
      <c r="I313" s="21">
        <v>22869286</v>
      </c>
      <c r="J313" s="17" t="s">
        <v>495</v>
      </c>
    </row>
    <row r="314" spans="1:10" ht="30.75" thickBot="1">
      <c r="A314" s="235"/>
      <c r="B314" s="19"/>
      <c r="C314" s="19"/>
      <c r="D314" s="238"/>
      <c r="E314" s="238"/>
      <c r="F314" s="238"/>
      <c r="G314" s="232"/>
      <c r="H314" s="18" t="s">
        <v>777</v>
      </c>
      <c r="I314" s="22"/>
      <c r="J314" s="20" t="s">
        <v>495</v>
      </c>
    </row>
    <row r="315" spans="1:10" ht="30">
      <c r="A315" s="233">
        <v>6109</v>
      </c>
      <c r="B315" s="236">
        <v>2016</v>
      </c>
      <c r="C315" s="236" t="s">
        <v>26</v>
      </c>
      <c r="D315" s="236" t="s">
        <v>214</v>
      </c>
      <c r="E315" s="236" t="s">
        <v>215</v>
      </c>
      <c r="F315" s="236" t="s">
        <v>474</v>
      </c>
      <c r="G315" s="231">
        <v>700000000</v>
      </c>
      <c r="H315" s="14" t="s">
        <v>781</v>
      </c>
      <c r="I315" s="31"/>
      <c r="J315" s="32" t="s">
        <v>505</v>
      </c>
    </row>
    <row r="316" spans="1:10" ht="30">
      <c r="A316" s="234"/>
      <c r="B316" s="237"/>
      <c r="C316" s="237"/>
      <c r="D316" s="237"/>
      <c r="E316" s="237"/>
      <c r="F316" s="237"/>
      <c r="G316" s="239"/>
      <c r="H316" s="16" t="s">
        <v>779</v>
      </c>
      <c r="I316" s="21"/>
      <c r="J316" s="17" t="s">
        <v>505</v>
      </c>
    </row>
    <row r="317" spans="1:10" ht="30">
      <c r="A317" s="234"/>
      <c r="B317" s="237"/>
      <c r="C317" s="237"/>
      <c r="D317" s="237"/>
      <c r="E317" s="237"/>
      <c r="F317" s="237"/>
      <c r="G317" s="239"/>
      <c r="H317" s="16" t="s">
        <v>780</v>
      </c>
      <c r="I317" s="21">
        <v>472858</v>
      </c>
      <c r="J317" s="17" t="s">
        <v>495</v>
      </c>
    </row>
    <row r="318" spans="1:10" ht="30.75" thickBot="1">
      <c r="A318" s="235"/>
      <c r="B318" s="238"/>
      <c r="C318" s="238"/>
      <c r="D318" s="238"/>
      <c r="E318" s="238"/>
      <c r="F318" s="238"/>
      <c r="G318" s="232"/>
      <c r="H318" s="18" t="s">
        <v>782</v>
      </c>
      <c r="I318" s="22"/>
      <c r="J318" s="20" t="s">
        <v>505</v>
      </c>
    </row>
    <row r="319" spans="1:10" ht="30">
      <c r="A319" s="233">
        <v>6110</v>
      </c>
      <c r="B319" s="236">
        <v>2016</v>
      </c>
      <c r="C319" s="236" t="s">
        <v>76</v>
      </c>
      <c r="D319" s="236" t="s">
        <v>295</v>
      </c>
      <c r="E319" s="236" t="s">
        <v>294</v>
      </c>
      <c r="F319" s="236" t="s">
        <v>474</v>
      </c>
      <c r="G319" s="231">
        <v>100000000</v>
      </c>
      <c r="H319" s="14" t="s">
        <v>783</v>
      </c>
      <c r="I319" s="31"/>
      <c r="J319" s="32" t="s">
        <v>563</v>
      </c>
    </row>
    <row r="320" spans="1:10" ht="15">
      <c r="A320" s="234"/>
      <c r="B320" s="237"/>
      <c r="C320" s="237"/>
      <c r="D320" s="237"/>
      <c r="E320" s="237"/>
      <c r="F320" s="237"/>
      <c r="G320" s="239"/>
      <c r="H320" s="16" t="s">
        <v>784</v>
      </c>
      <c r="I320" s="21"/>
      <c r="J320" s="17" t="s">
        <v>505</v>
      </c>
    </row>
    <row r="321" spans="1:10" ht="30.75" thickBot="1">
      <c r="A321" s="235"/>
      <c r="B321" s="238"/>
      <c r="C321" s="238"/>
      <c r="D321" s="238"/>
      <c r="E321" s="238"/>
      <c r="F321" s="238"/>
      <c r="G321" s="232"/>
      <c r="H321" s="18" t="s">
        <v>785</v>
      </c>
      <c r="I321" s="22"/>
      <c r="J321" s="20" t="s">
        <v>563</v>
      </c>
    </row>
    <row r="322" spans="1:10" ht="15">
      <c r="A322" s="233">
        <v>6111</v>
      </c>
      <c r="B322" s="236">
        <v>2016</v>
      </c>
      <c r="C322" s="236" t="s">
        <v>62</v>
      </c>
      <c r="D322" s="236" t="s">
        <v>63</v>
      </c>
      <c r="E322" s="236" t="s">
        <v>268</v>
      </c>
      <c r="F322" s="236" t="s">
        <v>475</v>
      </c>
      <c r="G322" s="231">
        <v>387442000</v>
      </c>
      <c r="H322" s="14" t="s">
        <v>786</v>
      </c>
      <c r="I322" s="31"/>
      <c r="J322" s="32" t="s">
        <v>563</v>
      </c>
    </row>
    <row r="323" spans="1:10" ht="45">
      <c r="A323" s="234"/>
      <c r="B323" s="237"/>
      <c r="C323" s="237"/>
      <c r="D323" s="237"/>
      <c r="E323" s="237"/>
      <c r="F323" s="237"/>
      <c r="G323" s="239"/>
      <c r="H323" s="16" t="s">
        <v>788</v>
      </c>
      <c r="I323" s="21">
        <v>42486202</v>
      </c>
      <c r="J323" s="17" t="s">
        <v>495</v>
      </c>
    </row>
    <row r="324" spans="1:10" ht="30">
      <c r="A324" s="234"/>
      <c r="B324" s="237"/>
      <c r="C324" s="237"/>
      <c r="D324" s="237"/>
      <c r="E324" s="237"/>
      <c r="F324" s="237"/>
      <c r="G324" s="239"/>
      <c r="H324" s="16" t="s">
        <v>787</v>
      </c>
      <c r="I324" s="21"/>
      <c r="J324" s="17" t="s">
        <v>505</v>
      </c>
    </row>
    <row r="325" spans="1:10" ht="15.75" thickBot="1">
      <c r="A325" s="235"/>
      <c r="B325" s="238"/>
      <c r="C325" s="238"/>
      <c r="D325" s="238"/>
      <c r="E325" s="238"/>
      <c r="F325" s="238"/>
      <c r="G325" s="232"/>
      <c r="H325" s="18" t="s">
        <v>789</v>
      </c>
      <c r="I325" s="22">
        <v>88846</v>
      </c>
      <c r="J325" s="20" t="s">
        <v>495</v>
      </c>
    </row>
    <row r="326" spans="1:10" ht="30">
      <c r="A326" s="233">
        <v>6113</v>
      </c>
      <c r="B326" s="236">
        <v>2016</v>
      </c>
      <c r="C326" s="236" t="s">
        <v>65</v>
      </c>
      <c r="D326" s="236" t="s">
        <v>298</v>
      </c>
      <c r="E326" s="236" t="s">
        <v>268</v>
      </c>
      <c r="F326" s="236" t="s">
        <v>475</v>
      </c>
      <c r="G326" s="231">
        <v>1144495782</v>
      </c>
      <c r="H326" s="14" t="s">
        <v>790</v>
      </c>
      <c r="I326" s="31"/>
      <c r="J326" s="32" t="s">
        <v>563</v>
      </c>
    </row>
    <row r="327" spans="1:10" ht="30">
      <c r="A327" s="234"/>
      <c r="B327" s="237"/>
      <c r="C327" s="237"/>
      <c r="D327" s="237"/>
      <c r="E327" s="237"/>
      <c r="F327" s="237"/>
      <c r="G327" s="239"/>
      <c r="H327" s="16" t="s">
        <v>809</v>
      </c>
      <c r="I327" s="21"/>
      <c r="J327" s="17" t="s">
        <v>505</v>
      </c>
    </row>
    <row r="328" spans="1:10" ht="45">
      <c r="A328" s="234"/>
      <c r="B328" s="237"/>
      <c r="C328" s="237"/>
      <c r="D328" s="237"/>
      <c r="E328" s="237"/>
      <c r="F328" s="237"/>
      <c r="G328" s="239"/>
      <c r="H328" s="16" t="s">
        <v>807</v>
      </c>
      <c r="I328" s="21">
        <v>50000000</v>
      </c>
      <c r="J328" s="17" t="s">
        <v>495</v>
      </c>
    </row>
    <row r="329" spans="1:10" ht="30">
      <c r="A329" s="234"/>
      <c r="B329" s="237"/>
      <c r="C329" s="237"/>
      <c r="D329" s="237"/>
      <c r="E329" s="237"/>
      <c r="F329" s="237"/>
      <c r="G329" s="239"/>
      <c r="H329" s="16" t="s">
        <v>811</v>
      </c>
      <c r="I329" s="21">
        <v>308383574</v>
      </c>
      <c r="J329" s="17"/>
    </row>
    <row r="330" spans="1:10" ht="30.75" thickBot="1">
      <c r="A330" s="235"/>
      <c r="B330" s="238"/>
      <c r="C330" s="238"/>
      <c r="D330" s="238"/>
      <c r="E330" s="238"/>
      <c r="F330" s="238"/>
      <c r="G330" s="232"/>
      <c r="H330" s="18" t="s">
        <v>810</v>
      </c>
      <c r="I330" s="22">
        <v>64991011</v>
      </c>
      <c r="J330" s="20"/>
    </row>
    <row r="331" spans="1:10" ht="45">
      <c r="A331" s="233">
        <v>6114</v>
      </c>
      <c r="B331" s="236">
        <v>2016</v>
      </c>
      <c r="C331" s="236" t="s">
        <v>61</v>
      </c>
      <c r="D331" s="236" t="s">
        <v>275</v>
      </c>
      <c r="E331" s="236" t="s">
        <v>268</v>
      </c>
      <c r="F331" s="236" t="s">
        <v>475</v>
      </c>
      <c r="G331" s="231">
        <v>505392185</v>
      </c>
      <c r="H331" s="14" t="s">
        <v>812</v>
      </c>
      <c r="I331" s="31">
        <v>609802564</v>
      </c>
      <c r="J331" s="32" t="s">
        <v>495</v>
      </c>
    </row>
    <row r="332" spans="1:10" ht="30.75" thickBot="1">
      <c r="A332" s="235"/>
      <c r="B332" s="238"/>
      <c r="C332" s="238"/>
      <c r="D332" s="238"/>
      <c r="E332" s="238"/>
      <c r="F332" s="238"/>
      <c r="G332" s="232"/>
      <c r="H332" s="18" t="s">
        <v>813</v>
      </c>
      <c r="I332" s="22"/>
      <c r="J332" s="20" t="s">
        <v>495</v>
      </c>
    </row>
    <row r="333" spans="1:10" ht="30">
      <c r="A333" s="233">
        <v>6116</v>
      </c>
      <c r="B333" s="236">
        <v>2017</v>
      </c>
      <c r="C333" s="236" t="s">
        <v>26</v>
      </c>
      <c r="D333" s="250" t="s">
        <v>321</v>
      </c>
      <c r="E333" s="236" t="s">
        <v>322</v>
      </c>
      <c r="F333" s="236" t="s">
        <v>475</v>
      </c>
      <c r="G333" s="231">
        <v>27500000</v>
      </c>
      <c r="H333" s="14" t="s">
        <v>815</v>
      </c>
      <c r="I333" s="31"/>
      <c r="J333" s="32" t="s">
        <v>563</v>
      </c>
    </row>
    <row r="334" spans="1:10" ht="30.75" thickBot="1">
      <c r="A334" s="235"/>
      <c r="B334" s="238"/>
      <c r="C334" s="238"/>
      <c r="D334" s="255"/>
      <c r="E334" s="238"/>
      <c r="F334" s="238"/>
      <c r="G334" s="232"/>
      <c r="H334" s="18" t="s">
        <v>814</v>
      </c>
      <c r="I334" s="22"/>
      <c r="J334" s="20" t="s">
        <v>495</v>
      </c>
    </row>
    <row r="335" spans="1:10" ht="30">
      <c r="A335" s="233">
        <v>6121</v>
      </c>
      <c r="B335" s="236">
        <v>2017</v>
      </c>
      <c r="C335" s="236" t="s">
        <v>114</v>
      </c>
      <c r="D335" s="236" t="s">
        <v>356</v>
      </c>
      <c r="E335" s="236" t="s">
        <v>357</v>
      </c>
      <c r="F335" s="236" t="s">
        <v>474</v>
      </c>
      <c r="G335" s="231">
        <v>47000000</v>
      </c>
      <c r="H335" s="14" t="s">
        <v>816</v>
      </c>
      <c r="I335" s="31"/>
      <c r="J335" s="32" t="s">
        <v>505</v>
      </c>
    </row>
    <row r="336" spans="1:10" ht="30.75" thickBot="1">
      <c r="A336" s="235"/>
      <c r="B336" s="238"/>
      <c r="C336" s="238"/>
      <c r="D336" s="238"/>
      <c r="E336" s="238"/>
      <c r="F336" s="238"/>
      <c r="G336" s="232"/>
      <c r="H336" s="18" t="s">
        <v>817</v>
      </c>
      <c r="I336" s="22">
        <v>283986000</v>
      </c>
      <c r="J336" s="20" t="s">
        <v>495</v>
      </c>
    </row>
    <row r="337" spans="1:10" ht="75.75" thickBot="1">
      <c r="A337" s="29">
        <v>6122</v>
      </c>
      <c r="B337" s="25">
        <v>2016</v>
      </c>
      <c r="C337" s="25" t="s">
        <v>70</v>
      </c>
      <c r="D337" s="54" t="s">
        <v>283</v>
      </c>
      <c r="E337" s="26" t="s">
        <v>284</v>
      </c>
      <c r="F337" s="25" t="s">
        <v>547</v>
      </c>
      <c r="G337" s="27">
        <v>200000000</v>
      </c>
      <c r="H337" s="30">
        <v>0</v>
      </c>
      <c r="I337" s="27"/>
      <c r="J337" s="28" t="s">
        <v>563</v>
      </c>
    </row>
    <row r="338" spans="1:10" ht="30">
      <c r="A338" s="233">
        <v>6126</v>
      </c>
      <c r="B338" s="236">
        <v>2017</v>
      </c>
      <c r="C338" s="236" t="s">
        <v>104</v>
      </c>
      <c r="D338" s="236" t="s">
        <v>346</v>
      </c>
      <c r="E338" s="236" t="s">
        <v>824</v>
      </c>
      <c r="F338" s="236" t="s">
        <v>475</v>
      </c>
      <c r="G338" s="231">
        <v>462057140</v>
      </c>
      <c r="H338" s="14" t="s">
        <v>818</v>
      </c>
      <c r="I338" s="31">
        <v>462057140</v>
      </c>
      <c r="J338" s="32" t="s">
        <v>495</v>
      </c>
    </row>
    <row r="339" spans="1:10" ht="30">
      <c r="A339" s="234"/>
      <c r="B339" s="237"/>
      <c r="C339" s="237"/>
      <c r="D339" s="237"/>
      <c r="E339" s="237"/>
      <c r="F339" s="237"/>
      <c r="G339" s="239"/>
      <c r="H339" s="16" t="s">
        <v>819</v>
      </c>
      <c r="I339" s="21"/>
      <c r="J339" s="17" t="s">
        <v>495</v>
      </c>
    </row>
    <row r="340" spans="1:10" ht="30">
      <c r="A340" s="234"/>
      <c r="B340" s="237"/>
      <c r="C340" s="237"/>
      <c r="D340" s="237"/>
      <c r="E340" s="237"/>
      <c r="F340" s="237"/>
      <c r="G340" s="239"/>
      <c r="H340" s="16" t="s">
        <v>820</v>
      </c>
      <c r="I340" s="21"/>
      <c r="J340" s="17" t="s">
        <v>505</v>
      </c>
    </row>
    <row r="341" spans="1:10" ht="30">
      <c r="A341" s="234"/>
      <c r="B341" s="237"/>
      <c r="C341" s="237"/>
      <c r="D341" s="237"/>
      <c r="E341" s="237"/>
      <c r="F341" s="237"/>
      <c r="G341" s="239"/>
      <c r="H341" s="16" t="s">
        <v>826</v>
      </c>
      <c r="I341" s="21"/>
      <c r="J341" s="17" t="s">
        <v>563</v>
      </c>
    </row>
    <row r="342" spans="1:10" ht="30">
      <c r="A342" s="234"/>
      <c r="B342" s="237"/>
      <c r="C342" s="237"/>
      <c r="D342" s="237"/>
      <c r="E342" s="237"/>
      <c r="F342" s="237"/>
      <c r="G342" s="239"/>
      <c r="H342" s="16" t="s">
        <v>821</v>
      </c>
      <c r="I342" s="21"/>
      <c r="J342" s="17" t="s">
        <v>563</v>
      </c>
    </row>
    <row r="343" spans="1:10" ht="30">
      <c r="A343" s="234"/>
      <c r="B343" s="237"/>
      <c r="C343" s="237"/>
      <c r="D343" s="237"/>
      <c r="E343" s="237"/>
      <c r="F343" s="237"/>
      <c r="G343" s="239"/>
      <c r="H343" s="16" t="s">
        <v>825</v>
      </c>
      <c r="I343" s="21"/>
      <c r="J343" s="17" t="s">
        <v>495</v>
      </c>
    </row>
    <row r="344" spans="1:10" ht="30">
      <c r="A344" s="234"/>
      <c r="B344" s="237"/>
      <c r="C344" s="237"/>
      <c r="D344" s="237"/>
      <c r="E344" s="237"/>
      <c r="F344" s="237"/>
      <c r="G344" s="239"/>
      <c r="H344" s="16" t="s">
        <v>822</v>
      </c>
      <c r="I344" s="21"/>
      <c r="J344" s="17" t="s">
        <v>505</v>
      </c>
    </row>
    <row r="345" spans="1:10" ht="45">
      <c r="A345" s="234"/>
      <c r="B345" s="237"/>
      <c r="C345" s="237"/>
      <c r="D345" s="237"/>
      <c r="E345" s="237"/>
      <c r="F345" s="237"/>
      <c r="G345" s="239"/>
      <c r="H345" s="16" t="s">
        <v>823</v>
      </c>
      <c r="I345" s="21">
        <v>78971428</v>
      </c>
      <c r="J345" s="17" t="s">
        <v>495</v>
      </c>
    </row>
    <row r="346" spans="1:10" ht="30.75" thickBot="1">
      <c r="A346" s="235"/>
      <c r="B346" s="238"/>
      <c r="C346" s="238"/>
      <c r="D346" s="238"/>
      <c r="E346" s="238"/>
      <c r="F346" s="238"/>
      <c r="G346" s="232"/>
      <c r="H346" s="18" t="s">
        <v>827</v>
      </c>
      <c r="I346" s="22">
        <v>45771428</v>
      </c>
      <c r="J346" s="20" t="s">
        <v>495</v>
      </c>
    </row>
    <row r="347" spans="1:10" ht="15">
      <c r="A347" s="233">
        <v>6127</v>
      </c>
      <c r="B347" s="236">
        <v>2017</v>
      </c>
      <c r="C347" s="236" t="s">
        <v>115</v>
      </c>
      <c r="D347" s="236" t="s">
        <v>358</v>
      </c>
      <c r="E347" s="236" t="s">
        <v>215</v>
      </c>
      <c r="F347" s="236" t="s">
        <v>474</v>
      </c>
      <c r="G347" s="231">
        <v>560000000</v>
      </c>
      <c r="H347" s="14" t="s">
        <v>828</v>
      </c>
      <c r="I347" s="31"/>
      <c r="J347" s="32" t="s">
        <v>505</v>
      </c>
    </row>
    <row r="348" spans="1:10" ht="30">
      <c r="A348" s="234"/>
      <c r="B348" s="237"/>
      <c r="C348" s="237"/>
      <c r="D348" s="237"/>
      <c r="E348" s="237"/>
      <c r="F348" s="237"/>
      <c r="G348" s="239"/>
      <c r="H348" s="16" t="s">
        <v>829</v>
      </c>
      <c r="I348" s="21"/>
      <c r="J348" s="17" t="s">
        <v>495</v>
      </c>
    </row>
    <row r="349" spans="1:10" ht="45.75" thickBot="1">
      <c r="A349" s="235"/>
      <c r="B349" s="238"/>
      <c r="C349" s="238"/>
      <c r="D349" s="238"/>
      <c r="E349" s="238"/>
      <c r="F349" s="238"/>
      <c r="G349" s="232"/>
      <c r="H349" s="18" t="s">
        <v>830</v>
      </c>
      <c r="I349" s="22"/>
      <c r="J349" s="20" t="s">
        <v>495</v>
      </c>
    </row>
    <row r="350" spans="1:10" ht="15.75" thickBot="1">
      <c r="A350" s="29">
        <v>6128</v>
      </c>
      <c r="B350" s="25">
        <v>2017</v>
      </c>
      <c r="C350" s="25" t="s">
        <v>88</v>
      </c>
      <c r="D350" s="25" t="s">
        <v>323</v>
      </c>
      <c r="E350" s="26" t="s">
        <v>212</v>
      </c>
      <c r="F350" s="25" t="s">
        <v>474</v>
      </c>
      <c r="G350" s="27">
        <v>533477774</v>
      </c>
      <c r="H350" s="30">
        <v>0</v>
      </c>
      <c r="I350" s="27"/>
      <c r="J350" s="28" t="s">
        <v>563</v>
      </c>
    </row>
    <row r="351" spans="1:10" ht="15">
      <c r="A351" s="233">
        <v>6130</v>
      </c>
      <c r="B351" s="236">
        <v>2017</v>
      </c>
      <c r="C351" s="236" t="s">
        <v>111</v>
      </c>
      <c r="D351" s="236" t="s">
        <v>112</v>
      </c>
      <c r="E351" s="236" t="s">
        <v>285</v>
      </c>
      <c r="F351" s="236" t="s">
        <v>474</v>
      </c>
      <c r="G351" s="231">
        <v>1850658101</v>
      </c>
      <c r="H351" s="14" t="s">
        <v>831</v>
      </c>
      <c r="I351" s="31"/>
      <c r="J351" s="32" t="s">
        <v>505</v>
      </c>
    </row>
    <row r="352" spans="1:10" ht="30">
      <c r="A352" s="234"/>
      <c r="B352" s="237"/>
      <c r="C352" s="237"/>
      <c r="D352" s="237"/>
      <c r="E352" s="237"/>
      <c r="F352" s="237"/>
      <c r="G352" s="239"/>
      <c r="H352" s="16" t="s">
        <v>832</v>
      </c>
      <c r="I352" s="21"/>
      <c r="J352" s="17" t="s">
        <v>505</v>
      </c>
    </row>
    <row r="353" spans="1:10" ht="30">
      <c r="A353" s="234"/>
      <c r="B353" s="237"/>
      <c r="C353" s="237"/>
      <c r="D353" s="237"/>
      <c r="E353" s="237"/>
      <c r="F353" s="237"/>
      <c r="G353" s="239"/>
      <c r="H353" s="16" t="s">
        <v>833</v>
      </c>
      <c r="I353" s="21"/>
      <c r="J353" s="17" t="s">
        <v>563</v>
      </c>
    </row>
    <row r="354" spans="1:10" ht="30">
      <c r="A354" s="234"/>
      <c r="B354" s="237"/>
      <c r="C354" s="237"/>
      <c r="D354" s="237"/>
      <c r="E354" s="237"/>
      <c r="F354" s="237"/>
      <c r="G354" s="239"/>
      <c r="H354" s="16" t="s">
        <v>835</v>
      </c>
      <c r="I354" s="21"/>
      <c r="J354" s="17" t="s">
        <v>563</v>
      </c>
    </row>
    <row r="355" spans="1:10" ht="30">
      <c r="A355" s="234"/>
      <c r="B355" s="237"/>
      <c r="C355" s="237"/>
      <c r="D355" s="237"/>
      <c r="E355" s="237"/>
      <c r="F355" s="237"/>
      <c r="G355" s="239"/>
      <c r="H355" s="16" t="s">
        <v>836</v>
      </c>
      <c r="I355" s="21">
        <v>17455176</v>
      </c>
      <c r="J355" s="17" t="s">
        <v>495</v>
      </c>
    </row>
    <row r="356" spans="1:10" ht="15.75" thickBot="1">
      <c r="A356" s="235"/>
      <c r="B356" s="238"/>
      <c r="C356" s="238"/>
      <c r="D356" s="238"/>
      <c r="E356" s="238"/>
      <c r="F356" s="238"/>
      <c r="G356" s="232"/>
      <c r="H356" s="18" t="s">
        <v>834</v>
      </c>
      <c r="I356" s="22"/>
      <c r="J356" s="20" t="s">
        <v>563</v>
      </c>
    </row>
    <row r="357" spans="1:10" ht="15.75" thickBot="1">
      <c r="A357" s="29">
        <v>6131</v>
      </c>
      <c r="B357" s="25">
        <v>2017</v>
      </c>
      <c r="C357" s="25" t="s">
        <v>91</v>
      </c>
      <c r="D357" s="25" t="s">
        <v>432</v>
      </c>
      <c r="E357" s="26" t="s">
        <v>229</v>
      </c>
      <c r="F357" s="25" t="s">
        <v>474</v>
      </c>
      <c r="G357" s="27">
        <v>1792665538</v>
      </c>
      <c r="H357" s="30">
        <v>0</v>
      </c>
      <c r="I357" s="27"/>
      <c r="J357" s="28" t="s">
        <v>563</v>
      </c>
    </row>
    <row r="358" spans="1:10" ht="45">
      <c r="A358" s="233">
        <v>6132</v>
      </c>
      <c r="B358" s="236">
        <v>2017</v>
      </c>
      <c r="C358" s="236" t="s">
        <v>93</v>
      </c>
      <c r="D358" s="236" t="s">
        <v>330</v>
      </c>
      <c r="E358" s="236" t="s">
        <v>254</v>
      </c>
      <c r="F358" s="236" t="s">
        <v>474</v>
      </c>
      <c r="G358" s="231">
        <v>900000000</v>
      </c>
      <c r="H358" s="14" t="s">
        <v>841</v>
      </c>
      <c r="I358" s="31">
        <v>407089306</v>
      </c>
      <c r="J358" s="32" t="s">
        <v>563</v>
      </c>
    </row>
    <row r="359" spans="1:10" ht="45">
      <c r="A359" s="234"/>
      <c r="B359" s="237"/>
      <c r="C359" s="237"/>
      <c r="D359" s="237"/>
      <c r="E359" s="237"/>
      <c r="F359" s="237"/>
      <c r="G359" s="239"/>
      <c r="H359" s="16" t="s">
        <v>837</v>
      </c>
      <c r="I359" s="21"/>
      <c r="J359" s="17" t="s">
        <v>495</v>
      </c>
    </row>
    <row r="360" spans="1:10" ht="45">
      <c r="A360" s="234"/>
      <c r="B360" s="237"/>
      <c r="C360" s="237"/>
      <c r="D360" s="237"/>
      <c r="E360" s="237"/>
      <c r="F360" s="237"/>
      <c r="G360" s="239"/>
      <c r="H360" s="16" t="s">
        <v>838</v>
      </c>
      <c r="I360" s="21"/>
      <c r="J360" s="17" t="s">
        <v>563</v>
      </c>
    </row>
    <row r="361" spans="1:10" ht="45">
      <c r="A361" s="234"/>
      <c r="B361" s="237"/>
      <c r="C361" s="237"/>
      <c r="D361" s="237"/>
      <c r="E361" s="237"/>
      <c r="F361" s="237"/>
      <c r="G361" s="239"/>
      <c r="H361" s="16" t="s">
        <v>839</v>
      </c>
      <c r="I361" s="21"/>
      <c r="J361" s="17" t="s">
        <v>563</v>
      </c>
    </row>
    <row r="362" spans="1:10" ht="30.75" thickBot="1">
      <c r="A362" s="235"/>
      <c r="B362" s="238"/>
      <c r="C362" s="238"/>
      <c r="D362" s="238"/>
      <c r="E362" s="238"/>
      <c r="F362" s="238"/>
      <c r="G362" s="232"/>
      <c r="H362" s="18" t="s">
        <v>840</v>
      </c>
      <c r="I362" s="22">
        <v>64005504</v>
      </c>
      <c r="J362" s="20" t="s">
        <v>495</v>
      </c>
    </row>
    <row r="363" spans="1:10" ht="30">
      <c r="A363" s="233">
        <v>6134</v>
      </c>
      <c r="B363" s="236">
        <v>2016</v>
      </c>
      <c r="C363" s="236" t="s">
        <v>33</v>
      </c>
      <c r="D363" s="236" t="s">
        <v>232</v>
      </c>
      <c r="E363" s="236" t="s">
        <v>231</v>
      </c>
      <c r="F363" s="236" t="s">
        <v>475</v>
      </c>
      <c r="G363" s="231">
        <v>33000000</v>
      </c>
      <c r="H363" s="14" t="s">
        <v>843</v>
      </c>
      <c r="I363" s="31"/>
      <c r="J363" s="32" t="s">
        <v>495</v>
      </c>
    </row>
    <row r="364" spans="1:10" ht="15.75" thickBot="1">
      <c r="A364" s="235"/>
      <c r="B364" s="238"/>
      <c r="C364" s="238"/>
      <c r="D364" s="238"/>
      <c r="E364" s="238"/>
      <c r="F364" s="238"/>
      <c r="G364" s="232"/>
      <c r="H364" s="18" t="s">
        <v>842</v>
      </c>
      <c r="I364" s="22"/>
      <c r="J364" s="20" t="s">
        <v>505</v>
      </c>
    </row>
    <row r="365" spans="1:10" ht="30">
      <c r="A365" s="233">
        <v>6135</v>
      </c>
      <c r="B365" s="236">
        <v>2016</v>
      </c>
      <c r="C365" s="236" t="s">
        <v>32</v>
      </c>
      <c r="D365" s="236" t="s">
        <v>230</v>
      </c>
      <c r="E365" s="236" t="s">
        <v>229</v>
      </c>
      <c r="F365" s="236" t="s">
        <v>475</v>
      </c>
      <c r="G365" s="231">
        <v>520800000</v>
      </c>
      <c r="H365" s="14" t="s">
        <v>845</v>
      </c>
      <c r="I365" s="31"/>
      <c r="J365" s="32" t="s">
        <v>505</v>
      </c>
    </row>
    <row r="366" spans="1:10" ht="60">
      <c r="A366" s="234"/>
      <c r="B366" s="237"/>
      <c r="C366" s="237"/>
      <c r="D366" s="237"/>
      <c r="E366" s="237"/>
      <c r="F366" s="237"/>
      <c r="G366" s="239"/>
      <c r="H366" s="16" t="s">
        <v>846</v>
      </c>
      <c r="I366" s="21">
        <v>950000</v>
      </c>
      <c r="J366" s="17" t="s">
        <v>495</v>
      </c>
    </row>
    <row r="367" spans="1:10" ht="30.75" thickBot="1">
      <c r="A367" s="235"/>
      <c r="B367" s="238"/>
      <c r="C367" s="238"/>
      <c r="D367" s="238"/>
      <c r="E367" s="238"/>
      <c r="F367" s="238"/>
      <c r="G367" s="232"/>
      <c r="H367" s="18" t="s">
        <v>844</v>
      </c>
      <c r="I367" s="22"/>
      <c r="J367" s="20" t="s">
        <v>495</v>
      </c>
    </row>
    <row r="368" spans="1:10" ht="15">
      <c r="A368" s="233">
        <v>6145</v>
      </c>
      <c r="B368" s="236">
        <v>2017</v>
      </c>
      <c r="C368" s="236" t="s">
        <v>92</v>
      </c>
      <c r="D368" s="236" t="s">
        <v>329</v>
      </c>
      <c r="E368" s="236" t="s">
        <v>228</v>
      </c>
      <c r="F368" s="236" t="s">
        <v>474</v>
      </c>
      <c r="G368" s="231">
        <v>280000000</v>
      </c>
      <c r="H368" s="14" t="s">
        <v>847</v>
      </c>
      <c r="I368" s="31"/>
      <c r="J368" s="32" t="s">
        <v>505</v>
      </c>
    </row>
    <row r="369" spans="1:10" ht="15.75" thickBot="1">
      <c r="A369" s="235"/>
      <c r="B369" s="238"/>
      <c r="C369" s="238"/>
      <c r="D369" s="238"/>
      <c r="E369" s="238"/>
      <c r="F369" s="238"/>
      <c r="G369" s="232"/>
      <c r="H369" s="18" t="s">
        <v>848</v>
      </c>
      <c r="I369" s="22"/>
      <c r="J369" s="20" t="s">
        <v>495</v>
      </c>
    </row>
    <row r="370" spans="1:10" ht="15">
      <c r="A370" s="233">
        <v>6146</v>
      </c>
      <c r="B370" s="236">
        <v>2017</v>
      </c>
      <c r="C370" s="236" t="s">
        <v>88</v>
      </c>
      <c r="D370" s="236" t="s">
        <v>324</v>
      </c>
      <c r="E370" s="236" t="s">
        <v>325</v>
      </c>
      <c r="F370" s="236" t="s">
        <v>475</v>
      </c>
      <c r="G370" s="231">
        <v>45714240</v>
      </c>
      <c r="H370" s="14" t="s">
        <v>849</v>
      </c>
      <c r="I370" s="31">
        <v>888289</v>
      </c>
      <c r="J370" s="32" t="s">
        <v>563</v>
      </c>
    </row>
    <row r="371" spans="1:10" ht="30">
      <c r="A371" s="234"/>
      <c r="B371" s="237"/>
      <c r="C371" s="237"/>
      <c r="D371" s="237"/>
      <c r="E371" s="237"/>
      <c r="F371" s="237"/>
      <c r="G371" s="239"/>
      <c r="H371" s="16" t="s">
        <v>850</v>
      </c>
      <c r="I371" s="21"/>
      <c r="J371" s="17" t="s">
        <v>505</v>
      </c>
    </row>
    <row r="372" spans="1:10" ht="15">
      <c r="A372" s="234"/>
      <c r="B372" s="237"/>
      <c r="C372" s="237"/>
      <c r="D372" s="237"/>
      <c r="E372" s="237"/>
      <c r="F372" s="237"/>
      <c r="G372" s="239"/>
      <c r="H372" s="16" t="s">
        <v>851</v>
      </c>
      <c r="I372" s="21"/>
      <c r="J372" s="17" t="s">
        <v>495</v>
      </c>
    </row>
    <row r="373" spans="1:10" ht="45.75" thickBot="1">
      <c r="A373" s="235"/>
      <c r="B373" s="238"/>
      <c r="C373" s="238"/>
      <c r="D373" s="238"/>
      <c r="E373" s="238"/>
      <c r="F373" s="238"/>
      <c r="G373" s="232"/>
      <c r="H373" s="18" t="s">
        <v>852</v>
      </c>
      <c r="I373" s="22"/>
      <c r="J373" s="20" t="s">
        <v>563</v>
      </c>
    </row>
    <row r="374" spans="1:10" ht="30">
      <c r="A374" s="233">
        <v>6147</v>
      </c>
      <c r="B374" s="33">
        <v>2017</v>
      </c>
      <c r="C374" s="33" t="s">
        <v>127</v>
      </c>
      <c r="D374" s="33" t="s">
        <v>376</v>
      </c>
      <c r="E374" s="13" t="s">
        <v>315</v>
      </c>
      <c r="F374" s="33" t="s">
        <v>475</v>
      </c>
      <c r="G374" s="31">
        <v>545695270</v>
      </c>
      <c r="H374" s="14" t="s">
        <v>853</v>
      </c>
      <c r="I374" s="31"/>
      <c r="J374" s="32" t="s">
        <v>563</v>
      </c>
    </row>
    <row r="375" spans="1:10" ht="30">
      <c r="A375" s="234"/>
      <c r="B375" s="9"/>
      <c r="C375" s="9"/>
      <c r="D375" s="9"/>
      <c r="E375" s="34"/>
      <c r="F375" s="9"/>
      <c r="G375" s="21"/>
      <c r="H375" s="16" t="s">
        <v>854</v>
      </c>
      <c r="I375" s="21"/>
      <c r="J375" s="17" t="s">
        <v>495</v>
      </c>
    </row>
    <row r="376" spans="1:10" ht="30">
      <c r="A376" s="234"/>
      <c r="B376" s="9"/>
      <c r="C376" s="9"/>
      <c r="D376" s="9"/>
      <c r="E376" s="34"/>
      <c r="F376" s="9"/>
      <c r="G376" s="21"/>
      <c r="H376" s="16" t="s">
        <v>855</v>
      </c>
      <c r="I376" s="21"/>
      <c r="J376" s="17" t="s">
        <v>505</v>
      </c>
    </row>
    <row r="377" spans="1:10" ht="45.75" thickBot="1">
      <c r="A377" s="235"/>
      <c r="B377" s="19"/>
      <c r="C377" s="19"/>
      <c r="D377" s="19"/>
      <c r="E377" s="35"/>
      <c r="F377" s="19"/>
      <c r="G377" s="22"/>
      <c r="H377" s="18" t="s">
        <v>856</v>
      </c>
      <c r="I377" s="22"/>
      <c r="J377" s="20" t="s">
        <v>563</v>
      </c>
    </row>
    <row r="378" spans="1:10" ht="15">
      <c r="A378" s="233">
        <v>6148</v>
      </c>
      <c r="B378" s="236">
        <v>2017</v>
      </c>
      <c r="C378" s="236" t="s">
        <v>113</v>
      </c>
      <c r="D378" s="236" t="s">
        <v>301</v>
      </c>
      <c r="E378" s="236" t="s">
        <v>285</v>
      </c>
      <c r="F378" s="236" t="s">
        <v>475</v>
      </c>
      <c r="G378" s="231">
        <v>2860000000</v>
      </c>
      <c r="H378" s="14" t="s">
        <v>857</v>
      </c>
      <c r="I378" s="31"/>
      <c r="J378" s="32" t="s">
        <v>563</v>
      </c>
    </row>
    <row r="379" spans="1:10" ht="45">
      <c r="A379" s="234"/>
      <c r="B379" s="237"/>
      <c r="C379" s="237"/>
      <c r="D379" s="237"/>
      <c r="E379" s="237"/>
      <c r="F379" s="237"/>
      <c r="G379" s="239"/>
      <c r="H379" s="16" t="s">
        <v>861</v>
      </c>
      <c r="I379" s="21"/>
      <c r="J379" s="17" t="s">
        <v>505</v>
      </c>
    </row>
    <row r="380" spans="1:10" ht="45">
      <c r="A380" s="234"/>
      <c r="B380" s="237"/>
      <c r="C380" s="237"/>
      <c r="D380" s="237"/>
      <c r="E380" s="237"/>
      <c r="F380" s="237"/>
      <c r="G380" s="239"/>
      <c r="H380" s="16" t="s">
        <v>860</v>
      </c>
      <c r="I380" s="21">
        <v>8834974</v>
      </c>
      <c r="J380" s="17" t="s">
        <v>495</v>
      </c>
    </row>
    <row r="381" spans="1:10" ht="45">
      <c r="A381" s="234"/>
      <c r="B381" s="237"/>
      <c r="C381" s="237"/>
      <c r="D381" s="237"/>
      <c r="E381" s="237"/>
      <c r="F381" s="237"/>
      <c r="G381" s="239"/>
      <c r="H381" s="16" t="s">
        <v>859</v>
      </c>
      <c r="I381" s="21">
        <v>43113968</v>
      </c>
      <c r="J381" s="17" t="s">
        <v>495</v>
      </c>
    </row>
    <row r="382" spans="1:10" ht="30.75" thickBot="1">
      <c r="A382" s="235"/>
      <c r="B382" s="238"/>
      <c r="C382" s="238"/>
      <c r="D382" s="238"/>
      <c r="E382" s="238"/>
      <c r="F382" s="238"/>
      <c r="G382" s="232"/>
      <c r="H382" s="18" t="s">
        <v>858</v>
      </c>
      <c r="I382" s="22"/>
      <c r="J382" s="20" t="s">
        <v>505</v>
      </c>
    </row>
    <row r="383" spans="1:10" ht="15">
      <c r="A383" s="233">
        <v>6150</v>
      </c>
      <c r="B383" s="33">
        <v>2017</v>
      </c>
      <c r="C383" s="33" t="s">
        <v>107</v>
      </c>
      <c r="D383" s="33" t="s">
        <v>349</v>
      </c>
      <c r="E383" s="13" t="s">
        <v>351</v>
      </c>
      <c r="F383" s="33" t="s">
        <v>474</v>
      </c>
      <c r="G383" s="31">
        <v>160000000</v>
      </c>
      <c r="H383" s="14" t="s">
        <v>862</v>
      </c>
      <c r="I383" s="31"/>
      <c r="J383" s="32" t="s">
        <v>505</v>
      </c>
    </row>
    <row r="384" spans="1:10" ht="15.75" thickBot="1">
      <c r="A384" s="235"/>
      <c r="B384" s="19"/>
      <c r="C384" s="19"/>
      <c r="D384" s="19"/>
      <c r="E384" s="35"/>
      <c r="F384" s="19"/>
      <c r="G384" s="22"/>
      <c r="H384" s="18" t="s">
        <v>863</v>
      </c>
      <c r="I384" s="22"/>
      <c r="J384" s="20" t="s">
        <v>505</v>
      </c>
    </row>
    <row r="385" spans="1:10" ht="30">
      <c r="A385" s="233">
        <v>6151</v>
      </c>
      <c r="B385" s="236">
        <v>2016</v>
      </c>
      <c r="C385" s="236" t="s">
        <v>80</v>
      </c>
      <c r="D385" s="236" t="s">
        <v>304</v>
      </c>
      <c r="E385" s="236" t="s">
        <v>305</v>
      </c>
      <c r="F385" s="236" t="s">
        <v>545</v>
      </c>
      <c r="G385" s="231">
        <v>500000000</v>
      </c>
      <c r="H385" s="14" t="s">
        <v>874</v>
      </c>
      <c r="I385" s="31"/>
      <c r="J385" s="32" t="s">
        <v>495</v>
      </c>
    </row>
    <row r="386" spans="1:10" ht="30.75" thickBot="1">
      <c r="A386" s="235"/>
      <c r="B386" s="238"/>
      <c r="C386" s="238"/>
      <c r="D386" s="238"/>
      <c r="E386" s="238"/>
      <c r="F386" s="238"/>
      <c r="G386" s="232"/>
      <c r="H386" s="18" t="s">
        <v>864</v>
      </c>
      <c r="I386" s="22"/>
      <c r="J386" s="20"/>
    </row>
    <row r="387" spans="1:10" ht="30.75" thickBot="1">
      <c r="A387" s="24">
        <v>6153</v>
      </c>
      <c r="B387" s="25">
        <v>2017</v>
      </c>
      <c r="C387" s="25" t="s">
        <v>42</v>
      </c>
      <c r="D387" s="25" t="s">
        <v>348</v>
      </c>
      <c r="E387" s="26" t="s">
        <v>294</v>
      </c>
      <c r="F387" s="25" t="s">
        <v>474</v>
      </c>
      <c r="G387" s="27">
        <v>157274000</v>
      </c>
      <c r="H387" s="30" t="s">
        <v>481</v>
      </c>
      <c r="I387" s="27"/>
      <c r="J387" s="28" t="s">
        <v>563</v>
      </c>
    </row>
    <row r="388" spans="1:10" ht="75">
      <c r="A388" s="233">
        <v>6154</v>
      </c>
      <c r="B388" s="236">
        <v>2017</v>
      </c>
      <c r="C388" s="236" t="s">
        <v>95</v>
      </c>
      <c r="D388" s="236" t="s">
        <v>333</v>
      </c>
      <c r="E388" s="236" t="s">
        <v>229</v>
      </c>
      <c r="F388" s="236" t="s">
        <v>474</v>
      </c>
      <c r="G388" s="231">
        <v>85000000</v>
      </c>
      <c r="H388" s="14" t="s">
        <v>865</v>
      </c>
      <c r="I388" s="31"/>
      <c r="J388" s="32" t="s">
        <v>563</v>
      </c>
    </row>
    <row r="389" spans="1:10" ht="30">
      <c r="A389" s="234"/>
      <c r="B389" s="237"/>
      <c r="C389" s="237"/>
      <c r="D389" s="237"/>
      <c r="E389" s="237"/>
      <c r="F389" s="237"/>
      <c r="G389" s="239"/>
      <c r="H389" s="16" t="s">
        <v>866</v>
      </c>
      <c r="I389" s="21"/>
      <c r="J389" s="17" t="s">
        <v>505</v>
      </c>
    </row>
    <row r="390" spans="1:10" ht="30.75" thickBot="1">
      <c r="A390" s="235"/>
      <c r="B390" s="238"/>
      <c r="C390" s="238"/>
      <c r="D390" s="238"/>
      <c r="E390" s="238"/>
      <c r="F390" s="238"/>
      <c r="G390" s="232"/>
      <c r="H390" s="18" t="s">
        <v>867</v>
      </c>
      <c r="I390" s="22">
        <v>2567857</v>
      </c>
      <c r="J390" s="20" t="s">
        <v>495</v>
      </c>
    </row>
    <row r="391" spans="1:10" ht="15.75" thickBot="1">
      <c r="A391" s="29">
        <v>6156</v>
      </c>
      <c r="B391" s="25">
        <v>2017</v>
      </c>
      <c r="C391" s="25" t="s">
        <v>118</v>
      </c>
      <c r="D391" s="25" t="s">
        <v>362</v>
      </c>
      <c r="E391" s="26" t="s">
        <v>364</v>
      </c>
      <c r="F391" s="25" t="s">
        <v>547</v>
      </c>
      <c r="G391" s="27">
        <v>6900314467</v>
      </c>
      <c r="H391" s="30">
        <v>0</v>
      </c>
      <c r="I391" s="27"/>
      <c r="J391" s="28" t="s">
        <v>563</v>
      </c>
    </row>
    <row r="392" spans="1:10" ht="30">
      <c r="A392" s="233">
        <v>6157</v>
      </c>
      <c r="B392" s="236">
        <v>2017</v>
      </c>
      <c r="C392" s="236" t="s">
        <v>90</v>
      </c>
      <c r="D392" s="236" t="s">
        <v>327</v>
      </c>
      <c r="E392" s="236" t="s">
        <v>229</v>
      </c>
      <c r="F392" s="236" t="s">
        <v>475</v>
      </c>
      <c r="G392" s="231">
        <v>740850000</v>
      </c>
      <c r="H392" s="14" t="s">
        <v>868</v>
      </c>
      <c r="I392" s="31"/>
      <c r="J392" s="32" t="s">
        <v>505</v>
      </c>
    </row>
    <row r="393" spans="1:10" ht="75.75" thickBot="1">
      <c r="A393" s="235"/>
      <c r="B393" s="238"/>
      <c r="C393" s="238"/>
      <c r="D393" s="238"/>
      <c r="E393" s="238"/>
      <c r="F393" s="238"/>
      <c r="G393" s="232"/>
      <c r="H393" s="18" t="s">
        <v>869</v>
      </c>
      <c r="I393" s="22">
        <v>26421031</v>
      </c>
      <c r="J393" s="20" t="s">
        <v>495</v>
      </c>
    </row>
    <row r="394" spans="1:10" ht="45">
      <c r="A394" s="233">
        <v>6158</v>
      </c>
      <c r="B394" s="236">
        <v>2017</v>
      </c>
      <c r="C394" s="236" t="s">
        <v>99</v>
      </c>
      <c r="D394" s="236" t="s">
        <v>340</v>
      </c>
      <c r="E394" s="236" t="s">
        <v>303</v>
      </c>
      <c r="F394" s="236" t="s">
        <v>474</v>
      </c>
      <c r="G394" s="231">
        <v>792738240</v>
      </c>
      <c r="H394" s="14" t="s">
        <v>870</v>
      </c>
      <c r="I394" s="31"/>
      <c r="J394" s="32" t="s">
        <v>505</v>
      </c>
    </row>
    <row r="395" spans="1:10" ht="45">
      <c r="A395" s="234"/>
      <c r="B395" s="237"/>
      <c r="C395" s="237"/>
      <c r="D395" s="237"/>
      <c r="E395" s="237"/>
      <c r="F395" s="237"/>
      <c r="G395" s="239"/>
      <c r="H395" s="16" t="s">
        <v>871</v>
      </c>
      <c r="I395" s="21"/>
      <c r="J395" s="17" t="s">
        <v>495</v>
      </c>
    </row>
    <row r="396" spans="1:10" ht="15">
      <c r="A396" s="234"/>
      <c r="B396" s="237"/>
      <c r="C396" s="237"/>
      <c r="D396" s="237"/>
      <c r="E396" s="237"/>
      <c r="F396" s="237"/>
      <c r="G396" s="239"/>
      <c r="H396" s="16" t="s">
        <v>872</v>
      </c>
      <c r="I396" s="21"/>
      <c r="J396" s="17" t="s">
        <v>505</v>
      </c>
    </row>
    <row r="397" spans="1:10" ht="45.75" thickBot="1">
      <c r="A397" s="235"/>
      <c r="B397" s="238"/>
      <c r="C397" s="238"/>
      <c r="D397" s="238"/>
      <c r="E397" s="238"/>
      <c r="F397" s="238"/>
      <c r="G397" s="232"/>
      <c r="H397" s="18" t="s">
        <v>873</v>
      </c>
      <c r="I397" s="22">
        <v>2248280</v>
      </c>
      <c r="J397" s="20" t="s">
        <v>495</v>
      </c>
    </row>
    <row r="398" spans="1:10" ht="45">
      <c r="A398" s="233">
        <v>6159</v>
      </c>
      <c r="B398" s="236">
        <v>2017</v>
      </c>
      <c r="C398" s="236" t="s">
        <v>120</v>
      </c>
      <c r="D398" s="236" t="s">
        <v>365</v>
      </c>
      <c r="E398" s="236" t="s">
        <v>285</v>
      </c>
      <c r="F398" s="236" t="s">
        <v>474</v>
      </c>
      <c r="G398" s="231">
        <v>784160000</v>
      </c>
      <c r="H398" s="14" t="s">
        <v>875</v>
      </c>
      <c r="I398" s="31"/>
      <c r="J398" s="32" t="s">
        <v>563</v>
      </c>
    </row>
    <row r="399" spans="1:10" ht="60">
      <c r="A399" s="234"/>
      <c r="B399" s="237"/>
      <c r="C399" s="237"/>
      <c r="D399" s="237"/>
      <c r="E399" s="237"/>
      <c r="F399" s="237"/>
      <c r="G399" s="239"/>
      <c r="H399" s="16" t="s">
        <v>876</v>
      </c>
      <c r="I399" s="21"/>
      <c r="J399" s="17" t="s">
        <v>495</v>
      </c>
    </row>
    <row r="400" spans="1:10" ht="45">
      <c r="A400" s="234"/>
      <c r="B400" s="237"/>
      <c r="C400" s="237"/>
      <c r="D400" s="237"/>
      <c r="E400" s="237"/>
      <c r="F400" s="237"/>
      <c r="G400" s="239"/>
      <c r="H400" s="16" t="s">
        <v>877</v>
      </c>
      <c r="I400" s="21"/>
      <c r="J400" s="17" t="s">
        <v>563</v>
      </c>
    </row>
    <row r="401" spans="1:10" ht="60">
      <c r="A401" s="234"/>
      <c r="B401" s="237"/>
      <c r="C401" s="237"/>
      <c r="D401" s="237"/>
      <c r="E401" s="237"/>
      <c r="F401" s="237"/>
      <c r="G401" s="239"/>
      <c r="H401" s="16" t="s">
        <v>878</v>
      </c>
      <c r="I401" s="21"/>
      <c r="J401" s="17" t="s">
        <v>495</v>
      </c>
    </row>
    <row r="402" spans="1:10" ht="45">
      <c r="A402" s="234"/>
      <c r="B402" s="237"/>
      <c r="C402" s="237"/>
      <c r="D402" s="237"/>
      <c r="E402" s="237"/>
      <c r="F402" s="237"/>
      <c r="G402" s="239"/>
      <c r="H402" s="16" t="s">
        <v>879</v>
      </c>
      <c r="I402" s="21"/>
      <c r="J402" s="17" t="s">
        <v>505</v>
      </c>
    </row>
    <row r="403" spans="1:10" ht="45">
      <c r="A403" s="234"/>
      <c r="B403" s="237"/>
      <c r="C403" s="237"/>
      <c r="D403" s="237"/>
      <c r="E403" s="237"/>
      <c r="F403" s="237"/>
      <c r="G403" s="239"/>
      <c r="H403" s="16" t="s">
        <v>880</v>
      </c>
      <c r="I403" s="21"/>
      <c r="J403" s="17" t="s">
        <v>505</v>
      </c>
    </row>
    <row r="404" spans="1:10" ht="45">
      <c r="A404" s="234"/>
      <c r="B404" s="237"/>
      <c r="C404" s="237"/>
      <c r="D404" s="237"/>
      <c r="E404" s="237"/>
      <c r="F404" s="237"/>
      <c r="G404" s="239"/>
      <c r="H404" s="16" t="s">
        <v>881</v>
      </c>
      <c r="I404" s="21"/>
      <c r="J404" s="17" t="s">
        <v>563</v>
      </c>
    </row>
    <row r="405" spans="1:10" ht="45">
      <c r="A405" s="234"/>
      <c r="B405" s="237"/>
      <c r="C405" s="237"/>
      <c r="D405" s="237"/>
      <c r="E405" s="237"/>
      <c r="F405" s="237"/>
      <c r="G405" s="239"/>
      <c r="H405" s="16" t="s">
        <v>882</v>
      </c>
      <c r="I405" s="21"/>
      <c r="J405" s="17" t="s">
        <v>563</v>
      </c>
    </row>
    <row r="406" spans="1:10" ht="45">
      <c r="A406" s="234"/>
      <c r="B406" s="237"/>
      <c r="C406" s="237"/>
      <c r="D406" s="237"/>
      <c r="E406" s="237"/>
      <c r="F406" s="237"/>
      <c r="G406" s="239"/>
      <c r="H406" s="16" t="s">
        <v>883</v>
      </c>
      <c r="I406" s="21"/>
      <c r="J406" s="17" t="s">
        <v>505</v>
      </c>
    </row>
    <row r="407" spans="1:10" ht="30">
      <c r="A407" s="234"/>
      <c r="B407" s="237"/>
      <c r="C407" s="237"/>
      <c r="D407" s="237"/>
      <c r="E407" s="237"/>
      <c r="F407" s="237"/>
      <c r="G407" s="239"/>
      <c r="H407" s="16" t="s">
        <v>886</v>
      </c>
      <c r="I407" s="21"/>
      <c r="J407" s="17" t="s">
        <v>563</v>
      </c>
    </row>
    <row r="408" spans="1:10" ht="45">
      <c r="A408" s="234"/>
      <c r="B408" s="237"/>
      <c r="C408" s="237"/>
      <c r="D408" s="237"/>
      <c r="E408" s="237"/>
      <c r="F408" s="237"/>
      <c r="G408" s="239"/>
      <c r="H408" s="16" t="s">
        <v>884</v>
      </c>
      <c r="I408" s="21"/>
      <c r="J408" s="17" t="s">
        <v>563</v>
      </c>
    </row>
    <row r="409" spans="1:10" ht="60.75" thickBot="1">
      <c r="A409" s="235"/>
      <c r="B409" s="238"/>
      <c r="C409" s="238"/>
      <c r="D409" s="238"/>
      <c r="E409" s="238"/>
      <c r="F409" s="238"/>
      <c r="G409" s="232"/>
      <c r="H409" s="18" t="s">
        <v>885</v>
      </c>
      <c r="I409" s="22">
        <v>260725192</v>
      </c>
      <c r="J409" s="20" t="s">
        <v>495</v>
      </c>
    </row>
    <row r="410" spans="1:10" ht="60">
      <c r="A410" s="233">
        <v>6160</v>
      </c>
      <c r="B410" s="236">
        <v>2017</v>
      </c>
      <c r="C410" s="236" t="s">
        <v>51</v>
      </c>
      <c r="D410" s="236" t="s">
        <v>350</v>
      </c>
      <c r="E410" s="236" t="s">
        <v>202</v>
      </c>
      <c r="F410" s="236" t="s">
        <v>474</v>
      </c>
      <c r="G410" s="231">
        <v>71000000</v>
      </c>
      <c r="H410" s="14" t="s">
        <v>887</v>
      </c>
      <c r="I410" s="31"/>
      <c r="J410" s="32" t="s">
        <v>563</v>
      </c>
    </row>
    <row r="411" spans="1:10" ht="45">
      <c r="A411" s="234"/>
      <c r="B411" s="237"/>
      <c r="C411" s="237"/>
      <c r="D411" s="237"/>
      <c r="E411" s="237"/>
      <c r="F411" s="237"/>
      <c r="G411" s="239"/>
      <c r="H411" s="16" t="s">
        <v>888</v>
      </c>
      <c r="I411" s="21"/>
      <c r="J411" s="17" t="s">
        <v>505</v>
      </c>
    </row>
    <row r="412" spans="1:10" ht="45">
      <c r="A412" s="234"/>
      <c r="B412" s="237"/>
      <c r="C412" s="237"/>
      <c r="D412" s="237"/>
      <c r="E412" s="237"/>
      <c r="F412" s="237"/>
      <c r="G412" s="239"/>
      <c r="H412" s="16" t="s">
        <v>889</v>
      </c>
      <c r="I412" s="21"/>
      <c r="J412" s="17" t="s">
        <v>505</v>
      </c>
    </row>
    <row r="413" spans="1:10" ht="60">
      <c r="A413" s="234"/>
      <c r="B413" s="237"/>
      <c r="C413" s="237"/>
      <c r="D413" s="237"/>
      <c r="E413" s="237"/>
      <c r="F413" s="237"/>
      <c r="G413" s="239"/>
      <c r="H413" s="16" t="s">
        <v>891</v>
      </c>
      <c r="I413" s="21">
        <v>4892858</v>
      </c>
      <c r="J413" s="17" t="s">
        <v>495</v>
      </c>
    </row>
    <row r="414" spans="1:10" ht="45.75" thickBot="1">
      <c r="A414" s="235"/>
      <c r="B414" s="238"/>
      <c r="C414" s="238"/>
      <c r="D414" s="238"/>
      <c r="E414" s="238"/>
      <c r="F414" s="238"/>
      <c r="G414" s="232"/>
      <c r="H414" s="18" t="s">
        <v>890</v>
      </c>
      <c r="I414" s="22"/>
      <c r="J414" s="20" t="s">
        <v>495</v>
      </c>
    </row>
    <row r="415" spans="1:10" ht="30">
      <c r="A415" s="233">
        <v>6161</v>
      </c>
      <c r="B415" s="236">
        <v>2017</v>
      </c>
      <c r="C415" s="236" t="s">
        <v>110</v>
      </c>
      <c r="D415" s="236" t="s">
        <v>354</v>
      </c>
      <c r="E415" s="236" t="s">
        <v>355</v>
      </c>
      <c r="F415" s="236" t="s">
        <v>474</v>
      </c>
      <c r="G415" s="231">
        <v>120000000</v>
      </c>
      <c r="H415" s="14" t="s">
        <v>892</v>
      </c>
      <c r="I415" s="31"/>
      <c r="J415" s="32" t="s">
        <v>505</v>
      </c>
    </row>
    <row r="416" spans="1:10" ht="30">
      <c r="A416" s="234"/>
      <c r="B416" s="237"/>
      <c r="C416" s="237"/>
      <c r="D416" s="237"/>
      <c r="E416" s="237"/>
      <c r="F416" s="237"/>
      <c r="G416" s="239"/>
      <c r="H416" s="16" t="s">
        <v>893</v>
      </c>
      <c r="I416" s="21"/>
      <c r="J416" s="17" t="s">
        <v>563</v>
      </c>
    </row>
    <row r="417" spans="1:10" ht="30.75" thickBot="1">
      <c r="A417" s="235"/>
      <c r="B417" s="238"/>
      <c r="C417" s="238"/>
      <c r="D417" s="238"/>
      <c r="E417" s="238"/>
      <c r="F417" s="238"/>
      <c r="G417" s="232"/>
      <c r="H417" s="18" t="s">
        <v>894</v>
      </c>
      <c r="I417" s="22">
        <v>6588200</v>
      </c>
      <c r="J417" s="20" t="s">
        <v>495</v>
      </c>
    </row>
    <row r="418" spans="1:10" ht="30">
      <c r="A418" s="233">
        <v>6163</v>
      </c>
      <c r="B418" s="236">
        <v>2017</v>
      </c>
      <c r="C418" s="236" t="s">
        <v>103</v>
      </c>
      <c r="D418" s="236" t="s">
        <v>345</v>
      </c>
      <c r="E418" s="236" t="s">
        <v>229</v>
      </c>
      <c r="F418" s="236" t="s">
        <v>474</v>
      </c>
      <c r="G418" s="231">
        <v>114142500</v>
      </c>
      <c r="H418" s="14" t="s">
        <v>895</v>
      </c>
      <c r="I418" s="31"/>
      <c r="J418" s="32" t="s">
        <v>563</v>
      </c>
    </row>
    <row r="419" spans="1:10" ht="45">
      <c r="A419" s="234"/>
      <c r="B419" s="237"/>
      <c r="C419" s="237"/>
      <c r="D419" s="237"/>
      <c r="E419" s="237"/>
      <c r="F419" s="237"/>
      <c r="G419" s="239"/>
      <c r="H419" s="16" t="s">
        <v>896</v>
      </c>
      <c r="I419" s="21">
        <v>13305160</v>
      </c>
      <c r="J419" s="17" t="s">
        <v>495</v>
      </c>
    </row>
    <row r="420" spans="1:10" ht="45.75" thickBot="1">
      <c r="A420" s="235"/>
      <c r="B420" s="238"/>
      <c r="C420" s="238"/>
      <c r="D420" s="238"/>
      <c r="E420" s="238"/>
      <c r="F420" s="238"/>
      <c r="G420" s="232"/>
      <c r="H420" s="18" t="s">
        <v>897</v>
      </c>
      <c r="I420" s="22">
        <f>2800000+950000</f>
        <v>3750000</v>
      </c>
      <c r="J420" s="20" t="s">
        <v>495</v>
      </c>
    </row>
    <row r="421" spans="1:10" ht="45">
      <c r="A421" s="233">
        <v>6165</v>
      </c>
      <c r="B421" s="236">
        <v>2017</v>
      </c>
      <c r="C421" s="236" t="s">
        <v>105</v>
      </c>
      <c r="D421" s="236" t="s">
        <v>347</v>
      </c>
      <c r="E421" s="236" t="s">
        <v>229</v>
      </c>
      <c r="F421" s="236" t="s">
        <v>476</v>
      </c>
      <c r="G421" s="231">
        <v>19014845</v>
      </c>
      <c r="H421" s="14" t="s">
        <v>898</v>
      </c>
      <c r="I421" s="31"/>
      <c r="J421" s="32" t="s">
        <v>505</v>
      </c>
    </row>
    <row r="422" spans="1:10" ht="45">
      <c r="A422" s="234"/>
      <c r="B422" s="237"/>
      <c r="C422" s="237"/>
      <c r="D422" s="237"/>
      <c r="E422" s="237"/>
      <c r="F422" s="237"/>
      <c r="G422" s="239"/>
      <c r="H422" s="16" t="s">
        <v>899</v>
      </c>
      <c r="I422" s="21"/>
      <c r="J422" s="17" t="s">
        <v>505</v>
      </c>
    </row>
    <row r="423" spans="1:10" ht="60.75" thickBot="1">
      <c r="A423" s="235"/>
      <c r="B423" s="238"/>
      <c r="C423" s="238"/>
      <c r="D423" s="238"/>
      <c r="E423" s="238"/>
      <c r="F423" s="238"/>
      <c r="G423" s="232"/>
      <c r="H423" s="18" t="s">
        <v>900</v>
      </c>
      <c r="I423" s="22"/>
      <c r="J423" s="20" t="s">
        <v>495</v>
      </c>
    </row>
    <row r="424" spans="1:10" ht="30">
      <c r="A424" s="233">
        <v>6167</v>
      </c>
      <c r="B424" s="236">
        <v>2017</v>
      </c>
      <c r="C424" s="236" t="s">
        <v>101</v>
      </c>
      <c r="D424" s="236" t="s">
        <v>428</v>
      </c>
      <c r="E424" s="236" t="s">
        <v>187</v>
      </c>
      <c r="F424" s="236" t="s">
        <v>475</v>
      </c>
      <c r="G424" s="231">
        <v>130666667</v>
      </c>
      <c r="H424" s="14" t="s">
        <v>902</v>
      </c>
      <c r="I424" s="31"/>
      <c r="J424" s="32" t="s">
        <v>505</v>
      </c>
    </row>
    <row r="425" spans="1:10" ht="45">
      <c r="A425" s="234"/>
      <c r="B425" s="237"/>
      <c r="C425" s="237"/>
      <c r="D425" s="237"/>
      <c r="E425" s="237"/>
      <c r="F425" s="237"/>
      <c r="G425" s="239"/>
      <c r="H425" s="16" t="s">
        <v>903</v>
      </c>
      <c r="I425" s="21"/>
      <c r="J425" s="17" t="s">
        <v>505</v>
      </c>
    </row>
    <row r="426" spans="1:10" ht="30.75" thickBot="1">
      <c r="A426" s="235"/>
      <c r="B426" s="238"/>
      <c r="C426" s="238"/>
      <c r="D426" s="238"/>
      <c r="E426" s="238"/>
      <c r="F426" s="238"/>
      <c r="G426" s="232"/>
      <c r="H426" s="18" t="s">
        <v>901</v>
      </c>
      <c r="I426" s="22"/>
      <c r="J426" s="20" t="s">
        <v>563</v>
      </c>
    </row>
    <row r="427" spans="1:10" ht="75">
      <c r="A427" s="233">
        <v>6168</v>
      </c>
      <c r="B427" s="236">
        <v>2017</v>
      </c>
      <c r="C427" s="236" t="s">
        <v>94</v>
      </c>
      <c r="D427" s="236" t="s">
        <v>331</v>
      </c>
      <c r="E427" s="236" t="s">
        <v>332</v>
      </c>
      <c r="F427" s="236" t="s">
        <v>475</v>
      </c>
      <c r="G427" s="231">
        <v>282092787</v>
      </c>
      <c r="H427" s="14" t="s">
        <v>904</v>
      </c>
      <c r="I427" s="31">
        <v>73490199</v>
      </c>
      <c r="J427" s="32" t="s">
        <v>563</v>
      </c>
    </row>
    <row r="428" spans="1:10" ht="30">
      <c r="A428" s="234"/>
      <c r="B428" s="237"/>
      <c r="C428" s="237"/>
      <c r="D428" s="237"/>
      <c r="E428" s="237"/>
      <c r="F428" s="237"/>
      <c r="G428" s="239"/>
      <c r="H428" s="16" t="s">
        <v>905</v>
      </c>
      <c r="I428" s="21"/>
      <c r="J428" s="17" t="s">
        <v>505</v>
      </c>
    </row>
    <row r="429" spans="1:10" ht="30">
      <c r="A429" s="234"/>
      <c r="B429" s="237"/>
      <c r="C429" s="237"/>
      <c r="D429" s="237"/>
      <c r="E429" s="237"/>
      <c r="F429" s="237"/>
      <c r="G429" s="239"/>
      <c r="H429" s="16" t="s">
        <v>906</v>
      </c>
      <c r="I429" s="21"/>
      <c r="J429" s="17" t="s">
        <v>495</v>
      </c>
    </row>
    <row r="430" spans="1:10" ht="60.75" thickBot="1">
      <c r="A430" s="235"/>
      <c r="B430" s="238"/>
      <c r="C430" s="238"/>
      <c r="D430" s="238"/>
      <c r="E430" s="238"/>
      <c r="F430" s="238"/>
      <c r="G430" s="232"/>
      <c r="H430" s="18" t="s">
        <v>907</v>
      </c>
      <c r="I430" s="22"/>
      <c r="J430" s="20" t="s">
        <v>563</v>
      </c>
    </row>
    <row r="431" spans="1:10" ht="30">
      <c r="A431" s="233">
        <v>6169</v>
      </c>
      <c r="B431" s="236">
        <v>2017</v>
      </c>
      <c r="C431" s="236" t="s">
        <v>126</v>
      </c>
      <c r="D431" s="236" t="s">
        <v>375</v>
      </c>
      <c r="E431" s="236" t="s">
        <v>374</v>
      </c>
      <c r="F431" s="236" t="s">
        <v>475</v>
      </c>
      <c r="G431" s="231">
        <v>156576000</v>
      </c>
      <c r="H431" s="14" t="s">
        <v>908</v>
      </c>
      <c r="I431" s="31"/>
      <c r="J431" s="32" t="s">
        <v>505</v>
      </c>
    </row>
    <row r="432" spans="1:10" ht="60">
      <c r="A432" s="234"/>
      <c r="B432" s="237"/>
      <c r="C432" s="237"/>
      <c r="D432" s="237"/>
      <c r="E432" s="237"/>
      <c r="F432" s="237"/>
      <c r="G432" s="239"/>
      <c r="H432" s="16" t="s">
        <v>909</v>
      </c>
      <c r="I432" s="21"/>
      <c r="J432" s="17" t="s">
        <v>495</v>
      </c>
    </row>
    <row r="433" spans="1:10" ht="45.75" thickBot="1">
      <c r="A433" s="235"/>
      <c r="B433" s="238"/>
      <c r="C433" s="238"/>
      <c r="D433" s="238"/>
      <c r="E433" s="238"/>
      <c r="F433" s="238"/>
      <c r="G433" s="232"/>
      <c r="H433" s="18" t="s">
        <v>910</v>
      </c>
      <c r="I433" s="22">
        <v>1000000</v>
      </c>
      <c r="J433" s="20" t="s">
        <v>495</v>
      </c>
    </row>
    <row r="434" spans="1:10" ht="15">
      <c r="A434" s="233">
        <v>6170</v>
      </c>
      <c r="B434" s="236">
        <v>2017</v>
      </c>
      <c r="C434" s="236" t="s">
        <v>137</v>
      </c>
      <c r="D434" s="236" t="s">
        <v>390</v>
      </c>
      <c r="E434" s="236" t="s">
        <v>391</v>
      </c>
      <c r="F434" s="236" t="s">
        <v>474</v>
      </c>
      <c r="G434" s="231">
        <v>321356000</v>
      </c>
      <c r="H434" s="14" t="s">
        <v>911</v>
      </c>
      <c r="I434" s="31"/>
      <c r="J434" s="32" t="s">
        <v>505</v>
      </c>
    </row>
    <row r="435" spans="1:10" ht="45">
      <c r="A435" s="234"/>
      <c r="B435" s="237"/>
      <c r="C435" s="237"/>
      <c r="D435" s="237"/>
      <c r="E435" s="237"/>
      <c r="F435" s="237"/>
      <c r="G435" s="239"/>
      <c r="H435" s="16" t="s">
        <v>912</v>
      </c>
      <c r="I435" s="21"/>
      <c r="J435" s="17" t="s">
        <v>495</v>
      </c>
    </row>
    <row r="436" spans="1:10" ht="30.75" thickBot="1">
      <c r="A436" s="235"/>
      <c r="B436" s="238"/>
      <c r="C436" s="238"/>
      <c r="D436" s="238"/>
      <c r="E436" s="238"/>
      <c r="F436" s="238"/>
      <c r="G436" s="232"/>
      <c r="H436" s="18" t="s">
        <v>913</v>
      </c>
      <c r="I436" s="22"/>
      <c r="J436" s="20" t="s">
        <v>563</v>
      </c>
    </row>
    <row r="437" spans="1:10" ht="30">
      <c r="A437" s="233">
        <v>6171</v>
      </c>
      <c r="B437" s="236">
        <v>2017</v>
      </c>
      <c r="C437" s="236" t="s">
        <v>124</v>
      </c>
      <c r="D437" s="236" t="s">
        <v>371</v>
      </c>
      <c r="E437" s="236" t="s">
        <v>372</v>
      </c>
      <c r="F437" s="236" t="s">
        <v>547</v>
      </c>
      <c r="G437" s="231">
        <v>494497000</v>
      </c>
      <c r="H437" s="14" t="s">
        <v>914</v>
      </c>
      <c r="I437" s="31"/>
      <c r="J437" s="32" t="s">
        <v>505</v>
      </c>
    </row>
    <row r="438" spans="1:10" ht="30">
      <c r="A438" s="234"/>
      <c r="B438" s="237"/>
      <c r="C438" s="237"/>
      <c r="D438" s="237"/>
      <c r="E438" s="237"/>
      <c r="F438" s="237"/>
      <c r="G438" s="239"/>
      <c r="H438" s="16" t="s">
        <v>915</v>
      </c>
      <c r="I438" s="21"/>
      <c r="J438" s="17" t="s">
        <v>505</v>
      </c>
    </row>
    <row r="439" spans="1:10" ht="45.75" thickBot="1">
      <c r="A439" s="235"/>
      <c r="B439" s="238"/>
      <c r="C439" s="238"/>
      <c r="D439" s="238"/>
      <c r="E439" s="238"/>
      <c r="F439" s="238"/>
      <c r="G439" s="232"/>
      <c r="H439" s="18" t="s">
        <v>916</v>
      </c>
      <c r="I439" s="22"/>
      <c r="J439" s="20" t="s">
        <v>495</v>
      </c>
    </row>
    <row r="440" spans="1:10" ht="15.75" thickBot="1">
      <c r="A440" s="29">
        <v>6174</v>
      </c>
      <c r="B440" s="25">
        <v>2017</v>
      </c>
      <c r="C440" s="25" t="s">
        <v>86</v>
      </c>
      <c r="D440" s="25" t="s">
        <v>316</v>
      </c>
      <c r="E440" s="26" t="s">
        <v>317</v>
      </c>
      <c r="F440" s="25" t="s">
        <v>475</v>
      </c>
      <c r="G440" s="27">
        <v>25000000</v>
      </c>
      <c r="H440" s="30">
        <v>0</v>
      </c>
      <c r="I440" s="27"/>
      <c r="J440" s="28" t="s">
        <v>563</v>
      </c>
    </row>
    <row r="441" spans="1:10" ht="60">
      <c r="A441" s="233">
        <v>6175</v>
      </c>
      <c r="B441" s="236">
        <v>2017</v>
      </c>
      <c r="C441" s="236" t="s">
        <v>136</v>
      </c>
      <c r="D441" s="236" t="s">
        <v>389</v>
      </c>
      <c r="E441" s="236" t="s">
        <v>388</v>
      </c>
      <c r="F441" s="236" t="s">
        <v>476</v>
      </c>
      <c r="G441" s="231">
        <v>40000000</v>
      </c>
      <c r="H441" s="14" t="s">
        <v>917</v>
      </c>
      <c r="I441" s="31"/>
      <c r="J441" s="32" t="s">
        <v>505</v>
      </c>
    </row>
    <row r="442" spans="1:10" ht="45">
      <c r="A442" s="234"/>
      <c r="B442" s="237"/>
      <c r="C442" s="237"/>
      <c r="D442" s="237"/>
      <c r="E442" s="237"/>
      <c r="F442" s="237"/>
      <c r="G442" s="239"/>
      <c r="H442" s="16" t="s">
        <v>918</v>
      </c>
      <c r="I442" s="21"/>
      <c r="J442" s="17" t="s">
        <v>505</v>
      </c>
    </row>
    <row r="443" spans="1:10" ht="30">
      <c r="A443" s="234"/>
      <c r="B443" s="237"/>
      <c r="C443" s="237"/>
      <c r="D443" s="237"/>
      <c r="E443" s="237"/>
      <c r="F443" s="237"/>
      <c r="G443" s="239"/>
      <c r="H443" s="16" t="s">
        <v>919</v>
      </c>
      <c r="I443" s="21"/>
      <c r="J443" s="17" t="s">
        <v>495</v>
      </c>
    </row>
    <row r="444" spans="1:10" ht="30">
      <c r="A444" s="234"/>
      <c r="B444" s="237"/>
      <c r="C444" s="237"/>
      <c r="D444" s="237"/>
      <c r="E444" s="237"/>
      <c r="F444" s="237"/>
      <c r="G444" s="239"/>
      <c r="H444" s="16" t="s">
        <v>921</v>
      </c>
      <c r="I444" s="21">
        <v>4285714</v>
      </c>
      <c r="J444" s="17" t="s">
        <v>495</v>
      </c>
    </row>
    <row r="445" spans="1:10" ht="45.75" thickBot="1">
      <c r="A445" s="235"/>
      <c r="B445" s="238"/>
      <c r="C445" s="238"/>
      <c r="D445" s="238"/>
      <c r="E445" s="238"/>
      <c r="F445" s="238"/>
      <c r="G445" s="232"/>
      <c r="H445" s="18" t="s">
        <v>920</v>
      </c>
      <c r="I445" s="22"/>
      <c r="J445" s="20" t="s">
        <v>505</v>
      </c>
    </row>
    <row r="446" spans="1:10" ht="45">
      <c r="A446" s="233">
        <v>6176</v>
      </c>
      <c r="B446" s="236">
        <v>2017</v>
      </c>
      <c r="C446" s="236" t="s">
        <v>133</v>
      </c>
      <c r="D446" s="236" t="s">
        <v>434</v>
      </c>
      <c r="E446" s="236" t="s">
        <v>229</v>
      </c>
      <c r="F446" s="236" t="s">
        <v>476</v>
      </c>
      <c r="G446" s="231">
        <v>3488950000</v>
      </c>
      <c r="H446" s="14" t="s">
        <v>922</v>
      </c>
      <c r="I446" s="31"/>
      <c r="J446" s="32" t="s">
        <v>495</v>
      </c>
    </row>
    <row r="447" spans="1:10" ht="30">
      <c r="A447" s="234"/>
      <c r="B447" s="237"/>
      <c r="C447" s="237"/>
      <c r="D447" s="237"/>
      <c r="E447" s="237"/>
      <c r="F447" s="237"/>
      <c r="G447" s="239"/>
      <c r="H447" s="16" t="s">
        <v>925</v>
      </c>
      <c r="I447" s="21">
        <v>324950000</v>
      </c>
      <c r="J447" s="17" t="s">
        <v>495</v>
      </c>
    </row>
    <row r="448" spans="1:10" ht="30">
      <c r="A448" s="234"/>
      <c r="B448" s="237"/>
      <c r="C448" s="237"/>
      <c r="D448" s="237"/>
      <c r="E448" s="237"/>
      <c r="F448" s="237"/>
      <c r="G448" s="239"/>
      <c r="H448" s="16" t="s">
        <v>923</v>
      </c>
      <c r="I448" s="21"/>
      <c r="J448" s="17" t="s">
        <v>563</v>
      </c>
    </row>
    <row r="449" spans="1:10" ht="30.75" thickBot="1">
      <c r="A449" s="235"/>
      <c r="B449" s="238"/>
      <c r="C449" s="238"/>
      <c r="D449" s="238"/>
      <c r="E449" s="238"/>
      <c r="F449" s="238"/>
      <c r="G449" s="232"/>
      <c r="H449" s="18" t="s">
        <v>924</v>
      </c>
      <c r="I449" s="22"/>
      <c r="J449" s="20" t="s">
        <v>563</v>
      </c>
    </row>
    <row r="450" spans="1:10" ht="45">
      <c r="A450" s="233">
        <v>6177</v>
      </c>
      <c r="B450" s="236">
        <v>2017</v>
      </c>
      <c r="C450" s="236" t="s">
        <v>132</v>
      </c>
      <c r="D450" s="236" t="s">
        <v>383</v>
      </c>
      <c r="E450" s="236" t="s">
        <v>229</v>
      </c>
      <c r="F450" s="236" t="s">
        <v>474</v>
      </c>
      <c r="G450" s="231">
        <v>249500000</v>
      </c>
      <c r="H450" s="14" t="s">
        <v>926</v>
      </c>
      <c r="I450" s="31"/>
      <c r="J450" s="32" t="s">
        <v>563</v>
      </c>
    </row>
    <row r="451" spans="1:10" ht="30.75" thickBot="1">
      <c r="A451" s="234"/>
      <c r="B451" s="237"/>
      <c r="C451" s="237"/>
      <c r="D451" s="237"/>
      <c r="E451" s="237"/>
      <c r="F451" s="237"/>
      <c r="G451" s="239"/>
      <c r="H451" s="16" t="s">
        <v>927</v>
      </c>
      <c r="I451" s="21">
        <v>87609158</v>
      </c>
      <c r="J451" s="17" t="s">
        <v>495</v>
      </c>
    </row>
    <row r="452" spans="1:12" ht="45">
      <c r="A452" s="233">
        <v>6178</v>
      </c>
      <c r="B452" s="236">
        <v>2017</v>
      </c>
      <c r="C452" s="236" t="s">
        <v>89</v>
      </c>
      <c r="D452" s="236" t="s">
        <v>326</v>
      </c>
      <c r="E452" s="236" t="s">
        <v>328</v>
      </c>
      <c r="F452" s="236" t="s">
        <v>475</v>
      </c>
      <c r="G452" s="231">
        <v>141501082</v>
      </c>
      <c r="H452" s="14" t="s">
        <v>928</v>
      </c>
      <c r="I452" s="31"/>
      <c r="J452" s="32" t="s">
        <v>505</v>
      </c>
      <c r="K452" s="33"/>
      <c r="L452" s="32"/>
    </row>
    <row r="453" spans="1:12" ht="45">
      <c r="A453" s="234"/>
      <c r="B453" s="237"/>
      <c r="C453" s="237"/>
      <c r="D453" s="237"/>
      <c r="E453" s="237"/>
      <c r="F453" s="237"/>
      <c r="G453" s="239"/>
      <c r="H453" s="16" t="s">
        <v>929</v>
      </c>
      <c r="I453" s="21"/>
      <c r="J453" s="17" t="s">
        <v>505</v>
      </c>
      <c r="K453" s="9"/>
      <c r="L453" s="17"/>
    </row>
    <row r="454" spans="1:12" ht="60">
      <c r="A454" s="234"/>
      <c r="B454" s="237"/>
      <c r="C454" s="237"/>
      <c r="D454" s="237"/>
      <c r="E454" s="237"/>
      <c r="F454" s="237"/>
      <c r="G454" s="239"/>
      <c r="H454" s="16" t="s">
        <v>930</v>
      </c>
      <c r="I454" s="21"/>
      <c r="J454" s="17" t="s">
        <v>505</v>
      </c>
      <c r="K454" s="9"/>
      <c r="L454" s="17"/>
    </row>
    <row r="455" spans="1:12" ht="45">
      <c r="A455" s="234"/>
      <c r="B455" s="237"/>
      <c r="C455" s="237"/>
      <c r="D455" s="237"/>
      <c r="E455" s="237"/>
      <c r="F455" s="237"/>
      <c r="G455" s="239"/>
      <c r="H455" s="16" t="s">
        <v>931</v>
      </c>
      <c r="I455" s="21"/>
      <c r="J455" s="17" t="s">
        <v>505</v>
      </c>
      <c r="K455" s="9"/>
      <c r="L455" s="17"/>
    </row>
    <row r="456" spans="1:12" ht="75">
      <c r="A456" s="234"/>
      <c r="B456" s="237"/>
      <c r="C456" s="237"/>
      <c r="D456" s="237"/>
      <c r="E456" s="237"/>
      <c r="F456" s="237"/>
      <c r="G456" s="239"/>
      <c r="H456" s="16" t="s">
        <v>932</v>
      </c>
      <c r="I456" s="21"/>
      <c r="J456" s="17" t="s">
        <v>495</v>
      </c>
      <c r="K456" s="9"/>
      <c r="L456" s="17"/>
    </row>
    <row r="457" spans="1:12" ht="90.75" thickBot="1">
      <c r="A457" s="235"/>
      <c r="B457" s="238"/>
      <c r="C457" s="238"/>
      <c r="D457" s="238"/>
      <c r="E457" s="238"/>
      <c r="F457" s="238"/>
      <c r="G457" s="232"/>
      <c r="H457" s="18" t="s">
        <v>933</v>
      </c>
      <c r="I457" s="22">
        <v>24104241</v>
      </c>
      <c r="J457" s="20" t="s">
        <v>495</v>
      </c>
      <c r="K457" s="19"/>
      <c r="L457" s="20"/>
    </row>
    <row r="458" spans="1:10" ht="30">
      <c r="A458" s="233">
        <v>6181</v>
      </c>
      <c r="B458" s="236">
        <v>2017</v>
      </c>
      <c r="C458" s="236" t="s">
        <v>129</v>
      </c>
      <c r="D458" s="236" t="s">
        <v>379</v>
      </c>
      <c r="E458" s="236" t="s">
        <v>288</v>
      </c>
      <c r="F458" s="236" t="s">
        <v>474</v>
      </c>
      <c r="G458" s="231">
        <v>220000000</v>
      </c>
      <c r="H458" s="14" t="s">
        <v>935</v>
      </c>
      <c r="I458" s="31">
        <v>7200000</v>
      </c>
      <c r="J458" s="32" t="s">
        <v>495</v>
      </c>
    </row>
    <row r="459" spans="1:10" ht="60.75" thickBot="1">
      <c r="A459" s="235"/>
      <c r="B459" s="238"/>
      <c r="C459" s="238"/>
      <c r="D459" s="238"/>
      <c r="E459" s="238"/>
      <c r="F459" s="238"/>
      <c r="G459" s="232"/>
      <c r="H459" s="18" t="s">
        <v>934</v>
      </c>
      <c r="I459" s="22"/>
      <c r="J459" s="20" t="s">
        <v>563</v>
      </c>
    </row>
    <row r="460" spans="1:10" ht="30">
      <c r="A460" s="233">
        <v>6182</v>
      </c>
      <c r="B460" s="236">
        <v>2017</v>
      </c>
      <c r="C460" s="236" t="s">
        <v>128</v>
      </c>
      <c r="D460" s="236" t="s">
        <v>377</v>
      </c>
      <c r="E460" s="236" t="s">
        <v>378</v>
      </c>
      <c r="F460" s="236" t="s">
        <v>475</v>
      </c>
      <c r="G460" s="231">
        <v>67760000</v>
      </c>
      <c r="H460" s="14" t="s">
        <v>937</v>
      </c>
      <c r="I460" s="31">
        <v>32194970</v>
      </c>
      <c r="J460" s="32" t="s">
        <v>505</v>
      </c>
    </row>
    <row r="461" spans="1:10" ht="30">
      <c r="A461" s="234"/>
      <c r="B461" s="237"/>
      <c r="C461" s="237"/>
      <c r="D461" s="237"/>
      <c r="E461" s="237"/>
      <c r="F461" s="237"/>
      <c r="G461" s="239"/>
      <c r="H461" s="16" t="s">
        <v>938</v>
      </c>
      <c r="I461" s="21">
        <v>7600000</v>
      </c>
      <c r="J461" s="17" t="s">
        <v>495</v>
      </c>
    </row>
    <row r="462" spans="1:10" ht="15.75" thickBot="1">
      <c r="A462" s="235"/>
      <c r="B462" s="238"/>
      <c r="C462" s="238"/>
      <c r="D462" s="238"/>
      <c r="E462" s="238"/>
      <c r="F462" s="238"/>
      <c r="G462" s="232"/>
      <c r="H462" s="18" t="s">
        <v>936</v>
      </c>
      <c r="I462" s="22"/>
      <c r="J462" s="20" t="s">
        <v>495</v>
      </c>
    </row>
    <row r="463" spans="1:10" ht="15">
      <c r="A463" s="233">
        <v>6183</v>
      </c>
      <c r="B463" s="236">
        <v>2017</v>
      </c>
      <c r="C463" s="236" t="s">
        <v>106</v>
      </c>
      <c r="D463" s="236" t="s">
        <v>429</v>
      </c>
      <c r="E463" s="236" t="s">
        <v>187</v>
      </c>
      <c r="F463" s="236" t="s">
        <v>474</v>
      </c>
      <c r="G463" s="231">
        <v>733867589</v>
      </c>
      <c r="H463" s="14" t="s">
        <v>939</v>
      </c>
      <c r="I463" s="31"/>
      <c r="J463" s="32" t="s">
        <v>563</v>
      </c>
    </row>
    <row r="464" spans="1:10" ht="15">
      <c r="A464" s="234"/>
      <c r="B464" s="237"/>
      <c r="C464" s="237"/>
      <c r="D464" s="237"/>
      <c r="E464" s="237"/>
      <c r="F464" s="237"/>
      <c r="G464" s="239"/>
      <c r="H464" s="16" t="s">
        <v>940</v>
      </c>
      <c r="I464" s="21"/>
      <c r="J464" s="17" t="s">
        <v>495</v>
      </c>
    </row>
    <row r="465" spans="1:10" ht="15">
      <c r="A465" s="234"/>
      <c r="B465" s="237"/>
      <c r="C465" s="237"/>
      <c r="D465" s="237"/>
      <c r="E465" s="237"/>
      <c r="F465" s="237"/>
      <c r="G465" s="239"/>
      <c r="H465" s="16" t="s">
        <v>941</v>
      </c>
      <c r="I465" s="21"/>
      <c r="J465" s="17" t="s">
        <v>505</v>
      </c>
    </row>
    <row r="466" spans="1:10" ht="30">
      <c r="A466" s="234"/>
      <c r="B466" s="237"/>
      <c r="C466" s="237"/>
      <c r="D466" s="237"/>
      <c r="E466" s="237"/>
      <c r="F466" s="237"/>
      <c r="G466" s="239"/>
      <c r="H466" s="16" t="s">
        <v>942</v>
      </c>
      <c r="I466" s="21"/>
      <c r="J466" s="17" t="s">
        <v>505</v>
      </c>
    </row>
    <row r="467" spans="1:10" ht="30.75" thickBot="1">
      <c r="A467" s="235"/>
      <c r="B467" s="238"/>
      <c r="C467" s="238"/>
      <c r="D467" s="238"/>
      <c r="E467" s="238"/>
      <c r="F467" s="238"/>
      <c r="G467" s="232"/>
      <c r="H467" s="18" t="s">
        <v>943</v>
      </c>
      <c r="I467" s="22"/>
      <c r="J467" s="20" t="s">
        <v>505</v>
      </c>
    </row>
    <row r="468" spans="1:10" ht="30">
      <c r="A468" s="233">
        <v>6184</v>
      </c>
      <c r="B468" s="236">
        <v>2017</v>
      </c>
      <c r="C468" s="236" t="s">
        <v>108</v>
      </c>
      <c r="D468" s="250" t="s">
        <v>433</v>
      </c>
      <c r="E468" s="236" t="s">
        <v>229</v>
      </c>
      <c r="F468" s="236" t="s">
        <v>475</v>
      </c>
      <c r="G468" s="231">
        <v>103920182</v>
      </c>
      <c r="H468" s="14" t="s">
        <v>944</v>
      </c>
      <c r="I468" s="31"/>
      <c r="J468" s="32" t="s">
        <v>505</v>
      </c>
    </row>
    <row r="469" spans="1:10" ht="45">
      <c r="A469" s="234"/>
      <c r="B469" s="237"/>
      <c r="C469" s="237"/>
      <c r="D469" s="254"/>
      <c r="E469" s="237"/>
      <c r="F469" s="237"/>
      <c r="G469" s="239"/>
      <c r="H469" s="16" t="s">
        <v>945</v>
      </c>
      <c r="I469" s="21"/>
      <c r="J469" s="17" t="s">
        <v>505</v>
      </c>
    </row>
    <row r="470" spans="1:10" ht="45">
      <c r="A470" s="234"/>
      <c r="B470" s="237"/>
      <c r="C470" s="237"/>
      <c r="D470" s="254"/>
      <c r="E470" s="237"/>
      <c r="F470" s="237"/>
      <c r="G470" s="239"/>
      <c r="H470" s="16" t="s">
        <v>946</v>
      </c>
      <c r="I470" s="21"/>
      <c r="J470" s="17" t="s">
        <v>505</v>
      </c>
    </row>
    <row r="471" spans="1:10" ht="30">
      <c r="A471" s="234"/>
      <c r="B471" s="237"/>
      <c r="C471" s="237"/>
      <c r="D471" s="254"/>
      <c r="E471" s="237"/>
      <c r="F471" s="237"/>
      <c r="G471" s="239"/>
      <c r="H471" s="16" t="s">
        <v>947</v>
      </c>
      <c r="I471" s="21"/>
      <c r="J471" s="17" t="s">
        <v>495</v>
      </c>
    </row>
    <row r="472" spans="1:10" ht="75">
      <c r="A472" s="234"/>
      <c r="B472" s="237"/>
      <c r="C472" s="237"/>
      <c r="D472" s="254"/>
      <c r="E472" s="237"/>
      <c r="F472" s="237"/>
      <c r="G472" s="239"/>
      <c r="H472" s="16" t="s">
        <v>948</v>
      </c>
      <c r="I472" s="21">
        <v>55465520</v>
      </c>
      <c r="J472" s="17" t="s">
        <v>495</v>
      </c>
    </row>
    <row r="473" spans="1:10" ht="45.75" thickBot="1">
      <c r="A473" s="235"/>
      <c r="B473" s="238"/>
      <c r="C473" s="238"/>
      <c r="D473" s="255"/>
      <c r="E473" s="238"/>
      <c r="F473" s="238"/>
      <c r="G473" s="232"/>
      <c r="H473" s="18" t="s">
        <v>949</v>
      </c>
      <c r="I473" s="22"/>
      <c r="J473" s="20" t="s">
        <v>563</v>
      </c>
    </row>
    <row r="474" spans="1:10" ht="15.75" thickBot="1">
      <c r="A474" s="29">
        <v>6185</v>
      </c>
      <c r="B474" s="25">
        <v>2017</v>
      </c>
      <c r="C474" s="25" t="s">
        <v>100</v>
      </c>
      <c r="D474" s="25" t="s">
        <v>341</v>
      </c>
      <c r="E474" s="26" t="s">
        <v>342</v>
      </c>
      <c r="F474" s="25" t="s">
        <v>474</v>
      </c>
      <c r="G474" s="27">
        <v>1099965607</v>
      </c>
      <c r="H474" s="30">
        <v>0</v>
      </c>
      <c r="I474" s="27"/>
      <c r="J474" s="28" t="s">
        <v>563</v>
      </c>
    </row>
    <row r="475" spans="1:10" ht="15">
      <c r="A475" s="51">
        <v>6186</v>
      </c>
      <c r="B475" s="33">
        <v>2017</v>
      </c>
      <c r="C475" s="33" t="s">
        <v>121</v>
      </c>
      <c r="D475" s="33" t="s">
        <v>366</v>
      </c>
      <c r="E475" s="13" t="s">
        <v>202</v>
      </c>
      <c r="F475" s="33" t="s">
        <v>475</v>
      </c>
      <c r="G475" s="31">
        <v>390000000</v>
      </c>
      <c r="H475" s="14" t="s">
        <v>950</v>
      </c>
      <c r="I475" s="31"/>
      <c r="J475" s="32" t="s">
        <v>505</v>
      </c>
    </row>
    <row r="476" spans="1:10" ht="30">
      <c r="A476" s="52"/>
      <c r="B476" s="9"/>
      <c r="C476" s="9"/>
      <c r="D476" s="9"/>
      <c r="E476" s="34"/>
      <c r="F476" s="9"/>
      <c r="G476" s="21"/>
      <c r="H476" s="16" t="s">
        <v>951</v>
      </c>
      <c r="I476" s="21"/>
      <c r="J476" s="17" t="s">
        <v>563</v>
      </c>
    </row>
    <row r="477" spans="1:10" ht="45">
      <c r="A477" s="52"/>
      <c r="B477" s="9"/>
      <c r="C477" s="9"/>
      <c r="D477" s="9"/>
      <c r="E477" s="34"/>
      <c r="F477" s="9"/>
      <c r="G477" s="21"/>
      <c r="H477" s="16" t="s">
        <v>952</v>
      </c>
      <c r="I477" s="21">
        <v>1044150</v>
      </c>
      <c r="J477" s="17" t="s">
        <v>495</v>
      </c>
    </row>
    <row r="478" spans="1:10" ht="30.75" thickBot="1">
      <c r="A478" s="53"/>
      <c r="B478" s="19"/>
      <c r="C478" s="19"/>
      <c r="D478" s="19"/>
      <c r="E478" s="35"/>
      <c r="F478" s="19"/>
      <c r="G478" s="22"/>
      <c r="H478" s="18" t="s">
        <v>953</v>
      </c>
      <c r="I478" s="22">
        <v>65000000</v>
      </c>
      <c r="J478" s="20" t="s">
        <v>495</v>
      </c>
    </row>
    <row r="479" spans="1:10" ht="30">
      <c r="A479" s="233">
        <v>6187</v>
      </c>
      <c r="B479" s="236">
        <v>2017</v>
      </c>
      <c r="C479" s="236" t="s">
        <v>87</v>
      </c>
      <c r="D479" s="236" t="s">
        <v>319</v>
      </c>
      <c r="E479" s="236" t="s">
        <v>320</v>
      </c>
      <c r="F479" s="236" t="s">
        <v>549</v>
      </c>
      <c r="G479" s="231">
        <v>180000000</v>
      </c>
      <c r="H479" s="14" t="s">
        <v>954</v>
      </c>
      <c r="I479" s="31"/>
      <c r="J479" s="32" t="s">
        <v>505</v>
      </c>
    </row>
    <row r="480" spans="1:10" ht="90">
      <c r="A480" s="234"/>
      <c r="B480" s="237"/>
      <c r="C480" s="237"/>
      <c r="D480" s="237"/>
      <c r="E480" s="237"/>
      <c r="F480" s="237"/>
      <c r="G480" s="239"/>
      <c r="H480" s="16" t="s">
        <v>956</v>
      </c>
      <c r="I480" s="21"/>
      <c r="J480" s="17" t="s">
        <v>495</v>
      </c>
    </row>
    <row r="481" spans="1:10" ht="30.75" thickBot="1">
      <c r="A481" s="235"/>
      <c r="B481" s="238"/>
      <c r="C481" s="238"/>
      <c r="D481" s="238"/>
      <c r="E481" s="238"/>
      <c r="F481" s="238"/>
      <c r="G481" s="232"/>
      <c r="H481" s="18" t="s">
        <v>955</v>
      </c>
      <c r="I481" s="22"/>
      <c r="J481" s="20" t="s">
        <v>495</v>
      </c>
    </row>
    <row r="482" spans="1:10" ht="30">
      <c r="A482" s="233">
        <v>6188</v>
      </c>
      <c r="B482" s="236">
        <v>2017</v>
      </c>
      <c r="C482" s="236" t="s">
        <v>116</v>
      </c>
      <c r="D482" s="236" t="s">
        <v>359</v>
      </c>
      <c r="E482" s="236" t="s">
        <v>189</v>
      </c>
      <c r="F482" s="236" t="s">
        <v>547</v>
      </c>
      <c r="G482" s="231">
        <v>775377998</v>
      </c>
      <c r="H482" s="14" t="s">
        <v>957</v>
      </c>
      <c r="I482" s="31">
        <v>45364123</v>
      </c>
      <c r="J482" s="32" t="s">
        <v>495</v>
      </c>
    </row>
    <row r="483" spans="1:10" ht="15">
      <c r="A483" s="234"/>
      <c r="B483" s="237"/>
      <c r="C483" s="237"/>
      <c r="D483" s="237"/>
      <c r="E483" s="237"/>
      <c r="F483" s="237"/>
      <c r="G483" s="239"/>
      <c r="H483" s="16" t="s">
        <v>958</v>
      </c>
      <c r="I483" s="21"/>
      <c r="J483" s="17" t="s">
        <v>563</v>
      </c>
    </row>
    <row r="484" spans="1:10" ht="15">
      <c r="A484" s="234"/>
      <c r="B484" s="237"/>
      <c r="C484" s="237"/>
      <c r="D484" s="237"/>
      <c r="E484" s="237"/>
      <c r="F484" s="237"/>
      <c r="G484" s="239"/>
      <c r="H484" s="16" t="s">
        <v>959</v>
      </c>
      <c r="I484" s="21"/>
      <c r="J484" s="17" t="s">
        <v>505</v>
      </c>
    </row>
    <row r="485" spans="1:10" ht="30">
      <c r="A485" s="234"/>
      <c r="B485" s="237"/>
      <c r="C485" s="237"/>
      <c r="D485" s="237"/>
      <c r="E485" s="237"/>
      <c r="F485" s="237"/>
      <c r="G485" s="239"/>
      <c r="H485" s="16" t="s">
        <v>960</v>
      </c>
      <c r="I485" s="21"/>
      <c r="J485" s="17" t="s">
        <v>505</v>
      </c>
    </row>
    <row r="486" spans="1:10" ht="30.75" thickBot="1">
      <c r="A486" s="235"/>
      <c r="B486" s="238"/>
      <c r="C486" s="238"/>
      <c r="D486" s="238"/>
      <c r="E486" s="238"/>
      <c r="F486" s="238"/>
      <c r="G486" s="232"/>
      <c r="H486" s="18" t="s">
        <v>961</v>
      </c>
      <c r="I486" s="22"/>
      <c r="J486" s="20" t="s">
        <v>505</v>
      </c>
    </row>
    <row r="487" spans="1:10" ht="45">
      <c r="A487" s="233">
        <v>6190</v>
      </c>
      <c r="B487" s="236">
        <v>2017</v>
      </c>
      <c r="C487" s="236" t="s">
        <v>97</v>
      </c>
      <c r="D487" s="236" t="s">
        <v>336</v>
      </c>
      <c r="E487" s="236" t="s">
        <v>337</v>
      </c>
      <c r="F487" s="236" t="s">
        <v>474</v>
      </c>
      <c r="G487" s="231">
        <v>92999163</v>
      </c>
      <c r="H487" s="14" t="s">
        <v>962</v>
      </c>
      <c r="I487" s="31"/>
      <c r="J487" s="32" t="s">
        <v>505</v>
      </c>
    </row>
    <row r="488" spans="1:10" ht="60">
      <c r="A488" s="234"/>
      <c r="B488" s="237"/>
      <c r="C488" s="237"/>
      <c r="D488" s="237"/>
      <c r="E488" s="237"/>
      <c r="F488" s="237"/>
      <c r="G488" s="239"/>
      <c r="H488" s="16" t="s">
        <v>963</v>
      </c>
      <c r="I488" s="21"/>
      <c r="J488" s="17" t="s">
        <v>505</v>
      </c>
    </row>
    <row r="489" spans="1:10" ht="60">
      <c r="A489" s="234"/>
      <c r="B489" s="237"/>
      <c r="C489" s="237"/>
      <c r="D489" s="237"/>
      <c r="E489" s="237"/>
      <c r="F489" s="237"/>
      <c r="G489" s="239"/>
      <c r="H489" s="16" t="s">
        <v>964</v>
      </c>
      <c r="I489" s="21"/>
      <c r="J489" s="17" t="s">
        <v>505</v>
      </c>
    </row>
    <row r="490" spans="1:10" ht="60">
      <c r="A490" s="234"/>
      <c r="B490" s="237"/>
      <c r="C490" s="237"/>
      <c r="D490" s="237"/>
      <c r="E490" s="237"/>
      <c r="F490" s="237"/>
      <c r="G490" s="239"/>
      <c r="H490" s="16" t="s">
        <v>965</v>
      </c>
      <c r="I490" s="21"/>
      <c r="J490" s="17" t="s">
        <v>505</v>
      </c>
    </row>
    <row r="491" spans="1:10" ht="45">
      <c r="A491" s="234"/>
      <c r="B491" s="237"/>
      <c r="C491" s="237"/>
      <c r="D491" s="237"/>
      <c r="E491" s="237"/>
      <c r="F491" s="237"/>
      <c r="G491" s="239"/>
      <c r="H491" s="16" t="s">
        <v>966</v>
      </c>
      <c r="I491" s="21"/>
      <c r="J491" s="17" t="s">
        <v>505</v>
      </c>
    </row>
    <row r="492" spans="1:10" ht="45">
      <c r="A492" s="234"/>
      <c r="B492" s="237"/>
      <c r="C492" s="237"/>
      <c r="D492" s="237"/>
      <c r="E492" s="237"/>
      <c r="F492" s="237"/>
      <c r="G492" s="239"/>
      <c r="H492" s="16" t="s">
        <v>967</v>
      </c>
      <c r="I492" s="21"/>
      <c r="J492" s="17" t="s">
        <v>505</v>
      </c>
    </row>
    <row r="493" spans="1:10" ht="45">
      <c r="A493" s="234"/>
      <c r="B493" s="237"/>
      <c r="C493" s="237"/>
      <c r="D493" s="237"/>
      <c r="E493" s="237"/>
      <c r="F493" s="237"/>
      <c r="G493" s="239"/>
      <c r="H493" s="16" t="s">
        <v>968</v>
      </c>
      <c r="I493" s="21"/>
      <c r="J493" s="17" t="s">
        <v>505</v>
      </c>
    </row>
    <row r="494" spans="1:10" ht="60">
      <c r="A494" s="234"/>
      <c r="B494" s="237"/>
      <c r="C494" s="237"/>
      <c r="D494" s="237"/>
      <c r="E494" s="237"/>
      <c r="F494" s="237"/>
      <c r="G494" s="239"/>
      <c r="H494" s="16" t="s">
        <v>969</v>
      </c>
      <c r="I494" s="21"/>
      <c r="J494" s="17" t="s">
        <v>495</v>
      </c>
    </row>
    <row r="495" spans="1:10" ht="30">
      <c r="A495" s="234"/>
      <c r="B495" s="237"/>
      <c r="C495" s="237"/>
      <c r="D495" s="237"/>
      <c r="E495" s="237"/>
      <c r="F495" s="237"/>
      <c r="G495" s="239"/>
      <c r="H495" s="16" t="s">
        <v>970</v>
      </c>
      <c r="I495" s="21"/>
      <c r="J495" s="17" t="s">
        <v>505</v>
      </c>
    </row>
    <row r="496" spans="1:10" ht="45">
      <c r="A496" s="234"/>
      <c r="B496" s="237"/>
      <c r="C496" s="237"/>
      <c r="D496" s="237"/>
      <c r="E496" s="237"/>
      <c r="F496" s="237"/>
      <c r="G496" s="239"/>
      <c r="H496" s="16" t="s">
        <v>971</v>
      </c>
      <c r="I496" s="21"/>
      <c r="J496" s="17" t="s">
        <v>563</v>
      </c>
    </row>
    <row r="497" spans="1:10" ht="30">
      <c r="A497" s="234"/>
      <c r="B497" s="237"/>
      <c r="C497" s="237"/>
      <c r="D497" s="237"/>
      <c r="E497" s="237"/>
      <c r="F497" s="237"/>
      <c r="G497" s="239"/>
      <c r="H497" s="16" t="s">
        <v>972</v>
      </c>
      <c r="I497" s="21"/>
      <c r="J497" s="17" t="s">
        <v>495</v>
      </c>
    </row>
    <row r="498" spans="1:10" ht="60.75" thickBot="1">
      <c r="A498" s="235"/>
      <c r="B498" s="238"/>
      <c r="C498" s="238"/>
      <c r="D498" s="238"/>
      <c r="E498" s="238"/>
      <c r="F498" s="238"/>
      <c r="G498" s="232"/>
      <c r="H498" s="18" t="s">
        <v>973</v>
      </c>
      <c r="I498" s="22">
        <v>1049393</v>
      </c>
      <c r="J498" s="20" t="s">
        <v>495</v>
      </c>
    </row>
    <row r="499" spans="1:10" ht="30">
      <c r="A499" s="233">
        <v>6192</v>
      </c>
      <c r="B499" s="236">
        <v>2017</v>
      </c>
      <c r="C499" s="236" t="s">
        <v>134</v>
      </c>
      <c r="D499" s="236" t="s">
        <v>384</v>
      </c>
      <c r="E499" s="236" t="s">
        <v>385</v>
      </c>
      <c r="F499" s="236" t="s">
        <v>475</v>
      </c>
      <c r="G499" s="231">
        <v>410117648</v>
      </c>
      <c r="H499" s="14" t="s">
        <v>974</v>
      </c>
      <c r="I499" s="31"/>
      <c r="J499" s="32" t="s">
        <v>505</v>
      </c>
    </row>
    <row r="500" spans="1:10" ht="45">
      <c r="A500" s="234"/>
      <c r="B500" s="237"/>
      <c r="C500" s="237"/>
      <c r="D500" s="237"/>
      <c r="E500" s="237"/>
      <c r="F500" s="237"/>
      <c r="G500" s="239"/>
      <c r="H500" s="16" t="s">
        <v>976</v>
      </c>
      <c r="I500" s="21">
        <v>79522880</v>
      </c>
      <c r="J500" s="17" t="s">
        <v>495</v>
      </c>
    </row>
    <row r="501" spans="1:10" ht="30.75" thickBot="1">
      <c r="A501" s="235"/>
      <c r="B501" s="238"/>
      <c r="C501" s="238"/>
      <c r="D501" s="238"/>
      <c r="E501" s="238"/>
      <c r="F501" s="238"/>
      <c r="G501" s="232"/>
      <c r="H501" s="18" t="s">
        <v>975</v>
      </c>
      <c r="I501" s="22"/>
      <c r="J501" s="20" t="s">
        <v>505</v>
      </c>
    </row>
    <row r="502" spans="1:10" ht="30">
      <c r="A502" s="233">
        <v>6194</v>
      </c>
      <c r="B502" s="236">
        <v>2017</v>
      </c>
      <c r="C502" s="236" t="s">
        <v>125</v>
      </c>
      <c r="D502" s="236" t="s">
        <v>373</v>
      </c>
      <c r="E502" s="236" t="s">
        <v>307</v>
      </c>
      <c r="F502" s="236" t="s">
        <v>474</v>
      </c>
      <c r="G502" s="231">
        <v>199999284</v>
      </c>
      <c r="H502" s="14" t="s">
        <v>977</v>
      </c>
      <c r="I502" s="31"/>
      <c r="J502" s="32" t="s">
        <v>505</v>
      </c>
    </row>
    <row r="503" spans="1:10" ht="30">
      <c r="A503" s="234"/>
      <c r="B503" s="237"/>
      <c r="C503" s="237"/>
      <c r="D503" s="237"/>
      <c r="E503" s="237"/>
      <c r="F503" s="237"/>
      <c r="G503" s="239"/>
      <c r="H503" s="16" t="s">
        <v>978</v>
      </c>
      <c r="I503" s="21"/>
      <c r="J503" s="17" t="s">
        <v>495</v>
      </c>
    </row>
    <row r="504" spans="1:10" ht="60.75" thickBot="1">
      <c r="A504" s="235"/>
      <c r="B504" s="238"/>
      <c r="C504" s="238"/>
      <c r="D504" s="238"/>
      <c r="E504" s="238"/>
      <c r="F504" s="238"/>
      <c r="G504" s="232"/>
      <c r="H504" s="18" t="s">
        <v>979</v>
      </c>
      <c r="I504" s="22">
        <v>18718735</v>
      </c>
      <c r="J504" s="20" t="s">
        <v>495</v>
      </c>
    </row>
    <row r="505" spans="1:10" ht="30">
      <c r="A505" s="233">
        <v>6197</v>
      </c>
      <c r="B505" s="236">
        <v>2017</v>
      </c>
      <c r="C505" s="236" t="s">
        <v>135</v>
      </c>
      <c r="D505" s="270" t="s">
        <v>386</v>
      </c>
      <c r="E505" s="236" t="s">
        <v>387</v>
      </c>
      <c r="F505" s="236" t="s">
        <v>474</v>
      </c>
      <c r="G505" s="231">
        <v>290000000</v>
      </c>
      <c r="H505" s="14" t="s">
        <v>980</v>
      </c>
      <c r="I505" s="31"/>
      <c r="J505" s="32" t="s">
        <v>495</v>
      </c>
    </row>
    <row r="506" spans="1:10" ht="45">
      <c r="A506" s="234"/>
      <c r="B506" s="237"/>
      <c r="C506" s="237"/>
      <c r="D506" s="271"/>
      <c r="E506" s="237"/>
      <c r="F506" s="237"/>
      <c r="G506" s="239"/>
      <c r="H506" s="16" t="s">
        <v>981</v>
      </c>
      <c r="I506" s="21"/>
      <c r="J506" s="17" t="s">
        <v>505</v>
      </c>
    </row>
    <row r="507" spans="1:10" ht="30">
      <c r="A507" s="234"/>
      <c r="B507" s="237"/>
      <c r="C507" s="237"/>
      <c r="D507" s="271"/>
      <c r="E507" s="237"/>
      <c r="F507" s="237"/>
      <c r="G507" s="239"/>
      <c r="H507" s="16" t="s">
        <v>982</v>
      </c>
      <c r="I507" s="21"/>
      <c r="J507" s="17" t="s">
        <v>563</v>
      </c>
    </row>
    <row r="508" spans="1:10" ht="15">
      <c r="A508" s="234"/>
      <c r="B508" s="237"/>
      <c r="C508" s="237"/>
      <c r="D508" s="271"/>
      <c r="E508" s="237"/>
      <c r="F508" s="237"/>
      <c r="G508" s="239"/>
      <c r="H508" s="16" t="s">
        <v>983</v>
      </c>
      <c r="I508" s="21">
        <v>10564286</v>
      </c>
      <c r="J508" s="17" t="s">
        <v>495</v>
      </c>
    </row>
    <row r="509" spans="1:10" ht="30">
      <c r="A509" s="234"/>
      <c r="B509" s="237"/>
      <c r="C509" s="237"/>
      <c r="D509" s="271"/>
      <c r="E509" s="237"/>
      <c r="F509" s="237"/>
      <c r="G509" s="239"/>
      <c r="H509" s="16" t="s">
        <v>984</v>
      </c>
      <c r="I509" s="21">
        <v>101376207</v>
      </c>
      <c r="J509" s="17" t="s">
        <v>495</v>
      </c>
    </row>
    <row r="510" spans="1:10" ht="15.75" thickBot="1">
      <c r="A510" s="235"/>
      <c r="B510" s="238"/>
      <c r="C510" s="238"/>
      <c r="D510" s="272"/>
      <c r="E510" s="238"/>
      <c r="F510" s="238"/>
      <c r="G510" s="232"/>
      <c r="H510" s="18" t="s">
        <v>985</v>
      </c>
      <c r="I510" s="22"/>
      <c r="J510" s="20" t="s">
        <v>563</v>
      </c>
    </row>
    <row r="511" spans="1:10" ht="30">
      <c r="A511" s="233">
        <v>6198</v>
      </c>
      <c r="B511" s="236">
        <v>2018</v>
      </c>
      <c r="C511" s="236" t="s">
        <v>154</v>
      </c>
      <c r="D511" s="236" t="s">
        <v>435</v>
      </c>
      <c r="E511" s="236" t="s">
        <v>229</v>
      </c>
      <c r="F511" s="236" t="s">
        <v>475</v>
      </c>
      <c r="G511" s="231">
        <v>2215255996</v>
      </c>
      <c r="H511" s="14" t="s">
        <v>987</v>
      </c>
      <c r="I511" s="31">
        <v>237348857</v>
      </c>
      <c r="J511" s="32" t="s">
        <v>495</v>
      </c>
    </row>
    <row r="512" spans="1:10" ht="30.75" thickBot="1">
      <c r="A512" s="235"/>
      <c r="B512" s="238"/>
      <c r="C512" s="238"/>
      <c r="D512" s="238"/>
      <c r="E512" s="238"/>
      <c r="F512" s="238"/>
      <c r="G512" s="232"/>
      <c r="H512" s="18" t="s">
        <v>986</v>
      </c>
      <c r="I512" s="22"/>
      <c r="J512" s="20" t="s">
        <v>563</v>
      </c>
    </row>
    <row r="513" spans="1:10" ht="45">
      <c r="A513" s="233">
        <v>6199</v>
      </c>
      <c r="B513" s="236">
        <v>2018</v>
      </c>
      <c r="C513" s="236" t="s">
        <v>169</v>
      </c>
      <c r="D513" s="236" t="s">
        <v>447</v>
      </c>
      <c r="E513" s="236" t="s">
        <v>274</v>
      </c>
      <c r="F513" s="236" t="s">
        <v>545</v>
      </c>
      <c r="G513" s="231">
        <v>3829020000</v>
      </c>
      <c r="H513" s="14" t="s">
        <v>988</v>
      </c>
      <c r="I513" s="31"/>
      <c r="J513" s="32" t="s">
        <v>505</v>
      </c>
    </row>
    <row r="514" spans="1:10" ht="45">
      <c r="A514" s="234"/>
      <c r="B514" s="237"/>
      <c r="C514" s="237"/>
      <c r="D514" s="237"/>
      <c r="E514" s="237"/>
      <c r="F514" s="237"/>
      <c r="G514" s="239"/>
      <c r="H514" s="16" t="s">
        <v>989</v>
      </c>
      <c r="I514" s="21"/>
      <c r="J514" s="17" t="s">
        <v>505</v>
      </c>
    </row>
    <row r="515" spans="1:10" ht="45">
      <c r="A515" s="234"/>
      <c r="B515" s="237"/>
      <c r="C515" s="237"/>
      <c r="D515" s="237"/>
      <c r="E515" s="237"/>
      <c r="F515" s="237"/>
      <c r="G515" s="239"/>
      <c r="H515" s="16" t="s">
        <v>990</v>
      </c>
      <c r="I515" s="21"/>
      <c r="J515" s="17" t="s">
        <v>505</v>
      </c>
    </row>
    <row r="516" spans="1:10" ht="60">
      <c r="A516" s="234"/>
      <c r="B516" s="237"/>
      <c r="C516" s="237"/>
      <c r="D516" s="237"/>
      <c r="E516" s="237"/>
      <c r="F516" s="237"/>
      <c r="G516" s="239"/>
      <c r="H516" s="16" t="s">
        <v>991</v>
      </c>
      <c r="I516" s="21"/>
      <c r="J516" s="17" t="s">
        <v>505</v>
      </c>
    </row>
    <row r="517" spans="1:10" ht="45">
      <c r="A517" s="234"/>
      <c r="B517" s="237"/>
      <c r="C517" s="237"/>
      <c r="D517" s="237"/>
      <c r="E517" s="237"/>
      <c r="F517" s="237"/>
      <c r="G517" s="239"/>
      <c r="H517" s="16" t="s">
        <v>992</v>
      </c>
      <c r="I517" s="21"/>
      <c r="J517" s="17" t="s">
        <v>505</v>
      </c>
    </row>
    <row r="518" spans="1:10" ht="30.75" thickBot="1">
      <c r="A518" s="235"/>
      <c r="B518" s="238"/>
      <c r="C518" s="238"/>
      <c r="D518" s="238"/>
      <c r="E518" s="238"/>
      <c r="F518" s="238"/>
      <c r="G518" s="232"/>
      <c r="H518" s="18" t="s">
        <v>993</v>
      </c>
      <c r="I518" s="22"/>
      <c r="J518" s="20" t="s">
        <v>563</v>
      </c>
    </row>
    <row r="519" spans="1:10" ht="30">
      <c r="A519" s="233">
        <v>6201</v>
      </c>
      <c r="B519" s="273">
        <v>2018</v>
      </c>
      <c r="C519" s="273" t="s">
        <v>176</v>
      </c>
      <c r="D519" s="273" t="s">
        <v>457</v>
      </c>
      <c r="E519" s="273" t="s">
        <v>458</v>
      </c>
      <c r="F519" s="273" t="s">
        <v>474</v>
      </c>
      <c r="G519" s="276">
        <v>374355870</v>
      </c>
      <c r="H519" s="58" t="s">
        <v>994</v>
      </c>
      <c r="I519" s="59"/>
      <c r="J519" s="60" t="s">
        <v>563</v>
      </c>
    </row>
    <row r="520" spans="1:10" ht="30">
      <c r="A520" s="234"/>
      <c r="B520" s="274"/>
      <c r="C520" s="274"/>
      <c r="D520" s="274"/>
      <c r="E520" s="274"/>
      <c r="F520" s="274"/>
      <c r="G520" s="277"/>
      <c r="H520" s="55" t="s">
        <v>996</v>
      </c>
      <c r="I520" s="61">
        <v>31852450</v>
      </c>
      <c r="J520" s="62" t="s">
        <v>495</v>
      </c>
    </row>
    <row r="521" spans="1:10" ht="30.75" thickBot="1">
      <c r="A521" s="235"/>
      <c r="B521" s="275"/>
      <c r="C521" s="275"/>
      <c r="D521" s="275"/>
      <c r="E521" s="275"/>
      <c r="F521" s="275"/>
      <c r="G521" s="278"/>
      <c r="H521" s="57" t="s">
        <v>995</v>
      </c>
      <c r="I521" s="63">
        <v>8022019</v>
      </c>
      <c r="J521" s="64" t="s">
        <v>495</v>
      </c>
    </row>
    <row r="522" spans="1:10" ht="15">
      <c r="A522" s="233">
        <v>6202</v>
      </c>
      <c r="B522" s="236">
        <v>2017</v>
      </c>
      <c r="C522" s="236" t="s">
        <v>102</v>
      </c>
      <c r="D522" s="236" t="s">
        <v>343</v>
      </c>
      <c r="E522" s="236" t="s">
        <v>344</v>
      </c>
      <c r="F522" s="236" t="s">
        <v>475</v>
      </c>
      <c r="G522" s="231">
        <v>334972950</v>
      </c>
      <c r="H522" s="14" t="s">
        <v>999</v>
      </c>
      <c r="I522" s="31"/>
      <c r="J522" s="32" t="s">
        <v>563</v>
      </c>
    </row>
    <row r="523" spans="1:10" ht="30.75" thickBot="1">
      <c r="A523" s="235"/>
      <c r="B523" s="238"/>
      <c r="C523" s="238"/>
      <c r="D523" s="238"/>
      <c r="E523" s="238"/>
      <c r="F523" s="238"/>
      <c r="G523" s="232"/>
      <c r="H523" s="18" t="s">
        <v>1000</v>
      </c>
      <c r="I523" s="22"/>
      <c r="J523" s="20" t="s">
        <v>563</v>
      </c>
    </row>
    <row r="524" spans="1:10" ht="15">
      <c r="A524" s="233">
        <v>6203</v>
      </c>
      <c r="B524" s="236">
        <v>2018</v>
      </c>
      <c r="C524" s="236" t="s">
        <v>149</v>
      </c>
      <c r="D524" s="236" t="s">
        <v>412</v>
      </c>
      <c r="E524" s="236" t="s">
        <v>413</v>
      </c>
      <c r="F524" s="236" t="s">
        <v>547</v>
      </c>
      <c r="G524" s="231">
        <v>288800000</v>
      </c>
      <c r="H524" s="14" t="s">
        <v>1001</v>
      </c>
      <c r="I524" s="31"/>
      <c r="J524" s="32" t="s">
        <v>563</v>
      </c>
    </row>
    <row r="525" spans="1:10" ht="30">
      <c r="A525" s="234"/>
      <c r="B525" s="237"/>
      <c r="C525" s="237"/>
      <c r="D525" s="237"/>
      <c r="E525" s="237"/>
      <c r="F525" s="237"/>
      <c r="G525" s="239"/>
      <c r="H525" s="16" t="s">
        <v>1002</v>
      </c>
      <c r="I525" s="21"/>
      <c r="J525" s="17" t="s">
        <v>505</v>
      </c>
    </row>
    <row r="526" spans="1:10" ht="30.75" thickBot="1">
      <c r="A526" s="235"/>
      <c r="B526" s="238"/>
      <c r="C526" s="238"/>
      <c r="D526" s="238"/>
      <c r="E526" s="238"/>
      <c r="F526" s="238"/>
      <c r="G526" s="232"/>
      <c r="H526" s="18" t="s">
        <v>1003</v>
      </c>
      <c r="I526" s="22"/>
      <c r="J526" s="20" t="s">
        <v>495</v>
      </c>
    </row>
    <row r="527" spans="1:10" ht="45.75" thickBot="1">
      <c r="A527" s="24">
        <v>6207</v>
      </c>
      <c r="B527" s="25">
        <v>2018</v>
      </c>
      <c r="C527" s="25" t="s">
        <v>142</v>
      </c>
      <c r="D527" s="25" t="s">
        <v>398</v>
      </c>
      <c r="E527" s="26" t="s">
        <v>399</v>
      </c>
      <c r="F527" s="25" t="s">
        <v>475</v>
      </c>
      <c r="G527" s="27">
        <v>45000000</v>
      </c>
      <c r="H527" s="30" t="s">
        <v>1004</v>
      </c>
      <c r="I527" s="27"/>
      <c r="J527" s="28" t="s">
        <v>505</v>
      </c>
    </row>
    <row r="528" spans="1:10" ht="30.75" thickBot="1">
      <c r="A528" s="51">
        <v>6208</v>
      </c>
      <c r="B528" s="33">
        <v>2018</v>
      </c>
      <c r="C528" s="33" t="s">
        <v>144</v>
      </c>
      <c r="D528" s="33" t="s">
        <v>401</v>
      </c>
      <c r="E528" s="48" t="s">
        <v>402</v>
      </c>
      <c r="F528" s="33" t="s">
        <v>475</v>
      </c>
      <c r="G528" s="31">
        <v>202988000</v>
      </c>
      <c r="H528" s="14" t="s">
        <v>482</v>
      </c>
      <c r="I528" s="31"/>
      <c r="J528" s="32" t="s">
        <v>563</v>
      </c>
    </row>
    <row r="529" spans="1:10" ht="30">
      <c r="A529" s="233">
        <v>6210</v>
      </c>
      <c r="B529" s="236">
        <v>2017</v>
      </c>
      <c r="C529" s="236" t="s">
        <v>96</v>
      </c>
      <c r="D529" s="236" t="s">
        <v>334</v>
      </c>
      <c r="E529" s="236" t="s">
        <v>335</v>
      </c>
      <c r="F529" s="236" t="s">
        <v>475</v>
      </c>
      <c r="G529" s="231">
        <v>100000000</v>
      </c>
      <c r="H529" s="14" t="s">
        <v>1005</v>
      </c>
      <c r="I529" s="31"/>
      <c r="J529" s="32" t="s">
        <v>505</v>
      </c>
    </row>
    <row r="530" spans="1:10" ht="30">
      <c r="A530" s="234"/>
      <c r="B530" s="237"/>
      <c r="C530" s="237"/>
      <c r="D530" s="237"/>
      <c r="E530" s="237"/>
      <c r="F530" s="237"/>
      <c r="G530" s="239"/>
      <c r="H530" s="16" t="s">
        <v>1006</v>
      </c>
      <c r="I530" s="21"/>
      <c r="J530" s="17" t="s">
        <v>505</v>
      </c>
    </row>
    <row r="531" spans="1:10" ht="30">
      <c r="A531" s="234"/>
      <c r="B531" s="237"/>
      <c r="C531" s="237"/>
      <c r="D531" s="237"/>
      <c r="E531" s="237"/>
      <c r="F531" s="237"/>
      <c r="G531" s="239"/>
      <c r="H531" s="16" t="s">
        <v>1007</v>
      </c>
      <c r="I531" s="21"/>
      <c r="J531" s="17" t="s">
        <v>505</v>
      </c>
    </row>
    <row r="532" spans="1:10" ht="30">
      <c r="A532" s="234"/>
      <c r="B532" s="237"/>
      <c r="C532" s="237"/>
      <c r="D532" s="237"/>
      <c r="E532" s="237"/>
      <c r="F532" s="237"/>
      <c r="G532" s="239"/>
      <c r="H532" s="16" t="s">
        <v>1008</v>
      </c>
      <c r="I532" s="21"/>
      <c r="J532" s="17" t="s">
        <v>505</v>
      </c>
    </row>
    <row r="533" spans="1:10" ht="60">
      <c r="A533" s="234"/>
      <c r="B533" s="237"/>
      <c r="C533" s="237"/>
      <c r="D533" s="237"/>
      <c r="E533" s="237"/>
      <c r="F533" s="237"/>
      <c r="G533" s="239"/>
      <c r="H533" s="16" t="s">
        <v>1009</v>
      </c>
      <c r="I533" s="21"/>
      <c r="J533" s="17" t="s">
        <v>505</v>
      </c>
    </row>
    <row r="534" spans="1:10" ht="30">
      <c r="A534" s="234"/>
      <c r="B534" s="237"/>
      <c r="C534" s="237"/>
      <c r="D534" s="237"/>
      <c r="E534" s="237"/>
      <c r="F534" s="237"/>
      <c r="G534" s="239"/>
      <c r="H534" s="16" t="s">
        <v>1010</v>
      </c>
      <c r="I534" s="21"/>
      <c r="J534" s="17" t="s">
        <v>505</v>
      </c>
    </row>
    <row r="535" spans="1:10" ht="30">
      <c r="A535" s="234"/>
      <c r="B535" s="237"/>
      <c r="C535" s="237"/>
      <c r="D535" s="237"/>
      <c r="E535" s="237"/>
      <c r="F535" s="237"/>
      <c r="G535" s="239"/>
      <c r="H535" s="16" t="s">
        <v>1011</v>
      </c>
      <c r="I535" s="21">
        <v>22500000</v>
      </c>
      <c r="J535" s="17" t="s">
        <v>495</v>
      </c>
    </row>
    <row r="536" spans="1:10" ht="30">
      <c r="A536" s="234"/>
      <c r="B536" s="237"/>
      <c r="C536" s="237"/>
      <c r="D536" s="237"/>
      <c r="E536" s="237"/>
      <c r="F536" s="237"/>
      <c r="G536" s="239"/>
      <c r="H536" s="16" t="s">
        <v>1012</v>
      </c>
      <c r="I536" s="21"/>
      <c r="J536" s="17" t="s">
        <v>495</v>
      </c>
    </row>
    <row r="537" spans="1:10" ht="15.75" thickBot="1">
      <c r="A537" s="235"/>
      <c r="B537" s="238"/>
      <c r="C537" s="238"/>
      <c r="D537" s="238"/>
      <c r="E537" s="238"/>
      <c r="F537" s="238"/>
      <c r="G537" s="232"/>
      <c r="H537" s="18" t="s">
        <v>1013</v>
      </c>
      <c r="I537" s="22"/>
      <c r="J537" s="20" t="s">
        <v>563</v>
      </c>
    </row>
    <row r="538" spans="1:10" ht="30.75" thickBot="1">
      <c r="A538" s="24">
        <v>6214</v>
      </c>
      <c r="B538" s="25">
        <v>2018</v>
      </c>
      <c r="C538" s="25" t="s">
        <v>168</v>
      </c>
      <c r="D538" s="25" t="s">
        <v>445</v>
      </c>
      <c r="E538" s="26" t="s">
        <v>446</v>
      </c>
      <c r="F538" s="25" t="s">
        <v>547</v>
      </c>
      <c r="G538" s="27">
        <v>20000000</v>
      </c>
      <c r="H538" s="30" t="s">
        <v>1014</v>
      </c>
      <c r="I538" s="27">
        <v>2142857</v>
      </c>
      <c r="J538" s="28" t="s">
        <v>563</v>
      </c>
    </row>
    <row r="539" spans="1:10" ht="30">
      <c r="A539" s="51">
        <v>6215</v>
      </c>
      <c r="B539" s="33">
        <v>2018</v>
      </c>
      <c r="C539" s="33" t="s">
        <v>152</v>
      </c>
      <c r="D539" s="33" t="s">
        <v>418</v>
      </c>
      <c r="E539" s="48" t="s">
        <v>227</v>
      </c>
      <c r="F539" s="33" t="s">
        <v>475</v>
      </c>
      <c r="G539" s="31">
        <v>335561066</v>
      </c>
      <c r="H539" s="14" t="s">
        <v>1016</v>
      </c>
      <c r="I539" s="31">
        <v>1171482</v>
      </c>
      <c r="J539" s="32" t="s">
        <v>563</v>
      </c>
    </row>
    <row r="540" spans="1:10" ht="15.75" thickBot="1">
      <c r="A540" s="53"/>
      <c r="B540" s="19"/>
      <c r="C540" s="19"/>
      <c r="D540" s="19"/>
      <c r="E540" s="50"/>
      <c r="F540" s="19"/>
      <c r="G540" s="22"/>
      <c r="H540" s="18" t="s">
        <v>1015</v>
      </c>
      <c r="I540" s="22"/>
      <c r="J540" s="20" t="s">
        <v>505</v>
      </c>
    </row>
    <row r="541" spans="1:10" ht="45">
      <c r="A541" s="233">
        <v>6216</v>
      </c>
      <c r="B541" s="236">
        <v>2017</v>
      </c>
      <c r="C541" s="236" t="s">
        <v>117</v>
      </c>
      <c r="D541" s="236" t="s">
        <v>360</v>
      </c>
      <c r="E541" s="236" t="s">
        <v>361</v>
      </c>
      <c r="F541" s="236" t="s">
        <v>474</v>
      </c>
      <c r="G541" s="231">
        <v>400000000</v>
      </c>
      <c r="H541" s="14" t="s">
        <v>1020</v>
      </c>
      <c r="I541" s="31"/>
      <c r="J541" s="32" t="s">
        <v>505</v>
      </c>
    </row>
    <row r="542" spans="1:10" ht="30">
      <c r="A542" s="234"/>
      <c r="B542" s="237"/>
      <c r="C542" s="237"/>
      <c r="D542" s="237"/>
      <c r="E542" s="237"/>
      <c r="F542" s="237"/>
      <c r="G542" s="239"/>
      <c r="H542" s="16" t="s">
        <v>1017</v>
      </c>
      <c r="I542" s="21"/>
      <c r="J542" s="17" t="s">
        <v>495</v>
      </c>
    </row>
    <row r="543" spans="1:10" ht="45">
      <c r="A543" s="234"/>
      <c r="B543" s="237"/>
      <c r="C543" s="237"/>
      <c r="D543" s="237"/>
      <c r="E543" s="237"/>
      <c r="F543" s="237"/>
      <c r="G543" s="239"/>
      <c r="H543" s="16" t="s">
        <v>1018</v>
      </c>
      <c r="I543" s="21"/>
      <c r="J543" s="17" t="s">
        <v>563</v>
      </c>
    </row>
    <row r="544" spans="1:10" ht="75.75" thickBot="1">
      <c r="A544" s="235"/>
      <c r="B544" s="238"/>
      <c r="C544" s="238"/>
      <c r="D544" s="238"/>
      <c r="E544" s="238"/>
      <c r="F544" s="238"/>
      <c r="G544" s="232"/>
      <c r="H544" s="18" t="s">
        <v>1019</v>
      </c>
      <c r="I544" s="22">
        <v>330154079</v>
      </c>
      <c r="J544" s="20" t="s">
        <v>495</v>
      </c>
    </row>
    <row r="545" spans="1:10" ht="45">
      <c r="A545" s="233">
        <v>6218</v>
      </c>
      <c r="B545" s="236">
        <v>2017</v>
      </c>
      <c r="C545" s="236" t="s">
        <v>130</v>
      </c>
      <c r="D545" s="236" t="s">
        <v>380</v>
      </c>
      <c r="E545" s="236" t="s">
        <v>381</v>
      </c>
      <c r="F545" s="236" t="s">
        <v>545</v>
      </c>
      <c r="G545" s="231">
        <v>3484590600</v>
      </c>
      <c r="H545" s="14" t="s">
        <v>1024</v>
      </c>
      <c r="I545" s="31"/>
      <c r="J545" s="32" t="s">
        <v>563</v>
      </c>
    </row>
    <row r="546" spans="1:10" ht="30">
      <c r="A546" s="234"/>
      <c r="B546" s="237"/>
      <c r="C546" s="237"/>
      <c r="D546" s="237"/>
      <c r="E546" s="237"/>
      <c r="F546" s="237"/>
      <c r="G546" s="239"/>
      <c r="H546" s="16" t="s">
        <v>1025</v>
      </c>
      <c r="I546" s="21"/>
      <c r="J546" s="17" t="s">
        <v>505</v>
      </c>
    </row>
    <row r="547" spans="1:10" ht="30">
      <c r="A547" s="234"/>
      <c r="B547" s="237"/>
      <c r="C547" s="237"/>
      <c r="D547" s="237"/>
      <c r="E547" s="237"/>
      <c r="F547" s="237"/>
      <c r="G547" s="239"/>
      <c r="H547" s="16" t="s">
        <v>1021</v>
      </c>
      <c r="I547" s="21"/>
      <c r="J547" s="17" t="s">
        <v>505</v>
      </c>
    </row>
    <row r="548" spans="1:10" ht="30">
      <c r="A548" s="234"/>
      <c r="B548" s="237"/>
      <c r="C548" s="237"/>
      <c r="D548" s="237"/>
      <c r="E548" s="237"/>
      <c r="F548" s="237"/>
      <c r="G548" s="239"/>
      <c r="H548" s="16" t="s">
        <v>1022</v>
      </c>
      <c r="I548" s="21"/>
      <c r="J548" s="17" t="s">
        <v>563</v>
      </c>
    </row>
    <row r="549" spans="1:10" ht="30">
      <c r="A549" s="234"/>
      <c r="B549" s="237"/>
      <c r="C549" s="237"/>
      <c r="D549" s="237"/>
      <c r="E549" s="237"/>
      <c r="F549" s="237"/>
      <c r="G549" s="239"/>
      <c r="H549" s="16" t="s">
        <v>1026</v>
      </c>
      <c r="I549" s="21"/>
      <c r="J549" s="17" t="s">
        <v>505</v>
      </c>
    </row>
    <row r="550" spans="1:10" ht="30.75" thickBot="1">
      <c r="A550" s="235"/>
      <c r="B550" s="238"/>
      <c r="C550" s="238"/>
      <c r="D550" s="238"/>
      <c r="E550" s="238"/>
      <c r="F550" s="238"/>
      <c r="G550" s="232"/>
      <c r="H550" s="18" t="s">
        <v>1023</v>
      </c>
      <c r="I550" s="22"/>
      <c r="J550" s="20" t="s">
        <v>505</v>
      </c>
    </row>
    <row r="551" spans="1:10" ht="45">
      <c r="A551" s="51">
        <v>6219</v>
      </c>
      <c r="B551" s="33">
        <v>2018</v>
      </c>
      <c r="C551" s="33" t="s">
        <v>163</v>
      </c>
      <c r="D551" s="33" t="s">
        <v>437</v>
      </c>
      <c r="E551" s="48" t="s">
        <v>438</v>
      </c>
      <c r="F551" s="33" t="s">
        <v>476</v>
      </c>
      <c r="G551" s="31">
        <v>1115350000</v>
      </c>
      <c r="H551" s="14" t="s">
        <v>1027</v>
      </c>
      <c r="I551" s="31"/>
      <c r="J551" s="32" t="s">
        <v>505</v>
      </c>
    </row>
    <row r="552" spans="1:10" ht="30">
      <c r="A552" s="52"/>
      <c r="B552" s="9"/>
      <c r="C552" s="9"/>
      <c r="D552" s="9"/>
      <c r="E552" s="49"/>
      <c r="F552" s="9"/>
      <c r="G552" s="21"/>
      <c r="H552" s="16" t="s">
        <v>1032</v>
      </c>
      <c r="I552" s="21"/>
      <c r="J552" s="17" t="s">
        <v>505</v>
      </c>
    </row>
    <row r="553" spans="1:10" ht="30">
      <c r="A553" s="52"/>
      <c r="B553" s="9"/>
      <c r="C553" s="9"/>
      <c r="D553" s="9"/>
      <c r="E553" s="49"/>
      <c r="F553" s="9"/>
      <c r="G553" s="21"/>
      <c r="H553" s="16" t="s">
        <v>1033</v>
      </c>
      <c r="I553" s="21"/>
      <c r="J553" s="17" t="s">
        <v>505</v>
      </c>
    </row>
    <row r="554" spans="1:10" ht="15">
      <c r="A554" s="52"/>
      <c r="B554" s="9"/>
      <c r="C554" s="9"/>
      <c r="D554" s="9"/>
      <c r="E554" s="49"/>
      <c r="F554" s="9"/>
      <c r="G554" s="21"/>
      <c r="H554" s="16" t="s">
        <v>1028</v>
      </c>
      <c r="I554" s="21"/>
      <c r="J554" s="17" t="s">
        <v>563</v>
      </c>
    </row>
    <row r="555" spans="1:10" ht="30">
      <c r="A555" s="52"/>
      <c r="B555" s="9"/>
      <c r="C555" s="9"/>
      <c r="D555" s="9"/>
      <c r="E555" s="49"/>
      <c r="F555" s="9"/>
      <c r="G555" s="21"/>
      <c r="H555" s="16" t="s">
        <v>1029</v>
      </c>
      <c r="I555" s="21"/>
      <c r="J555" s="17" t="s">
        <v>505</v>
      </c>
    </row>
    <row r="556" spans="1:10" ht="30">
      <c r="A556" s="52"/>
      <c r="B556" s="9"/>
      <c r="C556" s="9"/>
      <c r="D556" s="9"/>
      <c r="E556" s="49"/>
      <c r="F556" s="9"/>
      <c r="G556" s="21"/>
      <c r="H556" s="16" t="s">
        <v>1030</v>
      </c>
      <c r="I556" s="21"/>
      <c r="J556" s="17" t="s">
        <v>563</v>
      </c>
    </row>
    <row r="557" spans="1:10" ht="30.75" thickBot="1">
      <c r="A557" s="53"/>
      <c r="B557" s="19"/>
      <c r="C557" s="19"/>
      <c r="D557" s="19"/>
      <c r="E557" s="50"/>
      <c r="F557" s="19"/>
      <c r="G557" s="22"/>
      <c r="H557" s="18" t="s">
        <v>1031</v>
      </c>
      <c r="I557" s="22"/>
      <c r="J557" s="20" t="s">
        <v>495</v>
      </c>
    </row>
    <row r="558" spans="1:10" ht="30">
      <c r="A558" s="233">
        <v>6220</v>
      </c>
      <c r="B558" s="236">
        <v>2018</v>
      </c>
      <c r="C558" s="236" t="s">
        <v>145</v>
      </c>
      <c r="D558" s="236" t="s">
        <v>403</v>
      </c>
      <c r="E558" s="236" t="s">
        <v>351</v>
      </c>
      <c r="F558" s="236" t="s">
        <v>474</v>
      </c>
      <c r="G558" s="231">
        <v>170000000</v>
      </c>
      <c r="H558" s="14" t="s">
        <v>1034</v>
      </c>
      <c r="I558" s="31"/>
      <c r="J558" s="32" t="s">
        <v>563</v>
      </c>
    </row>
    <row r="559" spans="1:10" ht="30">
      <c r="A559" s="234"/>
      <c r="B559" s="237"/>
      <c r="C559" s="237"/>
      <c r="D559" s="237"/>
      <c r="E559" s="237"/>
      <c r="F559" s="237"/>
      <c r="G559" s="239"/>
      <c r="H559" s="16" t="s">
        <v>1035</v>
      </c>
      <c r="I559" s="21"/>
      <c r="J559" s="17" t="s">
        <v>505</v>
      </c>
    </row>
    <row r="560" spans="1:10" ht="30.75" thickBot="1">
      <c r="A560" s="235"/>
      <c r="B560" s="238"/>
      <c r="C560" s="238"/>
      <c r="D560" s="238"/>
      <c r="E560" s="238"/>
      <c r="F560" s="238"/>
      <c r="G560" s="232"/>
      <c r="H560" s="18" t="s">
        <v>1036</v>
      </c>
      <c r="I560" s="22">
        <v>160678</v>
      </c>
      <c r="J560" s="20" t="s">
        <v>495</v>
      </c>
    </row>
    <row r="561" spans="1:10" ht="15">
      <c r="A561" s="233">
        <v>6222</v>
      </c>
      <c r="B561" s="236">
        <v>2017</v>
      </c>
      <c r="C561" s="236" t="s">
        <v>98</v>
      </c>
      <c r="D561" s="236" t="s">
        <v>338</v>
      </c>
      <c r="E561" s="236" t="s">
        <v>339</v>
      </c>
      <c r="F561" s="236" t="s">
        <v>475</v>
      </c>
      <c r="G561" s="231">
        <v>130000000</v>
      </c>
      <c r="H561" s="14" t="s">
        <v>1038</v>
      </c>
      <c r="I561" s="31"/>
      <c r="J561" s="32" t="s">
        <v>505</v>
      </c>
    </row>
    <row r="562" spans="1:10" ht="30">
      <c r="A562" s="234"/>
      <c r="B562" s="237"/>
      <c r="C562" s="237"/>
      <c r="D562" s="237"/>
      <c r="E562" s="237"/>
      <c r="F562" s="237"/>
      <c r="G562" s="239"/>
      <c r="H562" s="16" t="s">
        <v>1039</v>
      </c>
      <c r="I562" s="21"/>
      <c r="J562" s="17" t="s">
        <v>563</v>
      </c>
    </row>
    <row r="563" spans="1:10" ht="45">
      <c r="A563" s="234"/>
      <c r="B563" s="237"/>
      <c r="C563" s="237"/>
      <c r="D563" s="237"/>
      <c r="E563" s="237"/>
      <c r="F563" s="237"/>
      <c r="G563" s="239"/>
      <c r="H563" s="16" t="s">
        <v>1040</v>
      </c>
      <c r="I563" s="21">
        <v>30559112</v>
      </c>
      <c r="J563" s="17" t="s">
        <v>495</v>
      </c>
    </row>
    <row r="564" spans="1:10" ht="30.75" thickBot="1">
      <c r="A564" s="235"/>
      <c r="B564" s="238"/>
      <c r="C564" s="238"/>
      <c r="D564" s="238"/>
      <c r="E564" s="238"/>
      <c r="F564" s="238"/>
      <c r="G564" s="232"/>
      <c r="H564" s="18" t="s">
        <v>1037</v>
      </c>
      <c r="I564" s="22"/>
      <c r="J564" s="20" t="s">
        <v>563</v>
      </c>
    </row>
    <row r="565" spans="1:10" ht="15">
      <c r="A565" s="233">
        <v>6225</v>
      </c>
      <c r="B565" s="236">
        <v>2018</v>
      </c>
      <c r="C565" s="236" t="s">
        <v>149</v>
      </c>
      <c r="D565" s="236" t="s">
        <v>410</v>
      </c>
      <c r="E565" s="236" t="s">
        <v>411</v>
      </c>
      <c r="F565" s="236" t="s">
        <v>479</v>
      </c>
      <c r="G565" s="231">
        <v>248000000</v>
      </c>
      <c r="H565" s="14" t="s">
        <v>1041</v>
      </c>
      <c r="I565" s="31"/>
      <c r="J565" s="32" t="s">
        <v>505</v>
      </c>
    </row>
    <row r="566" spans="1:10" ht="15">
      <c r="A566" s="234"/>
      <c r="B566" s="237"/>
      <c r="C566" s="237"/>
      <c r="D566" s="237"/>
      <c r="E566" s="237"/>
      <c r="F566" s="237"/>
      <c r="G566" s="239"/>
      <c r="H566" s="16" t="s">
        <v>1042</v>
      </c>
      <c r="I566" s="21"/>
      <c r="J566" s="17" t="s">
        <v>505</v>
      </c>
    </row>
    <row r="567" spans="1:10" ht="15">
      <c r="A567" s="234"/>
      <c r="B567" s="237"/>
      <c r="C567" s="237"/>
      <c r="D567" s="237"/>
      <c r="E567" s="237"/>
      <c r="F567" s="237"/>
      <c r="G567" s="239"/>
      <c r="H567" s="16" t="s">
        <v>1043</v>
      </c>
      <c r="I567" s="21"/>
      <c r="J567" s="17" t="s">
        <v>505</v>
      </c>
    </row>
    <row r="568" spans="1:10" ht="45.75" thickBot="1">
      <c r="A568" s="235"/>
      <c r="B568" s="238"/>
      <c r="C568" s="238"/>
      <c r="D568" s="238"/>
      <c r="E568" s="238"/>
      <c r="F568" s="238"/>
      <c r="G568" s="232"/>
      <c r="H568" s="18" t="s">
        <v>1044</v>
      </c>
      <c r="I568" s="22"/>
      <c r="J568" s="20" t="s">
        <v>495</v>
      </c>
    </row>
    <row r="569" spans="1:10" ht="90">
      <c r="A569" s="233">
        <v>6228</v>
      </c>
      <c r="B569" s="236">
        <v>2018</v>
      </c>
      <c r="C569" s="236" t="s">
        <v>153</v>
      </c>
      <c r="D569" s="236" t="s">
        <v>419</v>
      </c>
      <c r="E569" s="236" t="s">
        <v>212</v>
      </c>
      <c r="F569" s="236" t="s">
        <v>479</v>
      </c>
      <c r="G569" s="231">
        <v>358780431</v>
      </c>
      <c r="H569" s="14" t="s">
        <v>1045</v>
      </c>
      <c r="I569" s="31"/>
      <c r="J569" s="32" t="s">
        <v>505</v>
      </c>
    </row>
    <row r="570" spans="1:10" ht="15">
      <c r="A570" s="234"/>
      <c r="B570" s="237"/>
      <c r="C570" s="237"/>
      <c r="D570" s="237"/>
      <c r="E570" s="237"/>
      <c r="F570" s="237"/>
      <c r="G570" s="239"/>
      <c r="H570" s="16" t="s">
        <v>1046</v>
      </c>
      <c r="I570" s="21">
        <v>1006667</v>
      </c>
      <c r="J570" s="17" t="s">
        <v>495</v>
      </c>
    </row>
    <row r="571" spans="1:10" ht="30">
      <c r="A571" s="234"/>
      <c r="B571" s="237"/>
      <c r="C571" s="237"/>
      <c r="D571" s="237"/>
      <c r="E571" s="237"/>
      <c r="F571" s="237"/>
      <c r="G571" s="239"/>
      <c r="H571" s="16" t="s">
        <v>1047</v>
      </c>
      <c r="I571" s="21">
        <v>49583614</v>
      </c>
      <c r="J571" s="17" t="s">
        <v>495</v>
      </c>
    </row>
    <row r="572" spans="1:10" ht="30.75" thickBot="1">
      <c r="A572" s="235"/>
      <c r="B572" s="238"/>
      <c r="C572" s="238"/>
      <c r="D572" s="238"/>
      <c r="E572" s="238"/>
      <c r="F572" s="238"/>
      <c r="G572" s="232"/>
      <c r="H572" s="18" t="s">
        <v>1048</v>
      </c>
      <c r="I572" s="22"/>
      <c r="J572" s="20" t="s">
        <v>563</v>
      </c>
    </row>
    <row r="573" spans="1:10" ht="30">
      <c r="A573" s="233">
        <v>6229</v>
      </c>
      <c r="B573" s="236">
        <v>2018</v>
      </c>
      <c r="C573" s="236" t="s">
        <v>172</v>
      </c>
      <c r="D573" s="236" t="s">
        <v>452</v>
      </c>
      <c r="E573" s="236" t="s">
        <v>453</v>
      </c>
      <c r="F573" s="236" t="s">
        <v>545</v>
      </c>
      <c r="G573" s="231">
        <v>18000000</v>
      </c>
      <c r="H573" s="14" t="s">
        <v>1049</v>
      </c>
      <c r="I573" s="31"/>
      <c r="J573" s="32" t="s">
        <v>505</v>
      </c>
    </row>
    <row r="574" spans="1:10" ht="30.75" thickBot="1">
      <c r="A574" s="235"/>
      <c r="B574" s="238"/>
      <c r="C574" s="238"/>
      <c r="D574" s="238"/>
      <c r="E574" s="238"/>
      <c r="F574" s="238"/>
      <c r="G574" s="232"/>
      <c r="H574" s="18" t="s">
        <v>1050</v>
      </c>
      <c r="I574" s="22">
        <v>100229</v>
      </c>
      <c r="J574" s="20" t="s">
        <v>495</v>
      </c>
    </row>
    <row r="575" spans="1:10" ht="30">
      <c r="A575" s="51">
        <v>6230</v>
      </c>
      <c r="B575" s="33">
        <v>2017</v>
      </c>
      <c r="C575" s="33" t="s">
        <v>122</v>
      </c>
      <c r="D575" s="33" t="s">
        <v>368</v>
      </c>
      <c r="E575" s="48" t="s">
        <v>367</v>
      </c>
      <c r="F575" s="33" t="s">
        <v>545</v>
      </c>
      <c r="G575" s="31">
        <v>62500000</v>
      </c>
      <c r="H575" s="14" t="s">
        <v>1051</v>
      </c>
      <c r="I575" s="31"/>
      <c r="J575" s="32" t="s">
        <v>563</v>
      </c>
    </row>
    <row r="576" spans="1:10" ht="30.75" thickBot="1">
      <c r="A576" s="53"/>
      <c r="B576" s="19"/>
      <c r="C576" s="19"/>
      <c r="D576" s="19"/>
      <c r="E576" s="50"/>
      <c r="F576" s="19"/>
      <c r="G576" s="22"/>
      <c r="H576" s="18" t="s">
        <v>1052</v>
      </c>
      <c r="I576" s="22"/>
      <c r="J576" s="20" t="s">
        <v>505</v>
      </c>
    </row>
    <row r="577" spans="1:10" ht="45">
      <c r="A577" s="233">
        <v>6231</v>
      </c>
      <c r="B577" s="236">
        <v>2017</v>
      </c>
      <c r="C577" s="236" t="s">
        <v>119</v>
      </c>
      <c r="D577" s="236" t="s">
        <v>363</v>
      </c>
      <c r="E577" s="236" t="s">
        <v>193</v>
      </c>
      <c r="F577" s="236" t="s">
        <v>475</v>
      </c>
      <c r="G577" s="231">
        <v>1928209950</v>
      </c>
      <c r="H577" s="14" t="s">
        <v>1053</v>
      </c>
      <c r="I577" s="31"/>
      <c r="J577" s="32" t="s">
        <v>505</v>
      </c>
    </row>
    <row r="578" spans="1:10" ht="30">
      <c r="A578" s="234"/>
      <c r="B578" s="237"/>
      <c r="C578" s="237"/>
      <c r="D578" s="237"/>
      <c r="E578" s="237"/>
      <c r="F578" s="237"/>
      <c r="G578" s="239"/>
      <c r="H578" s="16" t="s">
        <v>1054</v>
      </c>
      <c r="I578" s="21"/>
      <c r="J578" s="17" t="s">
        <v>505</v>
      </c>
    </row>
    <row r="579" spans="1:10" ht="30">
      <c r="A579" s="234"/>
      <c r="B579" s="237"/>
      <c r="C579" s="237"/>
      <c r="D579" s="237"/>
      <c r="E579" s="237"/>
      <c r="F579" s="237"/>
      <c r="G579" s="239"/>
      <c r="H579" s="16" t="s">
        <v>1055</v>
      </c>
      <c r="I579" s="21"/>
      <c r="J579" s="17" t="s">
        <v>505</v>
      </c>
    </row>
    <row r="580" spans="1:10" ht="45">
      <c r="A580" s="234"/>
      <c r="B580" s="237"/>
      <c r="C580" s="237"/>
      <c r="D580" s="237"/>
      <c r="E580" s="237"/>
      <c r="F580" s="237"/>
      <c r="G580" s="239"/>
      <c r="H580" s="16" t="s">
        <v>1056</v>
      </c>
      <c r="I580" s="21"/>
      <c r="J580" s="17" t="s">
        <v>505</v>
      </c>
    </row>
    <row r="581" spans="1:10" ht="45">
      <c r="A581" s="234"/>
      <c r="B581" s="237"/>
      <c r="C581" s="237"/>
      <c r="D581" s="237"/>
      <c r="E581" s="237"/>
      <c r="F581" s="237"/>
      <c r="G581" s="239"/>
      <c r="H581" s="16" t="s">
        <v>1057</v>
      </c>
      <c r="I581" s="21"/>
      <c r="J581" s="17" t="s">
        <v>505</v>
      </c>
    </row>
    <row r="582" spans="1:10" ht="30">
      <c r="A582" s="234"/>
      <c r="B582" s="237"/>
      <c r="C582" s="237"/>
      <c r="D582" s="237"/>
      <c r="E582" s="237"/>
      <c r="F582" s="237"/>
      <c r="G582" s="239"/>
      <c r="H582" s="16" t="s">
        <v>1063</v>
      </c>
      <c r="I582" s="21"/>
      <c r="J582" s="17" t="s">
        <v>495</v>
      </c>
    </row>
    <row r="583" spans="1:10" ht="30">
      <c r="A583" s="234"/>
      <c r="B583" s="237"/>
      <c r="C583" s="237"/>
      <c r="D583" s="237"/>
      <c r="E583" s="237"/>
      <c r="F583" s="237"/>
      <c r="G583" s="239"/>
      <c r="H583" s="16" t="s">
        <v>1058</v>
      </c>
      <c r="I583" s="21"/>
      <c r="J583" s="17" t="s">
        <v>495</v>
      </c>
    </row>
    <row r="584" spans="1:10" ht="45">
      <c r="A584" s="234"/>
      <c r="B584" s="237"/>
      <c r="C584" s="237"/>
      <c r="D584" s="237"/>
      <c r="E584" s="237"/>
      <c r="F584" s="237"/>
      <c r="G584" s="239"/>
      <c r="H584" s="16" t="s">
        <v>1059</v>
      </c>
      <c r="I584" s="21"/>
      <c r="J584" s="17" t="s">
        <v>563</v>
      </c>
    </row>
    <row r="585" spans="1:10" ht="45">
      <c r="A585" s="234"/>
      <c r="B585" s="237"/>
      <c r="C585" s="237"/>
      <c r="D585" s="237"/>
      <c r="E585" s="237"/>
      <c r="F585" s="237"/>
      <c r="G585" s="239"/>
      <c r="H585" s="16" t="s">
        <v>1060</v>
      </c>
      <c r="I585" s="21"/>
      <c r="J585" s="17" t="s">
        <v>505</v>
      </c>
    </row>
    <row r="586" spans="1:10" ht="45">
      <c r="A586" s="234"/>
      <c r="B586" s="237"/>
      <c r="C586" s="237"/>
      <c r="D586" s="237"/>
      <c r="E586" s="237"/>
      <c r="F586" s="237"/>
      <c r="G586" s="239"/>
      <c r="H586" s="16" t="s">
        <v>1061</v>
      </c>
      <c r="I586" s="21"/>
      <c r="J586" s="17" t="s">
        <v>505</v>
      </c>
    </row>
    <row r="587" spans="1:10" ht="30">
      <c r="A587" s="234"/>
      <c r="B587" s="237"/>
      <c r="C587" s="237"/>
      <c r="D587" s="237"/>
      <c r="E587" s="237"/>
      <c r="F587" s="237"/>
      <c r="G587" s="239"/>
      <c r="H587" s="16" t="s">
        <v>1064</v>
      </c>
      <c r="I587" s="21"/>
      <c r="J587" s="17" t="s">
        <v>495</v>
      </c>
    </row>
    <row r="588" spans="1:10" ht="30">
      <c r="A588" s="234"/>
      <c r="B588" s="237"/>
      <c r="C588" s="237"/>
      <c r="D588" s="237"/>
      <c r="E588" s="237"/>
      <c r="F588" s="237"/>
      <c r="G588" s="239"/>
      <c r="H588" s="16" t="s">
        <v>1065</v>
      </c>
      <c r="I588" s="21">
        <v>429713300</v>
      </c>
      <c r="J588" s="17" t="s">
        <v>495</v>
      </c>
    </row>
    <row r="589" spans="1:10" ht="30.75" thickBot="1">
      <c r="A589" s="235"/>
      <c r="B589" s="238"/>
      <c r="C589" s="238"/>
      <c r="D589" s="238"/>
      <c r="E589" s="238"/>
      <c r="F589" s="238"/>
      <c r="G589" s="232"/>
      <c r="H589" s="18" t="s">
        <v>1062</v>
      </c>
      <c r="I589" s="22"/>
      <c r="J589" s="20" t="s">
        <v>563</v>
      </c>
    </row>
    <row r="590" spans="1:10" ht="30">
      <c r="A590" s="233">
        <v>6232</v>
      </c>
      <c r="B590" s="236">
        <v>2018</v>
      </c>
      <c r="C590" s="236" t="s">
        <v>179</v>
      </c>
      <c r="D590" s="236" t="s">
        <v>465</v>
      </c>
      <c r="E590" s="236" t="s">
        <v>285</v>
      </c>
      <c r="F590" s="236" t="s">
        <v>547</v>
      </c>
      <c r="G590" s="231">
        <v>1346428571</v>
      </c>
      <c r="H590" s="14" t="s">
        <v>1066</v>
      </c>
      <c r="I590" s="31"/>
      <c r="J590" s="32" t="s">
        <v>505</v>
      </c>
    </row>
    <row r="591" spans="1:10" ht="15">
      <c r="A591" s="234"/>
      <c r="B591" s="237"/>
      <c r="C591" s="237"/>
      <c r="D591" s="237"/>
      <c r="E591" s="237"/>
      <c r="F591" s="237"/>
      <c r="G591" s="239"/>
      <c r="H591" s="16" t="s">
        <v>1067</v>
      </c>
      <c r="I591" s="21">
        <v>11603284</v>
      </c>
      <c r="J591" s="17" t="s">
        <v>495</v>
      </c>
    </row>
    <row r="592" spans="1:10" ht="30">
      <c r="A592" s="234"/>
      <c r="B592" s="237"/>
      <c r="C592" s="237"/>
      <c r="D592" s="237"/>
      <c r="E592" s="237"/>
      <c r="F592" s="237"/>
      <c r="G592" s="239"/>
      <c r="H592" s="16" t="s">
        <v>1068</v>
      </c>
      <c r="I592" s="21">
        <v>64004135</v>
      </c>
      <c r="J592" s="17" t="s">
        <v>495</v>
      </c>
    </row>
    <row r="593" spans="1:10" ht="15.75" thickBot="1">
      <c r="A593" s="235"/>
      <c r="B593" s="238"/>
      <c r="C593" s="238"/>
      <c r="D593" s="238"/>
      <c r="E593" s="238"/>
      <c r="F593" s="238"/>
      <c r="G593" s="232"/>
      <c r="H593" s="18" t="s">
        <v>1069</v>
      </c>
      <c r="I593" s="22">
        <v>3959088</v>
      </c>
      <c r="J593" s="20" t="s">
        <v>495</v>
      </c>
    </row>
    <row r="594" spans="1:10" ht="30">
      <c r="A594" s="233">
        <v>6234</v>
      </c>
      <c r="B594" s="236">
        <v>2018</v>
      </c>
      <c r="C594" s="236" t="s">
        <v>165</v>
      </c>
      <c r="D594" s="236" t="s">
        <v>440</v>
      </c>
      <c r="E594" s="236" t="s">
        <v>441</v>
      </c>
      <c r="F594" s="236" t="s">
        <v>549</v>
      </c>
      <c r="G594" s="231">
        <v>252000000</v>
      </c>
      <c r="H594" s="14" t="s">
        <v>1070</v>
      </c>
      <c r="I594" s="31"/>
      <c r="J594" s="32" t="s">
        <v>563</v>
      </c>
    </row>
    <row r="595" spans="1:10" ht="30">
      <c r="A595" s="234"/>
      <c r="B595" s="237"/>
      <c r="C595" s="237"/>
      <c r="D595" s="237"/>
      <c r="E595" s="237"/>
      <c r="F595" s="237"/>
      <c r="G595" s="239"/>
      <c r="H595" s="16" t="s">
        <v>1071</v>
      </c>
      <c r="I595" s="21"/>
      <c r="J595" s="17" t="s">
        <v>505</v>
      </c>
    </row>
    <row r="596" spans="1:10" ht="45">
      <c r="A596" s="234"/>
      <c r="B596" s="237"/>
      <c r="C596" s="237"/>
      <c r="D596" s="237"/>
      <c r="E596" s="237"/>
      <c r="F596" s="237"/>
      <c r="G596" s="239"/>
      <c r="H596" s="16" t="s">
        <v>1075</v>
      </c>
      <c r="I596" s="21"/>
      <c r="J596" s="17" t="s">
        <v>505</v>
      </c>
    </row>
    <row r="597" spans="1:10" ht="48.75" customHeight="1">
      <c r="A597" s="234"/>
      <c r="B597" s="237"/>
      <c r="C597" s="237"/>
      <c r="D597" s="237"/>
      <c r="E597" s="237"/>
      <c r="F597" s="237"/>
      <c r="G597" s="239"/>
      <c r="H597" s="16" t="s">
        <v>1072</v>
      </c>
      <c r="I597" s="21">
        <v>5733413</v>
      </c>
      <c r="J597" s="17" t="s">
        <v>495</v>
      </c>
    </row>
    <row r="598" spans="1:10" ht="30">
      <c r="A598" s="234"/>
      <c r="B598" s="237"/>
      <c r="C598" s="237"/>
      <c r="D598" s="237"/>
      <c r="E598" s="237"/>
      <c r="F598" s="237"/>
      <c r="G598" s="239"/>
      <c r="H598" s="16" t="s">
        <v>1073</v>
      </c>
      <c r="I598" s="21"/>
      <c r="J598" s="17" t="s">
        <v>505</v>
      </c>
    </row>
    <row r="599" spans="1:10" ht="30.75" thickBot="1">
      <c r="A599" s="235"/>
      <c r="B599" s="238"/>
      <c r="C599" s="238"/>
      <c r="D599" s="238"/>
      <c r="E599" s="238"/>
      <c r="F599" s="238"/>
      <c r="G599" s="232"/>
      <c r="H599" s="18" t="s">
        <v>1074</v>
      </c>
      <c r="I599" s="22">
        <v>554850</v>
      </c>
      <c r="J599" s="20" t="s">
        <v>495</v>
      </c>
    </row>
    <row r="600" spans="1:10" ht="45">
      <c r="A600" s="233">
        <v>6235</v>
      </c>
      <c r="B600" s="236">
        <v>2018</v>
      </c>
      <c r="C600" s="236" t="s">
        <v>175</v>
      </c>
      <c r="D600" s="236" t="s">
        <v>456</v>
      </c>
      <c r="E600" s="236" t="s">
        <v>285</v>
      </c>
      <c r="F600" s="236" t="s">
        <v>474</v>
      </c>
      <c r="G600" s="231">
        <v>797039077</v>
      </c>
      <c r="H600" s="14" t="s">
        <v>1077</v>
      </c>
      <c r="I600" s="31"/>
      <c r="J600" s="32" t="s">
        <v>563</v>
      </c>
    </row>
    <row r="601" spans="1:10" ht="30.75" thickBot="1">
      <c r="A601" s="235"/>
      <c r="B601" s="238"/>
      <c r="C601" s="238"/>
      <c r="D601" s="238"/>
      <c r="E601" s="238"/>
      <c r="F601" s="238"/>
      <c r="G601" s="232"/>
      <c r="H601" s="18" t="s">
        <v>1076</v>
      </c>
      <c r="I601" s="22"/>
      <c r="J601" s="20" t="s">
        <v>505</v>
      </c>
    </row>
    <row r="602" spans="1:10" ht="120.75" thickBot="1">
      <c r="A602" s="24">
        <v>6237</v>
      </c>
      <c r="B602" s="25">
        <v>2018</v>
      </c>
      <c r="C602" s="25" t="s">
        <v>174</v>
      </c>
      <c r="D602" s="25" t="s">
        <v>455</v>
      </c>
      <c r="E602" s="26" t="s">
        <v>254</v>
      </c>
      <c r="F602" s="25" t="s">
        <v>475</v>
      </c>
      <c r="G602" s="27">
        <v>500000000</v>
      </c>
      <c r="H602" s="30" t="s">
        <v>483</v>
      </c>
      <c r="I602" s="27"/>
      <c r="J602" s="28" t="s">
        <v>563</v>
      </c>
    </row>
    <row r="603" spans="1:10" ht="30">
      <c r="A603" s="233">
        <v>6238</v>
      </c>
      <c r="B603" s="236">
        <v>2018</v>
      </c>
      <c r="C603" s="236" t="s">
        <v>158</v>
      </c>
      <c r="D603" s="236" t="s">
        <v>426</v>
      </c>
      <c r="E603" s="236" t="s">
        <v>228</v>
      </c>
      <c r="F603" s="236" t="s">
        <v>475</v>
      </c>
      <c r="G603" s="231">
        <v>255881792</v>
      </c>
      <c r="H603" s="14" t="s">
        <v>1078</v>
      </c>
      <c r="I603" s="31">
        <v>1045529</v>
      </c>
      <c r="J603" s="32" t="s">
        <v>563</v>
      </c>
    </row>
    <row r="604" spans="1:10" ht="30.75" thickBot="1">
      <c r="A604" s="235"/>
      <c r="B604" s="238"/>
      <c r="C604" s="238"/>
      <c r="D604" s="238"/>
      <c r="E604" s="238"/>
      <c r="F604" s="238"/>
      <c r="G604" s="232"/>
      <c r="H604" s="18" t="s">
        <v>1079</v>
      </c>
      <c r="I604" s="22"/>
      <c r="J604" s="20" t="s">
        <v>563</v>
      </c>
    </row>
    <row r="605" spans="1:10" ht="15">
      <c r="A605" s="233">
        <v>6242</v>
      </c>
      <c r="B605" s="236">
        <v>2018</v>
      </c>
      <c r="C605" s="236" t="s">
        <v>180</v>
      </c>
      <c r="D605" s="236" t="s">
        <v>467</v>
      </c>
      <c r="E605" s="236" t="s">
        <v>466</v>
      </c>
      <c r="F605" s="236" t="s">
        <v>475</v>
      </c>
      <c r="G605" s="231">
        <v>34250000</v>
      </c>
      <c r="H605" s="14" t="s">
        <v>1080</v>
      </c>
      <c r="I605" s="31">
        <v>3253500</v>
      </c>
      <c r="J605" s="32" t="s">
        <v>495</v>
      </c>
    </row>
    <row r="606" spans="1:10" ht="30.75" thickBot="1">
      <c r="A606" s="235"/>
      <c r="B606" s="238"/>
      <c r="C606" s="238"/>
      <c r="D606" s="238"/>
      <c r="E606" s="238"/>
      <c r="F606" s="238"/>
      <c r="G606" s="232"/>
      <c r="H606" s="18" t="s">
        <v>1081</v>
      </c>
      <c r="I606" s="22"/>
      <c r="J606" s="20" t="s">
        <v>563</v>
      </c>
    </row>
    <row r="607" spans="1:10" ht="15">
      <c r="A607" s="233">
        <v>6243</v>
      </c>
      <c r="B607" s="236">
        <v>2018</v>
      </c>
      <c r="C607" s="236" t="s">
        <v>185</v>
      </c>
      <c r="D607" s="236" t="s">
        <v>473</v>
      </c>
      <c r="E607" s="236" t="s">
        <v>229</v>
      </c>
      <c r="F607" s="236" t="s">
        <v>475</v>
      </c>
      <c r="G607" s="231">
        <v>530000000</v>
      </c>
      <c r="H607" s="14" t="s">
        <v>1082</v>
      </c>
      <c r="I607" s="31"/>
      <c r="J607" s="32" t="s">
        <v>505</v>
      </c>
    </row>
    <row r="608" spans="1:10" ht="45">
      <c r="A608" s="234"/>
      <c r="B608" s="237"/>
      <c r="C608" s="237"/>
      <c r="D608" s="237"/>
      <c r="E608" s="237"/>
      <c r="F608" s="237"/>
      <c r="G608" s="239"/>
      <c r="H608" s="16" t="s">
        <v>1083</v>
      </c>
      <c r="I608" s="21">
        <v>2680241</v>
      </c>
      <c r="J608" s="17" t="s">
        <v>495</v>
      </c>
    </row>
    <row r="609" spans="1:10" ht="30.75" thickBot="1">
      <c r="A609" s="235"/>
      <c r="B609" s="238"/>
      <c r="C609" s="238"/>
      <c r="D609" s="238"/>
      <c r="E609" s="238"/>
      <c r="F609" s="238"/>
      <c r="G609" s="232"/>
      <c r="H609" s="18" t="s">
        <v>1084</v>
      </c>
      <c r="I609" s="22"/>
      <c r="J609" s="20" t="s">
        <v>495</v>
      </c>
    </row>
    <row r="610" spans="1:10" ht="45">
      <c r="A610" s="233">
        <v>6244</v>
      </c>
      <c r="B610" s="236">
        <v>2018</v>
      </c>
      <c r="C610" s="236" t="s">
        <v>156</v>
      </c>
      <c r="D610" s="236" t="s">
        <v>421</v>
      </c>
      <c r="E610" s="236" t="s">
        <v>422</v>
      </c>
      <c r="F610" s="236" t="s">
        <v>475</v>
      </c>
      <c r="G610" s="231">
        <v>116157006</v>
      </c>
      <c r="H610" s="14" t="s">
        <v>1085</v>
      </c>
      <c r="I610" s="31"/>
      <c r="J610" s="32" t="s">
        <v>505</v>
      </c>
    </row>
    <row r="611" spans="1:10" ht="30">
      <c r="A611" s="234"/>
      <c r="B611" s="237"/>
      <c r="C611" s="237"/>
      <c r="D611" s="237"/>
      <c r="E611" s="237"/>
      <c r="F611" s="237"/>
      <c r="G611" s="239"/>
      <c r="H611" s="16" t="s">
        <v>1086</v>
      </c>
      <c r="I611" s="21"/>
      <c r="J611" s="17" t="s">
        <v>563</v>
      </c>
    </row>
    <row r="612" spans="1:10" ht="45.75" thickBot="1">
      <c r="A612" s="235"/>
      <c r="B612" s="238"/>
      <c r="C612" s="238"/>
      <c r="D612" s="238"/>
      <c r="E612" s="238"/>
      <c r="F612" s="238"/>
      <c r="G612" s="232"/>
      <c r="H612" s="18" t="s">
        <v>1087</v>
      </c>
      <c r="I612" s="22">
        <v>32041791</v>
      </c>
      <c r="J612" s="20" t="s">
        <v>495</v>
      </c>
    </row>
    <row r="613" spans="1:10" ht="45">
      <c r="A613" s="233">
        <v>6248</v>
      </c>
      <c r="B613" s="236">
        <v>2018</v>
      </c>
      <c r="C613" s="236" t="s">
        <v>155</v>
      </c>
      <c r="D613" s="236" t="s">
        <v>420</v>
      </c>
      <c r="E613" s="236" t="s">
        <v>229</v>
      </c>
      <c r="F613" s="236" t="s">
        <v>475</v>
      </c>
      <c r="G613" s="231">
        <v>340000000</v>
      </c>
      <c r="H613" s="14" t="s">
        <v>1088</v>
      </c>
      <c r="I613" s="31">
        <v>20000000</v>
      </c>
      <c r="J613" s="32" t="s">
        <v>563</v>
      </c>
    </row>
    <row r="614" spans="1:10" ht="30">
      <c r="A614" s="234"/>
      <c r="B614" s="237"/>
      <c r="C614" s="237"/>
      <c r="D614" s="237"/>
      <c r="E614" s="237"/>
      <c r="F614" s="237"/>
      <c r="G614" s="239"/>
      <c r="H614" s="16" t="s">
        <v>1089</v>
      </c>
      <c r="I614" s="21">
        <v>33500000</v>
      </c>
      <c r="J614" s="17" t="s">
        <v>495</v>
      </c>
    </row>
    <row r="615" spans="1:10" ht="30">
      <c r="A615" s="234"/>
      <c r="B615" s="237"/>
      <c r="C615" s="237"/>
      <c r="D615" s="237"/>
      <c r="E615" s="237"/>
      <c r="F615" s="237"/>
      <c r="G615" s="239"/>
      <c r="H615" s="16" t="s">
        <v>1090</v>
      </c>
      <c r="I615" s="21"/>
      <c r="J615" s="17" t="s">
        <v>505</v>
      </c>
    </row>
    <row r="616" spans="1:10" ht="45.75" thickBot="1">
      <c r="A616" s="235"/>
      <c r="B616" s="238"/>
      <c r="C616" s="238"/>
      <c r="D616" s="238"/>
      <c r="E616" s="238"/>
      <c r="F616" s="238"/>
      <c r="G616" s="232"/>
      <c r="H616" s="18" t="s">
        <v>1091</v>
      </c>
      <c r="I616" s="22">
        <v>86546746</v>
      </c>
      <c r="J616" s="20" t="s">
        <v>495</v>
      </c>
    </row>
    <row r="617" spans="1:10" ht="30">
      <c r="A617" s="233">
        <v>6249</v>
      </c>
      <c r="B617" s="33">
        <v>2018</v>
      </c>
      <c r="C617" s="33" t="s">
        <v>159</v>
      </c>
      <c r="D617" s="33" t="s">
        <v>427</v>
      </c>
      <c r="E617" s="48" t="s">
        <v>229</v>
      </c>
      <c r="F617" s="33" t="s">
        <v>475</v>
      </c>
      <c r="G617" s="31">
        <v>84000000</v>
      </c>
      <c r="H617" s="14" t="s">
        <v>1092</v>
      </c>
      <c r="I617" s="31"/>
      <c r="J617" s="32" t="s">
        <v>495</v>
      </c>
    </row>
    <row r="618" spans="1:10" ht="30">
      <c r="A618" s="234"/>
      <c r="B618" s="9"/>
      <c r="C618" s="9"/>
      <c r="D618" s="9"/>
      <c r="E618" s="49"/>
      <c r="F618" s="9"/>
      <c r="G618" s="21"/>
      <c r="H618" s="16" t="s">
        <v>1094</v>
      </c>
      <c r="I618" s="21"/>
      <c r="J618" s="17" t="s">
        <v>505</v>
      </c>
    </row>
    <row r="619" spans="1:10" ht="30.75" thickBot="1">
      <c r="A619" s="235"/>
      <c r="B619" s="19"/>
      <c r="C619" s="19"/>
      <c r="D619" s="19"/>
      <c r="E619" s="50"/>
      <c r="F619" s="19"/>
      <c r="G619" s="22"/>
      <c r="H619" s="18" t="s">
        <v>1093</v>
      </c>
      <c r="I619" s="22"/>
      <c r="J619" s="20" t="s">
        <v>505</v>
      </c>
    </row>
    <row r="620" spans="1:10" ht="30">
      <c r="A620" s="233">
        <v>6250</v>
      </c>
      <c r="B620" s="236">
        <v>2018</v>
      </c>
      <c r="C620" s="236" t="s">
        <v>161</v>
      </c>
      <c r="D620" s="236" t="s">
        <v>431</v>
      </c>
      <c r="E620" s="236" t="s">
        <v>229</v>
      </c>
      <c r="F620" s="236" t="s">
        <v>475</v>
      </c>
      <c r="G620" s="231">
        <v>126000000</v>
      </c>
      <c r="H620" s="14" t="s">
        <v>1096</v>
      </c>
      <c r="I620" s="31"/>
      <c r="J620" s="32" t="s">
        <v>563</v>
      </c>
    </row>
    <row r="621" spans="1:10" ht="60">
      <c r="A621" s="234"/>
      <c r="B621" s="237"/>
      <c r="C621" s="237"/>
      <c r="D621" s="237"/>
      <c r="E621" s="237"/>
      <c r="F621" s="237"/>
      <c r="G621" s="239"/>
      <c r="H621" s="16" t="s">
        <v>1095</v>
      </c>
      <c r="I621" s="21"/>
      <c r="J621" s="17" t="s">
        <v>563</v>
      </c>
    </row>
    <row r="622" spans="1:10" ht="30">
      <c r="A622" s="234"/>
      <c r="B622" s="237"/>
      <c r="C622" s="237"/>
      <c r="D622" s="237"/>
      <c r="E622" s="237"/>
      <c r="F622" s="237"/>
      <c r="G622" s="239"/>
      <c r="H622" s="16" t="s">
        <v>1097</v>
      </c>
      <c r="I622" s="21"/>
      <c r="J622" s="17" t="s">
        <v>505</v>
      </c>
    </row>
    <row r="623" spans="1:10" ht="45.75" thickBot="1">
      <c r="A623" s="235"/>
      <c r="B623" s="238"/>
      <c r="C623" s="238"/>
      <c r="D623" s="238"/>
      <c r="E623" s="238"/>
      <c r="F623" s="238"/>
      <c r="G623" s="232"/>
      <c r="H623" s="18" t="s">
        <v>1098</v>
      </c>
      <c r="I623" s="22">
        <v>129026091</v>
      </c>
      <c r="J623" s="20" t="s">
        <v>495</v>
      </c>
    </row>
    <row r="624" spans="1:10" ht="30">
      <c r="A624" s="233">
        <v>6251</v>
      </c>
      <c r="B624" s="236">
        <v>2018</v>
      </c>
      <c r="C624" s="236" t="s">
        <v>146</v>
      </c>
      <c r="D624" s="236" t="s">
        <v>464</v>
      </c>
      <c r="E624" s="236" t="s">
        <v>285</v>
      </c>
      <c r="F624" s="236" t="s">
        <v>475</v>
      </c>
      <c r="G624" s="231">
        <v>693817600</v>
      </c>
      <c r="H624" s="14" t="s">
        <v>1099</v>
      </c>
      <c r="I624" s="31"/>
      <c r="J624" s="32" t="s">
        <v>563</v>
      </c>
    </row>
    <row r="625" spans="1:10" ht="15.75" thickBot="1">
      <c r="A625" s="235"/>
      <c r="B625" s="238"/>
      <c r="C625" s="238"/>
      <c r="D625" s="238"/>
      <c r="E625" s="238"/>
      <c r="F625" s="238"/>
      <c r="G625" s="232"/>
      <c r="H625" s="18" t="s">
        <v>1100</v>
      </c>
      <c r="I625" s="22"/>
      <c r="J625" s="20" t="s">
        <v>505</v>
      </c>
    </row>
    <row r="626" spans="1:10" ht="30">
      <c r="A626" s="233">
        <v>6252</v>
      </c>
      <c r="B626" s="236">
        <v>2018</v>
      </c>
      <c r="C626" s="236" t="s">
        <v>157</v>
      </c>
      <c r="D626" s="236" t="s">
        <v>423</v>
      </c>
      <c r="E626" s="236" t="s">
        <v>424</v>
      </c>
      <c r="F626" s="236" t="s">
        <v>545</v>
      </c>
      <c r="G626" s="231">
        <v>1099842218</v>
      </c>
      <c r="H626" s="14" t="s">
        <v>1101</v>
      </c>
      <c r="I626" s="31"/>
      <c r="J626" s="32" t="s">
        <v>505</v>
      </c>
    </row>
    <row r="627" spans="1:10" ht="30">
      <c r="A627" s="234"/>
      <c r="B627" s="237"/>
      <c r="C627" s="237"/>
      <c r="D627" s="237"/>
      <c r="E627" s="237"/>
      <c r="F627" s="237"/>
      <c r="G627" s="239"/>
      <c r="H627" s="16" t="s">
        <v>1102</v>
      </c>
      <c r="I627" s="21"/>
      <c r="J627" s="17" t="s">
        <v>505</v>
      </c>
    </row>
    <row r="628" spans="1:10" ht="30">
      <c r="A628" s="234"/>
      <c r="B628" s="237"/>
      <c r="C628" s="237"/>
      <c r="D628" s="237"/>
      <c r="E628" s="237"/>
      <c r="F628" s="237"/>
      <c r="G628" s="239"/>
      <c r="H628" s="16" t="s">
        <v>1103</v>
      </c>
      <c r="I628" s="21"/>
      <c r="J628" s="17" t="s">
        <v>505</v>
      </c>
    </row>
    <row r="629" spans="1:10" ht="75">
      <c r="A629" s="234"/>
      <c r="B629" s="237"/>
      <c r="C629" s="237"/>
      <c r="D629" s="237"/>
      <c r="E629" s="237"/>
      <c r="F629" s="237"/>
      <c r="G629" s="239"/>
      <c r="H629" s="16" t="s">
        <v>1104</v>
      </c>
      <c r="I629" s="21"/>
      <c r="J629" s="17" t="s">
        <v>495</v>
      </c>
    </row>
    <row r="630" spans="1:10" ht="60">
      <c r="A630" s="234"/>
      <c r="B630" s="237"/>
      <c r="C630" s="237"/>
      <c r="D630" s="237"/>
      <c r="E630" s="237"/>
      <c r="F630" s="237"/>
      <c r="G630" s="239"/>
      <c r="H630" s="16" t="s">
        <v>1105</v>
      </c>
      <c r="I630" s="21"/>
      <c r="J630" s="17" t="s">
        <v>495</v>
      </c>
    </row>
    <row r="631" spans="1:10" ht="30">
      <c r="A631" s="234"/>
      <c r="B631" s="237"/>
      <c r="C631" s="237"/>
      <c r="D631" s="237"/>
      <c r="E631" s="237"/>
      <c r="F631" s="237"/>
      <c r="G631" s="239"/>
      <c r="H631" s="16" t="s">
        <v>1106</v>
      </c>
      <c r="I631" s="21"/>
      <c r="J631" s="17" t="s">
        <v>505</v>
      </c>
    </row>
    <row r="632" spans="1:10" ht="75">
      <c r="A632" s="234"/>
      <c r="B632" s="237"/>
      <c r="C632" s="237"/>
      <c r="D632" s="237"/>
      <c r="E632" s="237"/>
      <c r="F632" s="237"/>
      <c r="G632" s="239"/>
      <c r="H632" s="16" t="s">
        <v>1107</v>
      </c>
      <c r="I632" s="21"/>
      <c r="J632" s="17" t="s">
        <v>495</v>
      </c>
    </row>
    <row r="633" spans="1:10" ht="75">
      <c r="A633" s="234"/>
      <c r="B633" s="237"/>
      <c r="C633" s="237"/>
      <c r="D633" s="237"/>
      <c r="E633" s="237"/>
      <c r="F633" s="237"/>
      <c r="G633" s="239"/>
      <c r="H633" s="16" t="s">
        <v>1108</v>
      </c>
      <c r="I633" s="21"/>
      <c r="J633" s="17" t="s">
        <v>495</v>
      </c>
    </row>
    <row r="634" spans="1:10" ht="75">
      <c r="A634" s="234"/>
      <c r="B634" s="237"/>
      <c r="C634" s="237"/>
      <c r="D634" s="237"/>
      <c r="E634" s="237"/>
      <c r="F634" s="237"/>
      <c r="G634" s="239"/>
      <c r="H634" s="16" t="s">
        <v>1109</v>
      </c>
      <c r="I634" s="21"/>
      <c r="J634" s="17" t="s">
        <v>495</v>
      </c>
    </row>
    <row r="635" spans="1:10" ht="60">
      <c r="A635" s="234"/>
      <c r="B635" s="237"/>
      <c r="C635" s="237"/>
      <c r="D635" s="237"/>
      <c r="E635" s="237"/>
      <c r="F635" s="237"/>
      <c r="G635" s="239"/>
      <c r="H635" s="16" t="s">
        <v>1110</v>
      </c>
      <c r="I635" s="21"/>
      <c r="J635" s="17" t="s">
        <v>495</v>
      </c>
    </row>
    <row r="636" spans="1:10" ht="30">
      <c r="A636" s="234"/>
      <c r="B636" s="237"/>
      <c r="C636" s="237"/>
      <c r="D636" s="237"/>
      <c r="E636" s="237"/>
      <c r="F636" s="237"/>
      <c r="G636" s="239"/>
      <c r="H636" s="16" t="s">
        <v>1111</v>
      </c>
      <c r="I636" s="21"/>
      <c r="J636" s="17" t="s">
        <v>505</v>
      </c>
    </row>
    <row r="637" spans="1:10" ht="30.75" thickBot="1">
      <c r="A637" s="235"/>
      <c r="B637" s="238"/>
      <c r="C637" s="238"/>
      <c r="D637" s="238"/>
      <c r="E637" s="238"/>
      <c r="F637" s="238"/>
      <c r="G637" s="232"/>
      <c r="H637" s="18" t="s">
        <v>1112</v>
      </c>
      <c r="I637" s="22"/>
      <c r="J637" s="20" t="s">
        <v>505</v>
      </c>
    </row>
    <row r="638" spans="1:10" ht="30">
      <c r="A638" s="233">
        <v>6253</v>
      </c>
      <c r="B638" s="236">
        <v>2018</v>
      </c>
      <c r="C638" s="236" t="s">
        <v>151</v>
      </c>
      <c r="D638" s="236" t="s">
        <v>415</v>
      </c>
      <c r="E638" s="236" t="s">
        <v>417</v>
      </c>
      <c r="F638" s="236" t="s">
        <v>475</v>
      </c>
      <c r="G638" s="231">
        <v>26000000</v>
      </c>
      <c r="H638" s="14" t="s">
        <v>1114</v>
      </c>
      <c r="I638" s="31"/>
      <c r="J638" s="32" t="s">
        <v>563</v>
      </c>
    </row>
    <row r="639" spans="1:10" ht="30">
      <c r="A639" s="234"/>
      <c r="B639" s="237"/>
      <c r="C639" s="237"/>
      <c r="D639" s="237"/>
      <c r="E639" s="237"/>
      <c r="F639" s="237"/>
      <c r="G639" s="239"/>
      <c r="H639" s="16" t="s">
        <v>1115</v>
      </c>
      <c r="I639" s="21">
        <v>308550000</v>
      </c>
      <c r="J639" s="17" t="s">
        <v>495</v>
      </c>
    </row>
    <row r="640" spans="1:10" ht="30.75" thickBot="1">
      <c r="A640" s="235"/>
      <c r="B640" s="238"/>
      <c r="C640" s="238"/>
      <c r="D640" s="238"/>
      <c r="E640" s="238"/>
      <c r="F640" s="238"/>
      <c r="G640" s="232"/>
      <c r="H640" s="18" t="s">
        <v>1113</v>
      </c>
      <c r="I640" s="22"/>
      <c r="J640" s="20" t="s">
        <v>505</v>
      </c>
    </row>
    <row r="641" spans="1:10" ht="15">
      <c r="A641" s="51">
        <v>6256</v>
      </c>
      <c r="B641" s="33">
        <v>2018</v>
      </c>
      <c r="C641" s="33" t="s">
        <v>183</v>
      </c>
      <c r="D641" s="33" t="s">
        <v>471</v>
      </c>
      <c r="E641" s="48" t="s">
        <v>229</v>
      </c>
      <c r="F641" s="33" t="s">
        <v>476</v>
      </c>
      <c r="G641" s="31">
        <v>228803655.75</v>
      </c>
      <c r="H641" s="14" t="s">
        <v>1118</v>
      </c>
      <c r="I641" s="31">
        <v>6182536</v>
      </c>
      <c r="J641" s="32" t="s">
        <v>495</v>
      </c>
    </row>
    <row r="642" spans="1:10" ht="30">
      <c r="A642" s="52"/>
      <c r="B642" s="9"/>
      <c r="C642" s="9"/>
      <c r="D642" s="9"/>
      <c r="E642" s="49"/>
      <c r="F642" s="9"/>
      <c r="G642" s="21"/>
      <c r="H642" s="16" t="s">
        <v>1116</v>
      </c>
      <c r="I642" s="21">
        <v>57883136</v>
      </c>
      <c r="J642" s="17" t="s">
        <v>495</v>
      </c>
    </row>
    <row r="643" spans="1:10" ht="15">
      <c r="A643" s="52"/>
      <c r="B643" s="9"/>
      <c r="C643" s="9"/>
      <c r="D643" s="9"/>
      <c r="E643" s="49"/>
      <c r="F643" s="9"/>
      <c r="G643" s="21"/>
      <c r="H643" s="16" t="s">
        <v>1119</v>
      </c>
      <c r="I643" s="21"/>
      <c r="J643" s="17" t="s">
        <v>505</v>
      </c>
    </row>
    <row r="644" spans="1:10" ht="30.75" thickBot="1">
      <c r="A644" s="53"/>
      <c r="B644" s="19"/>
      <c r="C644" s="19"/>
      <c r="D644" s="19"/>
      <c r="E644" s="50"/>
      <c r="F644" s="19"/>
      <c r="G644" s="22"/>
      <c r="H644" s="18" t="s">
        <v>1117</v>
      </c>
      <c r="I644" s="22"/>
      <c r="J644" s="20" t="s">
        <v>505</v>
      </c>
    </row>
    <row r="645" spans="1:10" ht="30">
      <c r="A645" s="233">
        <v>6257</v>
      </c>
      <c r="B645" s="236">
        <v>2018</v>
      </c>
      <c r="C645" s="236" t="s">
        <v>24</v>
      </c>
      <c r="D645" s="236" t="s">
        <v>408</v>
      </c>
      <c r="E645" s="236" t="s">
        <v>409</v>
      </c>
      <c r="F645" s="236" t="s">
        <v>475</v>
      </c>
      <c r="G645" s="231">
        <v>198614330</v>
      </c>
      <c r="H645" s="14" t="s">
        <v>1120</v>
      </c>
      <c r="I645" s="31"/>
      <c r="J645" s="32" t="s">
        <v>495</v>
      </c>
    </row>
    <row r="646" spans="1:10" ht="15">
      <c r="A646" s="234"/>
      <c r="B646" s="237"/>
      <c r="C646" s="237"/>
      <c r="D646" s="237"/>
      <c r="E646" s="237"/>
      <c r="F646" s="237"/>
      <c r="G646" s="239"/>
      <c r="H646" s="16" t="s">
        <v>1121</v>
      </c>
      <c r="I646" s="21"/>
      <c r="J646" s="17" t="s">
        <v>563</v>
      </c>
    </row>
    <row r="647" spans="1:10" ht="30.75" thickBot="1">
      <c r="A647" s="235"/>
      <c r="B647" s="238"/>
      <c r="C647" s="238"/>
      <c r="D647" s="238"/>
      <c r="E647" s="238"/>
      <c r="F647" s="238"/>
      <c r="G647" s="232"/>
      <c r="H647" s="18" t="s">
        <v>1126</v>
      </c>
      <c r="I647" s="22">
        <v>79241877</v>
      </c>
      <c r="J647" s="20" t="s">
        <v>495</v>
      </c>
    </row>
    <row r="648" spans="1:10" ht="30">
      <c r="A648" s="51">
        <v>6260</v>
      </c>
      <c r="B648" s="33">
        <v>2018</v>
      </c>
      <c r="C648" s="33" t="s">
        <v>173</v>
      </c>
      <c r="D648" s="33" t="s">
        <v>454</v>
      </c>
      <c r="E648" s="48" t="s">
        <v>294</v>
      </c>
      <c r="F648" s="33" t="s">
        <v>547</v>
      </c>
      <c r="G648" s="31">
        <v>413423530</v>
      </c>
      <c r="H648" s="14" t="s">
        <v>1125</v>
      </c>
      <c r="I648" s="31"/>
      <c r="J648" s="32" t="s">
        <v>505</v>
      </c>
    </row>
    <row r="649" spans="1:10" ht="30">
      <c r="A649" s="52"/>
      <c r="B649" s="9"/>
      <c r="C649" s="9"/>
      <c r="D649" s="9"/>
      <c r="E649" s="49"/>
      <c r="F649" s="9"/>
      <c r="G649" s="21"/>
      <c r="H649" s="16" t="s">
        <v>1122</v>
      </c>
      <c r="I649" s="21"/>
      <c r="J649" s="17" t="s">
        <v>505</v>
      </c>
    </row>
    <row r="650" spans="1:10" ht="45">
      <c r="A650" s="52"/>
      <c r="B650" s="9"/>
      <c r="C650" s="9"/>
      <c r="D650" s="9"/>
      <c r="E650" s="49"/>
      <c r="F650" s="9"/>
      <c r="G650" s="21"/>
      <c r="H650" s="16" t="s">
        <v>1123</v>
      </c>
      <c r="I650" s="21"/>
      <c r="J650" s="17" t="s">
        <v>505</v>
      </c>
    </row>
    <row r="651" spans="1:10" ht="45">
      <c r="A651" s="52"/>
      <c r="B651" s="9"/>
      <c r="C651" s="9"/>
      <c r="D651" s="9"/>
      <c r="E651" s="49"/>
      <c r="F651" s="9"/>
      <c r="G651" s="21"/>
      <c r="H651" s="16" t="s">
        <v>1127</v>
      </c>
      <c r="I651" s="21">
        <v>70264184</v>
      </c>
      <c r="J651" s="17" t="s">
        <v>495</v>
      </c>
    </row>
    <row r="652" spans="1:10" ht="30.75" thickBot="1">
      <c r="A652" s="53"/>
      <c r="B652" s="19"/>
      <c r="C652" s="19"/>
      <c r="D652" s="19"/>
      <c r="E652" s="50"/>
      <c r="F652" s="19"/>
      <c r="G652" s="22"/>
      <c r="H652" s="18" t="s">
        <v>1124</v>
      </c>
      <c r="I652" s="22"/>
      <c r="J652" s="20" t="s">
        <v>495</v>
      </c>
    </row>
    <row r="653" spans="1:10" ht="60">
      <c r="A653" s="233">
        <v>6262</v>
      </c>
      <c r="B653" s="236">
        <v>2018</v>
      </c>
      <c r="C653" s="236" t="s">
        <v>178</v>
      </c>
      <c r="D653" s="236" t="s">
        <v>461</v>
      </c>
      <c r="E653" s="236" t="s">
        <v>1131</v>
      </c>
      <c r="F653" s="236" t="s">
        <v>549</v>
      </c>
      <c r="G653" s="231">
        <v>152252800</v>
      </c>
      <c r="H653" s="14" t="s">
        <v>1128</v>
      </c>
      <c r="I653" s="31"/>
      <c r="J653" s="32" t="s">
        <v>563</v>
      </c>
    </row>
    <row r="654" spans="1:10" ht="15">
      <c r="A654" s="234"/>
      <c r="B654" s="237"/>
      <c r="C654" s="237"/>
      <c r="D654" s="237"/>
      <c r="E654" s="237"/>
      <c r="F654" s="237"/>
      <c r="G654" s="239"/>
      <c r="H654" s="16" t="s">
        <v>1130</v>
      </c>
      <c r="I654" s="21"/>
      <c r="J654" s="17" t="s">
        <v>495</v>
      </c>
    </row>
    <row r="655" spans="1:10" ht="45.75" thickBot="1">
      <c r="A655" s="235"/>
      <c r="B655" s="238"/>
      <c r="C655" s="238"/>
      <c r="D655" s="238"/>
      <c r="E655" s="238"/>
      <c r="F655" s="238"/>
      <c r="G655" s="232"/>
      <c r="H655" s="18" t="s">
        <v>1129</v>
      </c>
      <c r="I655" s="22"/>
      <c r="J655" s="20" t="s">
        <v>495</v>
      </c>
    </row>
    <row r="656" spans="1:10" ht="45">
      <c r="A656" s="233">
        <v>6263</v>
      </c>
      <c r="B656" s="236">
        <v>2018</v>
      </c>
      <c r="C656" s="236" t="s">
        <v>160</v>
      </c>
      <c r="D656" s="236" t="s">
        <v>430</v>
      </c>
      <c r="E656" s="236" t="s">
        <v>187</v>
      </c>
      <c r="F656" s="236" t="s">
        <v>475</v>
      </c>
      <c r="G656" s="231">
        <v>28123200</v>
      </c>
      <c r="H656" s="14" t="s">
        <v>1132</v>
      </c>
      <c r="I656" s="31"/>
      <c r="J656" s="32" t="s">
        <v>563</v>
      </c>
    </row>
    <row r="657" spans="1:10" ht="30">
      <c r="A657" s="234"/>
      <c r="B657" s="237"/>
      <c r="C657" s="237"/>
      <c r="D657" s="237"/>
      <c r="E657" s="237"/>
      <c r="F657" s="237"/>
      <c r="G657" s="239"/>
      <c r="H657" s="16" t="s">
        <v>1134</v>
      </c>
      <c r="I657" s="21"/>
      <c r="J657" s="17" t="s">
        <v>563</v>
      </c>
    </row>
    <row r="658" spans="1:10" ht="30.75" thickBot="1">
      <c r="A658" s="235"/>
      <c r="B658" s="238"/>
      <c r="C658" s="238"/>
      <c r="D658" s="238"/>
      <c r="E658" s="238"/>
      <c r="F658" s="238"/>
      <c r="G658" s="232"/>
      <c r="H658" s="18" t="s">
        <v>1133</v>
      </c>
      <c r="I658" s="22"/>
      <c r="J658" s="20" t="s">
        <v>563</v>
      </c>
    </row>
    <row r="659" spans="1:10" ht="45">
      <c r="A659" s="233">
        <v>6264</v>
      </c>
      <c r="B659" s="236">
        <v>2018</v>
      </c>
      <c r="C659" s="236" t="s">
        <v>143</v>
      </c>
      <c r="D659" s="236" t="s">
        <v>400</v>
      </c>
      <c r="E659" s="236" t="s">
        <v>193</v>
      </c>
      <c r="F659" s="236" t="s">
        <v>475</v>
      </c>
      <c r="G659" s="231">
        <v>1610000000</v>
      </c>
      <c r="H659" s="14" t="s">
        <v>1135</v>
      </c>
      <c r="I659" s="31"/>
      <c r="J659" s="32" t="s">
        <v>505</v>
      </c>
    </row>
    <row r="660" spans="1:10" ht="30">
      <c r="A660" s="234"/>
      <c r="B660" s="237"/>
      <c r="C660" s="237"/>
      <c r="D660" s="237"/>
      <c r="E660" s="237"/>
      <c r="F660" s="237"/>
      <c r="G660" s="239"/>
      <c r="H660" s="16" t="s">
        <v>1136</v>
      </c>
      <c r="I660" s="21"/>
      <c r="J660" s="17" t="s">
        <v>505</v>
      </c>
    </row>
    <row r="661" spans="1:10" ht="30">
      <c r="A661" s="234"/>
      <c r="B661" s="237"/>
      <c r="C661" s="237"/>
      <c r="D661" s="237"/>
      <c r="E661" s="237"/>
      <c r="F661" s="237"/>
      <c r="G661" s="239"/>
      <c r="H661" s="16" t="s">
        <v>1137</v>
      </c>
      <c r="I661" s="21"/>
      <c r="J661" s="17" t="s">
        <v>495</v>
      </c>
    </row>
    <row r="662" spans="1:10" ht="30">
      <c r="A662" s="234"/>
      <c r="B662" s="237"/>
      <c r="C662" s="237"/>
      <c r="D662" s="237"/>
      <c r="E662" s="237"/>
      <c r="F662" s="237"/>
      <c r="G662" s="239"/>
      <c r="H662" s="16" t="s">
        <v>1138</v>
      </c>
      <c r="I662" s="21">
        <v>10000000</v>
      </c>
      <c r="J662" s="17" t="s">
        <v>495</v>
      </c>
    </row>
    <row r="663" spans="1:10" ht="45">
      <c r="A663" s="234"/>
      <c r="B663" s="237"/>
      <c r="C663" s="237"/>
      <c r="D663" s="237"/>
      <c r="E663" s="237"/>
      <c r="F663" s="237"/>
      <c r="G663" s="239"/>
      <c r="H663" s="16" t="s">
        <v>1139</v>
      </c>
      <c r="I663" s="21"/>
      <c r="J663" s="17" t="s">
        <v>563</v>
      </c>
    </row>
    <row r="664" spans="1:10" ht="30">
      <c r="A664" s="234"/>
      <c r="B664" s="237"/>
      <c r="C664" s="237"/>
      <c r="D664" s="237"/>
      <c r="E664" s="237"/>
      <c r="F664" s="237"/>
      <c r="G664" s="239"/>
      <c r="H664" s="16" t="s">
        <v>1140</v>
      </c>
      <c r="I664" s="21"/>
      <c r="J664" s="17" t="s">
        <v>505</v>
      </c>
    </row>
    <row r="665" spans="1:10" ht="30">
      <c r="A665" s="234"/>
      <c r="B665" s="237"/>
      <c r="C665" s="237"/>
      <c r="D665" s="237"/>
      <c r="E665" s="237"/>
      <c r="F665" s="237"/>
      <c r="G665" s="239"/>
      <c r="H665" s="16" t="s">
        <v>1141</v>
      </c>
      <c r="I665" s="21"/>
      <c r="J665" s="17" t="s">
        <v>495</v>
      </c>
    </row>
    <row r="666" spans="1:10" ht="30">
      <c r="A666" s="234"/>
      <c r="B666" s="237"/>
      <c r="C666" s="237"/>
      <c r="D666" s="237"/>
      <c r="E666" s="237"/>
      <c r="F666" s="237"/>
      <c r="G666" s="239"/>
      <c r="H666" s="16" t="s">
        <v>1142</v>
      </c>
      <c r="I666" s="21"/>
      <c r="J666" s="17" t="s">
        <v>505</v>
      </c>
    </row>
    <row r="667" spans="1:10" ht="30">
      <c r="A667" s="234"/>
      <c r="B667" s="237"/>
      <c r="C667" s="237"/>
      <c r="D667" s="237"/>
      <c r="E667" s="237"/>
      <c r="F667" s="237"/>
      <c r="G667" s="239"/>
      <c r="H667" s="16" t="s">
        <v>1143</v>
      </c>
      <c r="I667" s="21">
        <v>27205500</v>
      </c>
      <c r="J667" s="17" t="s">
        <v>495</v>
      </c>
    </row>
    <row r="668" spans="1:10" ht="30.75" thickBot="1">
      <c r="A668" s="235"/>
      <c r="B668" s="238"/>
      <c r="C668" s="238"/>
      <c r="D668" s="238"/>
      <c r="E668" s="238"/>
      <c r="F668" s="238"/>
      <c r="G668" s="232"/>
      <c r="H668" s="18" t="s">
        <v>1144</v>
      </c>
      <c r="I668" s="22"/>
      <c r="J668" s="20" t="s">
        <v>563</v>
      </c>
    </row>
    <row r="669" spans="1:10" ht="15">
      <c r="A669" s="233">
        <v>6265</v>
      </c>
      <c r="B669" s="236">
        <v>2018</v>
      </c>
      <c r="C669" s="236" t="s">
        <v>38</v>
      </c>
      <c r="D669" s="236" t="s">
        <v>425</v>
      </c>
      <c r="E669" s="236" t="s">
        <v>332</v>
      </c>
      <c r="F669" s="236" t="s">
        <v>547</v>
      </c>
      <c r="G669" s="231">
        <v>143086310</v>
      </c>
      <c r="H669" s="14" t="s">
        <v>1145</v>
      </c>
      <c r="I669" s="31"/>
      <c r="J669" s="32" t="s">
        <v>563</v>
      </c>
    </row>
    <row r="670" spans="1:10" ht="15">
      <c r="A670" s="234"/>
      <c r="B670" s="237"/>
      <c r="C670" s="237"/>
      <c r="D670" s="237"/>
      <c r="E670" s="237"/>
      <c r="F670" s="237"/>
      <c r="G670" s="239"/>
      <c r="H670" s="16" t="s">
        <v>1146</v>
      </c>
      <c r="I670" s="21"/>
      <c r="J670" s="17" t="s">
        <v>563</v>
      </c>
    </row>
    <row r="671" spans="1:10" ht="30">
      <c r="A671" s="234"/>
      <c r="B671" s="237"/>
      <c r="C671" s="237"/>
      <c r="D671" s="237"/>
      <c r="E671" s="237"/>
      <c r="F671" s="237"/>
      <c r="G671" s="239"/>
      <c r="H671" s="16" t="s">
        <v>1147</v>
      </c>
      <c r="I671" s="21"/>
      <c r="J671" s="17" t="s">
        <v>505</v>
      </c>
    </row>
    <row r="672" spans="1:10" ht="30.75" thickBot="1">
      <c r="A672" s="235"/>
      <c r="B672" s="238"/>
      <c r="C672" s="238"/>
      <c r="D672" s="238"/>
      <c r="E672" s="238"/>
      <c r="F672" s="238"/>
      <c r="G672" s="232"/>
      <c r="H672" s="18" t="s">
        <v>1148</v>
      </c>
      <c r="I672" s="22"/>
      <c r="J672" s="20" t="s">
        <v>563</v>
      </c>
    </row>
    <row r="673" spans="1:10" ht="30">
      <c r="A673" s="233">
        <v>6267</v>
      </c>
      <c r="B673" s="236">
        <v>2018</v>
      </c>
      <c r="C673" s="236" t="s">
        <v>162</v>
      </c>
      <c r="D673" s="236" t="s">
        <v>436</v>
      </c>
      <c r="E673" s="236" t="s">
        <v>229</v>
      </c>
      <c r="F673" s="236" t="s">
        <v>475</v>
      </c>
      <c r="G673" s="231">
        <v>24609123</v>
      </c>
      <c r="H673" s="14" t="s">
        <v>1149</v>
      </c>
      <c r="I673" s="31"/>
      <c r="J673" s="32" t="s">
        <v>563</v>
      </c>
    </row>
    <row r="674" spans="1:10" ht="30.75" thickBot="1">
      <c r="A674" s="235"/>
      <c r="B674" s="238"/>
      <c r="C674" s="238"/>
      <c r="D674" s="238"/>
      <c r="E674" s="238"/>
      <c r="F674" s="238"/>
      <c r="G674" s="232"/>
      <c r="H674" s="18" t="s">
        <v>1150</v>
      </c>
      <c r="I674" s="22">
        <v>4161885</v>
      </c>
      <c r="J674" s="20" t="s">
        <v>495</v>
      </c>
    </row>
    <row r="675" spans="1:10" ht="45">
      <c r="A675" s="233">
        <v>6268</v>
      </c>
      <c r="B675" s="236">
        <v>2018</v>
      </c>
      <c r="C675" s="236" t="s">
        <v>184</v>
      </c>
      <c r="D675" s="236" t="s">
        <v>472</v>
      </c>
      <c r="E675" s="236" t="s">
        <v>229</v>
      </c>
      <c r="F675" s="236" t="s">
        <v>475</v>
      </c>
      <c r="G675" s="231">
        <v>68000000</v>
      </c>
      <c r="H675" s="14" t="s">
        <v>1152</v>
      </c>
      <c r="I675" s="31"/>
      <c r="J675" s="32" t="s">
        <v>563</v>
      </c>
    </row>
    <row r="676" spans="1:10" ht="15">
      <c r="A676" s="234"/>
      <c r="B676" s="237"/>
      <c r="C676" s="237"/>
      <c r="D676" s="237"/>
      <c r="E676" s="237"/>
      <c r="F676" s="237"/>
      <c r="G676" s="239"/>
      <c r="H676" s="16" t="s">
        <v>1151</v>
      </c>
      <c r="I676" s="21"/>
      <c r="J676" s="17" t="s">
        <v>563</v>
      </c>
    </row>
    <row r="677" spans="1:10" ht="15.75" thickBot="1">
      <c r="A677" s="235"/>
      <c r="B677" s="238"/>
      <c r="C677" s="238"/>
      <c r="D677" s="238"/>
      <c r="E677" s="238"/>
      <c r="F677" s="238"/>
      <c r="G677" s="232"/>
      <c r="H677" s="18" t="s">
        <v>1153</v>
      </c>
      <c r="I677" s="22"/>
      <c r="J677" s="20" t="s">
        <v>563</v>
      </c>
    </row>
    <row r="678" spans="1:10" ht="30">
      <c r="A678" s="233">
        <v>6269</v>
      </c>
      <c r="B678" s="236">
        <v>2018</v>
      </c>
      <c r="C678" s="236" t="s">
        <v>138</v>
      </c>
      <c r="D678" s="236" t="s">
        <v>392</v>
      </c>
      <c r="E678" s="236" t="s">
        <v>267</v>
      </c>
      <c r="F678" s="236" t="s">
        <v>475</v>
      </c>
      <c r="G678" s="231">
        <v>1055022080</v>
      </c>
      <c r="H678" s="14" t="s">
        <v>1156</v>
      </c>
      <c r="I678" s="31">
        <v>60500000</v>
      </c>
      <c r="J678" s="32" t="s">
        <v>495</v>
      </c>
    </row>
    <row r="679" spans="1:10" ht="30">
      <c r="A679" s="234"/>
      <c r="B679" s="237"/>
      <c r="C679" s="237"/>
      <c r="D679" s="237"/>
      <c r="E679" s="237"/>
      <c r="F679" s="237"/>
      <c r="G679" s="239"/>
      <c r="H679" s="16" t="s">
        <v>1154</v>
      </c>
      <c r="I679" s="21"/>
      <c r="J679" s="17" t="s">
        <v>505</v>
      </c>
    </row>
    <row r="680" spans="1:10" ht="30.75" thickBot="1">
      <c r="A680" s="235"/>
      <c r="B680" s="238"/>
      <c r="C680" s="238"/>
      <c r="D680" s="238"/>
      <c r="E680" s="238"/>
      <c r="F680" s="238"/>
      <c r="G680" s="232"/>
      <c r="H680" s="18" t="s">
        <v>1155</v>
      </c>
      <c r="I680" s="22"/>
      <c r="J680" s="20" t="s">
        <v>563</v>
      </c>
    </row>
    <row r="681" spans="1:10" ht="15">
      <c r="A681" s="233">
        <v>6270</v>
      </c>
      <c r="B681" s="236">
        <v>2018</v>
      </c>
      <c r="C681" s="236" t="s">
        <v>167</v>
      </c>
      <c r="D681" s="236" t="s">
        <v>444</v>
      </c>
      <c r="E681" s="236" t="s">
        <v>229</v>
      </c>
      <c r="F681" s="236" t="s">
        <v>475</v>
      </c>
      <c r="G681" s="231">
        <v>72000000</v>
      </c>
      <c r="H681" s="14" t="s">
        <v>1157</v>
      </c>
      <c r="I681" s="31"/>
      <c r="J681" s="32" t="s">
        <v>505</v>
      </c>
    </row>
    <row r="682" spans="1:10" ht="30">
      <c r="A682" s="234"/>
      <c r="B682" s="237"/>
      <c r="C682" s="237"/>
      <c r="D682" s="237"/>
      <c r="E682" s="237"/>
      <c r="F682" s="237"/>
      <c r="G682" s="239"/>
      <c r="H682" s="16" t="s">
        <v>1159</v>
      </c>
      <c r="I682" s="21">
        <v>3458953</v>
      </c>
      <c r="J682" s="17" t="s">
        <v>495</v>
      </c>
    </row>
    <row r="683" spans="1:10" ht="30.75" thickBot="1">
      <c r="A683" s="235"/>
      <c r="B683" s="238"/>
      <c r="C683" s="238"/>
      <c r="D683" s="238"/>
      <c r="E683" s="238"/>
      <c r="F683" s="238"/>
      <c r="G683" s="232"/>
      <c r="H683" s="18" t="s">
        <v>1158</v>
      </c>
      <c r="I683" s="22"/>
      <c r="J683" s="20" t="s">
        <v>505</v>
      </c>
    </row>
    <row r="684" spans="1:10" ht="30">
      <c r="A684" s="233">
        <v>6273</v>
      </c>
      <c r="B684" s="236">
        <v>2018</v>
      </c>
      <c r="C684" s="236" t="s">
        <v>166</v>
      </c>
      <c r="D684" s="236" t="s">
        <v>442</v>
      </c>
      <c r="E684" s="236" t="s">
        <v>443</v>
      </c>
      <c r="F684" s="236" t="s">
        <v>475</v>
      </c>
      <c r="G684" s="231">
        <v>99904000</v>
      </c>
      <c r="H684" s="14" t="s">
        <v>1160</v>
      </c>
      <c r="I684" s="31"/>
      <c r="J684" s="32" t="s">
        <v>505</v>
      </c>
    </row>
    <row r="685" spans="1:10" ht="30">
      <c r="A685" s="234"/>
      <c r="B685" s="237"/>
      <c r="C685" s="237"/>
      <c r="D685" s="237"/>
      <c r="E685" s="237"/>
      <c r="F685" s="237"/>
      <c r="G685" s="239"/>
      <c r="H685" s="16" t="s">
        <v>1161</v>
      </c>
      <c r="I685" s="21"/>
      <c r="J685" s="17" t="s">
        <v>505</v>
      </c>
    </row>
    <row r="686" spans="1:10" ht="45">
      <c r="A686" s="234"/>
      <c r="B686" s="237"/>
      <c r="C686" s="237"/>
      <c r="D686" s="237"/>
      <c r="E686" s="237"/>
      <c r="F686" s="237"/>
      <c r="G686" s="239"/>
      <c r="H686" s="16" t="s">
        <v>1162</v>
      </c>
      <c r="I686" s="21"/>
      <c r="J686" s="17" t="s">
        <v>505</v>
      </c>
    </row>
    <row r="687" spans="1:10" ht="30.75" thickBot="1">
      <c r="A687" s="235"/>
      <c r="B687" s="238"/>
      <c r="C687" s="238"/>
      <c r="D687" s="238"/>
      <c r="E687" s="238"/>
      <c r="F687" s="238"/>
      <c r="G687" s="232"/>
      <c r="H687" s="18" t="s">
        <v>1163</v>
      </c>
      <c r="I687" s="22"/>
      <c r="J687" s="20" t="s">
        <v>563</v>
      </c>
    </row>
    <row r="688" spans="1:10" ht="30.75" thickBot="1">
      <c r="A688" s="24">
        <v>6274</v>
      </c>
      <c r="B688" s="25">
        <v>2018</v>
      </c>
      <c r="C688" s="25" t="s">
        <v>148</v>
      </c>
      <c r="D688" s="25" t="s">
        <v>405</v>
      </c>
      <c r="E688" s="26" t="s">
        <v>406</v>
      </c>
      <c r="F688" s="25" t="s">
        <v>547</v>
      </c>
      <c r="G688" s="27">
        <v>47000000</v>
      </c>
      <c r="H688" s="30" t="s">
        <v>1164</v>
      </c>
      <c r="I688" s="27"/>
      <c r="J688" s="28" t="s">
        <v>505</v>
      </c>
    </row>
    <row r="689" spans="1:10" ht="30">
      <c r="A689" s="233">
        <v>6275</v>
      </c>
      <c r="B689" s="236">
        <v>2018</v>
      </c>
      <c r="C689" s="236" t="s">
        <v>170</v>
      </c>
      <c r="D689" s="236" t="s">
        <v>449</v>
      </c>
      <c r="E689" s="236" t="s">
        <v>448</v>
      </c>
      <c r="F689" s="236" t="s">
        <v>545</v>
      </c>
      <c r="G689" s="231">
        <v>791732397</v>
      </c>
      <c r="H689" s="14" t="s">
        <v>1165</v>
      </c>
      <c r="I689" s="31"/>
      <c r="J689" s="32" t="s">
        <v>505</v>
      </c>
    </row>
    <row r="690" spans="1:10" ht="15">
      <c r="A690" s="234"/>
      <c r="B690" s="237"/>
      <c r="C690" s="237"/>
      <c r="D690" s="237"/>
      <c r="E690" s="237"/>
      <c r="F690" s="237"/>
      <c r="G690" s="239"/>
      <c r="H690" s="16" t="s">
        <v>1166</v>
      </c>
      <c r="I690" s="21"/>
      <c r="J690" s="17" t="s">
        <v>563</v>
      </c>
    </row>
    <row r="691" spans="1:10" ht="60.75" thickBot="1">
      <c r="A691" s="235"/>
      <c r="B691" s="238"/>
      <c r="C691" s="238"/>
      <c r="D691" s="238"/>
      <c r="E691" s="238"/>
      <c r="F691" s="238"/>
      <c r="G691" s="232"/>
      <c r="H691" s="18" t="s">
        <v>1167</v>
      </c>
      <c r="I691" s="22">
        <v>479030681</v>
      </c>
      <c r="J691" s="20" t="s">
        <v>495</v>
      </c>
    </row>
    <row r="692" spans="1:10" ht="30.75" thickBot="1">
      <c r="A692" s="24">
        <v>6278</v>
      </c>
      <c r="B692" s="25">
        <v>2018</v>
      </c>
      <c r="C692" s="25" t="s">
        <v>24</v>
      </c>
      <c r="D692" s="25" t="s">
        <v>407</v>
      </c>
      <c r="E692" s="26" t="s">
        <v>381</v>
      </c>
      <c r="F692" s="25" t="s">
        <v>475</v>
      </c>
      <c r="G692" s="27">
        <v>51512453</v>
      </c>
      <c r="H692" s="30" t="s">
        <v>1168</v>
      </c>
      <c r="I692" s="27">
        <v>51512453</v>
      </c>
      <c r="J692" s="28" t="s">
        <v>563</v>
      </c>
    </row>
    <row r="693" spans="1:10" ht="45">
      <c r="A693" s="233">
        <v>6279</v>
      </c>
      <c r="B693" s="236">
        <v>2018</v>
      </c>
      <c r="C693" s="236" t="s">
        <v>177</v>
      </c>
      <c r="D693" s="236" t="s">
        <v>459</v>
      </c>
      <c r="E693" s="236" t="s">
        <v>460</v>
      </c>
      <c r="F693" s="236" t="s">
        <v>475</v>
      </c>
      <c r="G693" s="231">
        <v>584246639</v>
      </c>
      <c r="H693" s="14" t="s">
        <v>1169</v>
      </c>
      <c r="I693" s="31"/>
      <c r="J693" s="32" t="s">
        <v>505</v>
      </c>
    </row>
    <row r="694" spans="1:10" ht="60">
      <c r="A694" s="234"/>
      <c r="B694" s="237"/>
      <c r="C694" s="237"/>
      <c r="D694" s="237"/>
      <c r="E694" s="237"/>
      <c r="F694" s="237"/>
      <c r="G694" s="239"/>
      <c r="H694" s="16" t="s">
        <v>1170</v>
      </c>
      <c r="I694" s="21">
        <v>226010330</v>
      </c>
      <c r="J694" s="17" t="s">
        <v>495</v>
      </c>
    </row>
    <row r="695" spans="1:10" ht="15">
      <c r="A695" s="234"/>
      <c r="B695" s="237"/>
      <c r="C695" s="237"/>
      <c r="D695" s="237"/>
      <c r="E695" s="237"/>
      <c r="F695" s="237"/>
      <c r="G695" s="239"/>
      <c r="H695" s="16" t="s">
        <v>1171</v>
      </c>
      <c r="I695" s="21"/>
      <c r="J695" s="17" t="s">
        <v>495</v>
      </c>
    </row>
    <row r="696" spans="1:10" ht="30">
      <c r="A696" s="234"/>
      <c r="B696" s="237"/>
      <c r="C696" s="237"/>
      <c r="D696" s="237"/>
      <c r="E696" s="237"/>
      <c r="F696" s="237"/>
      <c r="G696" s="239"/>
      <c r="H696" s="16" t="s">
        <v>1172</v>
      </c>
      <c r="I696" s="21"/>
      <c r="J696" s="17" t="s">
        <v>495</v>
      </c>
    </row>
    <row r="697" spans="1:10" ht="45.75" thickBot="1">
      <c r="A697" s="235"/>
      <c r="B697" s="238"/>
      <c r="C697" s="238"/>
      <c r="D697" s="238"/>
      <c r="E697" s="238"/>
      <c r="F697" s="238"/>
      <c r="G697" s="232"/>
      <c r="H697" s="18" t="s">
        <v>1173</v>
      </c>
      <c r="I697" s="22"/>
      <c r="J697" s="20" t="s">
        <v>563</v>
      </c>
    </row>
    <row r="698" spans="1:10" ht="30">
      <c r="A698" s="233">
        <v>6280</v>
      </c>
      <c r="B698" s="236">
        <v>2018</v>
      </c>
      <c r="C698" s="236" t="s">
        <v>139</v>
      </c>
      <c r="D698" s="236" t="s">
        <v>393</v>
      </c>
      <c r="E698" s="236" t="s">
        <v>239</v>
      </c>
      <c r="F698" s="236" t="s">
        <v>475</v>
      </c>
      <c r="G698" s="231">
        <v>135367062</v>
      </c>
      <c r="H698" s="14" t="s">
        <v>1174</v>
      </c>
      <c r="I698" s="31">
        <v>2521393</v>
      </c>
      <c r="J698" s="32" t="s">
        <v>495</v>
      </c>
    </row>
    <row r="699" spans="1:10" ht="30">
      <c r="A699" s="234"/>
      <c r="B699" s="237"/>
      <c r="C699" s="237"/>
      <c r="D699" s="237"/>
      <c r="E699" s="237"/>
      <c r="F699" s="237"/>
      <c r="G699" s="239"/>
      <c r="H699" s="16" t="s">
        <v>1175</v>
      </c>
      <c r="I699" s="21">
        <v>16398849</v>
      </c>
      <c r="J699" s="17" t="s">
        <v>495</v>
      </c>
    </row>
    <row r="700" spans="1:10" ht="45.75" thickBot="1">
      <c r="A700" s="235"/>
      <c r="B700" s="238"/>
      <c r="C700" s="238"/>
      <c r="D700" s="238"/>
      <c r="E700" s="238"/>
      <c r="F700" s="238"/>
      <c r="G700" s="232"/>
      <c r="H700" s="18" t="s">
        <v>1176</v>
      </c>
      <c r="I700" s="22"/>
      <c r="J700" s="20" t="s">
        <v>563</v>
      </c>
    </row>
    <row r="701" spans="1:10" ht="30">
      <c r="A701" s="233">
        <v>6282</v>
      </c>
      <c r="B701" s="236">
        <v>2018</v>
      </c>
      <c r="C701" s="236" t="s">
        <v>171</v>
      </c>
      <c r="D701" s="236" t="s">
        <v>450</v>
      </c>
      <c r="E701" s="236" t="s">
        <v>451</v>
      </c>
      <c r="F701" s="236" t="s">
        <v>547</v>
      </c>
      <c r="G701" s="231">
        <v>820000000</v>
      </c>
      <c r="H701" s="14" t="s">
        <v>1177</v>
      </c>
      <c r="I701" s="31"/>
      <c r="J701" s="32" t="s">
        <v>505</v>
      </c>
    </row>
    <row r="702" spans="1:10" ht="30">
      <c r="A702" s="234"/>
      <c r="B702" s="237"/>
      <c r="C702" s="237"/>
      <c r="D702" s="237"/>
      <c r="E702" s="237"/>
      <c r="F702" s="237"/>
      <c r="G702" s="239"/>
      <c r="H702" s="16" t="s">
        <v>1178</v>
      </c>
      <c r="I702" s="21"/>
      <c r="J702" s="17" t="s">
        <v>505</v>
      </c>
    </row>
    <row r="703" spans="1:10" ht="30">
      <c r="A703" s="234"/>
      <c r="B703" s="237"/>
      <c r="C703" s="237"/>
      <c r="D703" s="237"/>
      <c r="E703" s="237"/>
      <c r="F703" s="237"/>
      <c r="G703" s="239"/>
      <c r="H703" s="16" t="s">
        <v>1179</v>
      </c>
      <c r="I703" s="21"/>
      <c r="J703" s="17" t="s">
        <v>505</v>
      </c>
    </row>
    <row r="704" spans="1:10" ht="45">
      <c r="A704" s="234"/>
      <c r="B704" s="237"/>
      <c r="C704" s="237"/>
      <c r="D704" s="237"/>
      <c r="E704" s="237"/>
      <c r="F704" s="237"/>
      <c r="G704" s="239"/>
      <c r="H704" s="16" t="s">
        <v>1180</v>
      </c>
      <c r="I704" s="21"/>
      <c r="J704" s="17" t="s">
        <v>495</v>
      </c>
    </row>
    <row r="705" spans="1:10" ht="45">
      <c r="A705" s="234"/>
      <c r="B705" s="237"/>
      <c r="C705" s="237"/>
      <c r="D705" s="237"/>
      <c r="E705" s="237"/>
      <c r="F705" s="237"/>
      <c r="G705" s="239"/>
      <c r="H705" s="16" t="s">
        <v>1181</v>
      </c>
      <c r="I705" s="21"/>
      <c r="J705" s="17" t="s">
        <v>495</v>
      </c>
    </row>
    <row r="706" spans="1:10" ht="30">
      <c r="A706" s="234"/>
      <c r="B706" s="237"/>
      <c r="C706" s="237"/>
      <c r="D706" s="237"/>
      <c r="E706" s="237"/>
      <c r="F706" s="237"/>
      <c r="G706" s="239"/>
      <c r="H706" s="16" t="s">
        <v>1182</v>
      </c>
      <c r="I706" s="21"/>
      <c r="J706" s="17" t="s">
        <v>505</v>
      </c>
    </row>
    <row r="707" spans="1:10" ht="30">
      <c r="A707" s="234"/>
      <c r="B707" s="237"/>
      <c r="C707" s="237"/>
      <c r="D707" s="237"/>
      <c r="E707" s="237"/>
      <c r="F707" s="237"/>
      <c r="G707" s="239"/>
      <c r="H707" s="16" t="s">
        <v>1183</v>
      </c>
      <c r="I707" s="21"/>
      <c r="J707" s="17" t="s">
        <v>505</v>
      </c>
    </row>
    <row r="708" spans="1:10" ht="45">
      <c r="A708" s="234"/>
      <c r="B708" s="237"/>
      <c r="C708" s="237"/>
      <c r="D708" s="237"/>
      <c r="E708" s="237"/>
      <c r="F708" s="237"/>
      <c r="G708" s="239"/>
      <c r="H708" s="16" t="s">
        <v>1184</v>
      </c>
      <c r="I708" s="21"/>
      <c r="J708" s="17" t="s">
        <v>505</v>
      </c>
    </row>
    <row r="709" spans="1:10" ht="30">
      <c r="A709" s="234"/>
      <c r="B709" s="237"/>
      <c r="C709" s="237"/>
      <c r="D709" s="237"/>
      <c r="E709" s="237"/>
      <c r="F709" s="237"/>
      <c r="G709" s="239"/>
      <c r="H709" s="16" t="s">
        <v>1185</v>
      </c>
      <c r="I709" s="21"/>
      <c r="J709" s="17" t="s">
        <v>495</v>
      </c>
    </row>
    <row r="710" spans="1:10" ht="45.75" thickBot="1">
      <c r="A710" s="234"/>
      <c r="B710" s="237"/>
      <c r="C710" s="237"/>
      <c r="D710" s="237"/>
      <c r="E710" s="237"/>
      <c r="F710" s="237"/>
      <c r="G710" s="239"/>
      <c r="H710" s="16" t="s">
        <v>1186</v>
      </c>
      <c r="I710" s="21"/>
      <c r="J710" s="17" t="s">
        <v>495</v>
      </c>
    </row>
    <row r="711" spans="1:10" ht="30">
      <c r="A711" s="233">
        <v>6292</v>
      </c>
      <c r="B711" s="236">
        <v>2018</v>
      </c>
      <c r="C711" s="236" t="s">
        <v>150</v>
      </c>
      <c r="D711" s="236" t="s">
        <v>414</v>
      </c>
      <c r="E711" s="236" t="s">
        <v>416</v>
      </c>
      <c r="F711" s="236" t="s">
        <v>545</v>
      </c>
      <c r="G711" s="231">
        <v>325026083</v>
      </c>
      <c r="H711" s="14" t="s">
        <v>1187</v>
      </c>
      <c r="I711" s="31"/>
      <c r="J711" s="32" t="s">
        <v>505</v>
      </c>
    </row>
    <row r="712" spans="1:10" ht="15.75" thickBot="1">
      <c r="A712" s="235"/>
      <c r="B712" s="238"/>
      <c r="C712" s="238"/>
      <c r="D712" s="238"/>
      <c r="E712" s="238"/>
      <c r="F712" s="238"/>
      <c r="G712" s="232"/>
      <c r="H712" s="18" t="s">
        <v>1188</v>
      </c>
      <c r="I712" s="22"/>
      <c r="J712" s="20"/>
    </row>
    <row r="713" spans="1:10" ht="30">
      <c r="A713" s="233">
        <v>6294</v>
      </c>
      <c r="B713" s="236">
        <v>2018</v>
      </c>
      <c r="C713" s="236" t="s">
        <v>182</v>
      </c>
      <c r="D713" s="236" t="s">
        <v>470</v>
      </c>
      <c r="E713" s="236" t="s">
        <v>285</v>
      </c>
      <c r="F713" s="236" t="s">
        <v>475</v>
      </c>
      <c r="G713" s="231">
        <v>311980374</v>
      </c>
      <c r="H713" s="16" t="s">
        <v>1189</v>
      </c>
      <c r="I713" s="21"/>
      <c r="J713" s="17" t="s">
        <v>495</v>
      </c>
    </row>
    <row r="714" spans="1:10" ht="30">
      <c r="A714" s="234"/>
      <c r="B714" s="237"/>
      <c r="C714" s="237"/>
      <c r="D714" s="237"/>
      <c r="E714" s="237"/>
      <c r="F714" s="237"/>
      <c r="G714" s="239"/>
      <c r="H714" s="16" t="s">
        <v>1190</v>
      </c>
      <c r="I714" s="21"/>
      <c r="J714" s="17" t="s">
        <v>563</v>
      </c>
    </row>
    <row r="715" spans="1:10" ht="15.75" thickBot="1">
      <c r="A715" s="235"/>
      <c r="B715" s="238"/>
      <c r="C715" s="238"/>
      <c r="D715" s="238"/>
      <c r="E715" s="238"/>
      <c r="F715" s="238"/>
      <c r="G715" s="232"/>
      <c r="H715" s="18" t="s">
        <v>1191</v>
      </c>
      <c r="I715" s="22"/>
      <c r="J715" s="20" t="s">
        <v>505</v>
      </c>
    </row>
    <row r="716" spans="1:10" ht="60">
      <c r="A716" s="233">
        <v>6302</v>
      </c>
      <c r="B716" s="236">
        <v>2018</v>
      </c>
      <c r="C716" s="236" t="s">
        <v>181</v>
      </c>
      <c r="D716" s="236" t="s">
        <v>469</v>
      </c>
      <c r="E716" s="236" t="s">
        <v>468</v>
      </c>
      <c r="F716" s="236" t="s">
        <v>474</v>
      </c>
      <c r="G716" s="231">
        <v>56949999</v>
      </c>
      <c r="H716" s="14" t="s">
        <v>1192</v>
      </c>
      <c r="I716" s="31"/>
      <c r="J716" s="32" t="s">
        <v>505</v>
      </c>
    </row>
    <row r="717" spans="1:10" ht="45">
      <c r="A717" s="234"/>
      <c r="B717" s="237"/>
      <c r="C717" s="237"/>
      <c r="D717" s="237"/>
      <c r="E717" s="237"/>
      <c r="F717" s="237"/>
      <c r="G717" s="239"/>
      <c r="H717" s="16" t="s">
        <v>1193</v>
      </c>
      <c r="I717" s="21"/>
      <c r="J717" s="17" t="s">
        <v>505</v>
      </c>
    </row>
    <row r="718" spans="1:10" ht="15">
      <c r="A718" s="234"/>
      <c r="B718" s="237"/>
      <c r="C718" s="237"/>
      <c r="D718" s="237"/>
      <c r="E718" s="237"/>
      <c r="F718" s="237"/>
      <c r="G718" s="239"/>
      <c r="H718" s="16" t="s">
        <v>1194</v>
      </c>
      <c r="I718" s="21"/>
      <c r="J718" s="17" t="s">
        <v>563</v>
      </c>
    </row>
    <row r="719" spans="1:10" ht="30.75" thickBot="1">
      <c r="A719" s="235"/>
      <c r="B719" s="238"/>
      <c r="C719" s="238"/>
      <c r="D719" s="238"/>
      <c r="E719" s="238"/>
      <c r="F719" s="238"/>
      <c r="G719" s="232"/>
      <c r="H719" s="18" t="s">
        <v>1195</v>
      </c>
      <c r="I719" s="22"/>
      <c r="J719" s="20" t="s">
        <v>505</v>
      </c>
    </row>
    <row r="720" spans="1:10" ht="60">
      <c r="A720" s="240">
        <v>6307</v>
      </c>
      <c r="B720" s="243">
        <v>2018</v>
      </c>
      <c r="C720" s="236" t="s">
        <v>164</v>
      </c>
      <c r="D720" s="236" t="s">
        <v>439</v>
      </c>
      <c r="E720" s="236" t="s">
        <v>252</v>
      </c>
      <c r="F720" s="236" t="s">
        <v>545</v>
      </c>
      <c r="G720" s="31">
        <v>580000000</v>
      </c>
      <c r="H720" s="14" t="s">
        <v>1196</v>
      </c>
      <c r="I720" s="31"/>
      <c r="J720" s="32" t="s">
        <v>505</v>
      </c>
    </row>
    <row r="721" spans="1:10" ht="45">
      <c r="A721" s="241"/>
      <c r="B721" s="244"/>
      <c r="C721" s="237"/>
      <c r="D721" s="237"/>
      <c r="E721" s="237"/>
      <c r="F721" s="237"/>
      <c r="G721" s="21"/>
      <c r="H721" s="16" t="s">
        <v>1197</v>
      </c>
      <c r="I721" s="21"/>
      <c r="J721" s="17" t="s">
        <v>505</v>
      </c>
    </row>
    <row r="722" spans="1:10" ht="30">
      <c r="A722" s="241"/>
      <c r="B722" s="244"/>
      <c r="C722" s="237"/>
      <c r="D722" s="237"/>
      <c r="E722" s="237"/>
      <c r="F722" s="237"/>
      <c r="G722" s="21"/>
      <c r="H722" s="16" t="s">
        <v>1198</v>
      </c>
      <c r="I722" s="21"/>
      <c r="J722" s="17" t="s">
        <v>505</v>
      </c>
    </row>
    <row r="723" spans="1:10" ht="60">
      <c r="A723" s="241"/>
      <c r="B723" s="244"/>
      <c r="C723" s="237"/>
      <c r="D723" s="237"/>
      <c r="E723" s="237"/>
      <c r="F723" s="237"/>
      <c r="G723" s="21"/>
      <c r="H723" s="16" t="s">
        <v>1199</v>
      </c>
      <c r="I723" s="21"/>
      <c r="J723" s="17" t="s">
        <v>505</v>
      </c>
    </row>
    <row r="724" spans="1:10" ht="60.75" thickBot="1">
      <c r="A724" s="242"/>
      <c r="B724" s="245"/>
      <c r="C724" s="238"/>
      <c r="D724" s="238"/>
      <c r="E724" s="238"/>
      <c r="F724" s="238"/>
      <c r="G724" s="22"/>
      <c r="H724" s="18" t="s">
        <v>1200</v>
      </c>
      <c r="I724" s="22"/>
      <c r="J724" s="20" t="s">
        <v>505</v>
      </c>
    </row>
    <row r="725" spans="1:10" ht="30">
      <c r="A725" s="233">
        <v>6311</v>
      </c>
      <c r="B725" s="236">
        <v>2018</v>
      </c>
      <c r="C725" s="236" t="s">
        <v>140</v>
      </c>
      <c r="D725" s="236" t="s">
        <v>394</v>
      </c>
      <c r="E725" s="236" t="s">
        <v>395</v>
      </c>
      <c r="F725" s="236" t="s">
        <v>547</v>
      </c>
      <c r="G725" s="231">
        <v>324950000</v>
      </c>
      <c r="H725" s="14" t="s">
        <v>1201</v>
      </c>
      <c r="I725" s="31"/>
      <c r="J725" s="32" t="s">
        <v>563</v>
      </c>
    </row>
    <row r="726" spans="1:10" ht="45.75" thickBot="1">
      <c r="A726" s="235"/>
      <c r="B726" s="238"/>
      <c r="C726" s="238"/>
      <c r="D726" s="238"/>
      <c r="E726" s="238"/>
      <c r="F726" s="238"/>
      <c r="G726" s="232"/>
      <c r="H726" s="18" t="s">
        <v>1202</v>
      </c>
      <c r="I726" s="22">
        <f>111508174+20889391</f>
        <v>132397565</v>
      </c>
      <c r="J726" s="20" t="s">
        <v>495</v>
      </c>
    </row>
    <row r="727" spans="1:10" ht="45">
      <c r="A727" s="233">
        <v>6314</v>
      </c>
      <c r="B727" s="236">
        <v>2018</v>
      </c>
      <c r="C727" s="236" t="s">
        <v>141</v>
      </c>
      <c r="D727" s="236" t="s">
        <v>396</v>
      </c>
      <c r="E727" s="236" t="s">
        <v>397</v>
      </c>
      <c r="F727" s="236" t="s">
        <v>474</v>
      </c>
      <c r="G727" s="231">
        <v>791000000</v>
      </c>
      <c r="H727" s="14" t="s">
        <v>1203</v>
      </c>
      <c r="I727" s="31"/>
      <c r="J727" s="32" t="s">
        <v>505</v>
      </c>
    </row>
    <row r="728" spans="1:10" ht="30">
      <c r="A728" s="234"/>
      <c r="B728" s="237"/>
      <c r="C728" s="237"/>
      <c r="D728" s="237"/>
      <c r="E728" s="237"/>
      <c r="F728" s="237"/>
      <c r="G728" s="239"/>
      <c r="H728" s="16" t="s">
        <v>1204</v>
      </c>
      <c r="I728" s="21"/>
      <c r="J728" s="17" t="s">
        <v>505</v>
      </c>
    </row>
    <row r="729" spans="1:10" ht="15">
      <c r="A729" s="234"/>
      <c r="B729" s="237"/>
      <c r="C729" s="237"/>
      <c r="D729" s="237"/>
      <c r="E729" s="237"/>
      <c r="F729" s="237"/>
      <c r="G729" s="239"/>
      <c r="H729" s="16" t="s">
        <v>1205</v>
      </c>
      <c r="I729" s="21"/>
      <c r="J729" s="17" t="s">
        <v>495</v>
      </c>
    </row>
    <row r="730" spans="1:10" ht="30">
      <c r="A730" s="234"/>
      <c r="B730" s="237"/>
      <c r="C730" s="237"/>
      <c r="D730" s="237"/>
      <c r="E730" s="237"/>
      <c r="F730" s="237"/>
      <c r="G730" s="239"/>
      <c r="H730" s="16" t="s">
        <v>1206</v>
      </c>
      <c r="I730" s="21"/>
      <c r="J730" s="17" t="s">
        <v>563</v>
      </c>
    </row>
    <row r="731" spans="1:10" ht="30">
      <c r="A731" s="234"/>
      <c r="B731" s="237"/>
      <c r="C731" s="237"/>
      <c r="D731" s="237"/>
      <c r="E731" s="237"/>
      <c r="F731" s="237"/>
      <c r="G731" s="239"/>
      <c r="H731" s="16" t="s">
        <v>1207</v>
      </c>
      <c r="I731" s="21"/>
      <c r="J731" s="17" t="s">
        <v>563</v>
      </c>
    </row>
    <row r="732" spans="1:10" ht="45.75" thickBot="1">
      <c r="A732" s="235"/>
      <c r="B732" s="238"/>
      <c r="C732" s="238"/>
      <c r="D732" s="238"/>
      <c r="E732" s="238"/>
      <c r="F732" s="238"/>
      <c r="G732" s="232"/>
      <c r="H732" s="18" t="s">
        <v>1208</v>
      </c>
      <c r="I732" s="22">
        <v>88308667</v>
      </c>
      <c r="J732" s="20" t="s">
        <v>495</v>
      </c>
    </row>
    <row r="733" spans="1:10" ht="75">
      <c r="A733" s="233">
        <v>6352</v>
      </c>
      <c r="B733" s="236">
        <v>2018</v>
      </c>
      <c r="C733" s="236" t="s">
        <v>147</v>
      </c>
      <c r="D733" s="236" t="s">
        <v>404</v>
      </c>
      <c r="E733" s="236" t="s">
        <v>288</v>
      </c>
      <c r="F733" s="236" t="s">
        <v>475</v>
      </c>
      <c r="G733" s="231">
        <v>433120565</v>
      </c>
      <c r="H733" s="14" t="s">
        <v>1209</v>
      </c>
      <c r="I733" s="31"/>
      <c r="J733" s="32" t="s">
        <v>563</v>
      </c>
    </row>
    <row r="734" spans="1:10" ht="15">
      <c r="A734" s="234"/>
      <c r="B734" s="237"/>
      <c r="C734" s="237"/>
      <c r="D734" s="237"/>
      <c r="E734" s="237"/>
      <c r="F734" s="237"/>
      <c r="G734" s="239"/>
      <c r="H734" s="16" t="s">
        <v>1210</v>
      </c>
      <c r="I734" s="21">
        <v>39374597</v>
      </c>
      <c r="J734" s="17" t="s">
        <v>495</v>
      </c>
    </row>
    <row r="735" spans="1:10" ht="30">
      <c r="A735" s="234"/>
      <c r="B735" s="237"/>
      <c r="C735" s="237"/>
      <c r="D735" s="237"/>
      <c r="E735" s="237"/>
      <c r="F735" s="237"/>
      <c r="G735" s="239"/>
      <c r="H735" s="16" t="s">
        <v>1211</v>
      </c>
      <c r="I735" s="21">
        <v>214372805</v>
      </c>
      <c r="J735" s="17" t="s">
        <v>495</v>
      </c>
    </row>
    <row r="736" spans="1:10" ht="30">
      <c r="A736" s="234"/>
      <c r="B736" s="237"/>
      <c r="C736" s="237"/>
      <c r="D736" s="237"/>
      <c r="E736" s="237"/>
      <c r="F736" s="237"/>
      <c r="G736" s="239"/>
      <c r="H736" s="16" t="s">
        <v>1212</v>
      </c>
      <c r="I736" s="21"/>
      <c r="J736" s="17" t="s">
        <v>563</v>
      </c>
    </row>
    <row r="737" spans="1:10" ht="30.75" thickBot="1">
      <c r="A737" s="235"/>
      <c r="B737" s="238"/>
      <c r="C737" s="238"/>
      <c r="D737" s="238"/>
      <c r="E737" s="238"/>
      <c r="F737" s="238"/>
      <c r="G737" s="232"/>
      <c r="H737" s="18" t="s">
        <v>1213</v>
      </c>
      <c r="I737" s="22"/>
      <c r="J737" s="20" t="s">
        <v>563</v>
      </c>
    </row>
  </sheetData>
  <autoFilter ref="A1:H733"/>
  <mergeCells count="1063">
    <mergeCell ref="B505:B510"/>
    <mergeCell ref="C505:C510"/>
    <mergeCell ref="D505:D510"/>
    <mergeCell ref="E505:E510"/>
    <mergeCell ref="F505:F510"/>
    <mergeCell ref="G505:G510"/>
    <mergeCell ref="A519:A521"/>
    <mergeCell ref="B519:B521"/>
    <mergeCell ref="C519:C521"/>
    <mergeCell ref="D519:D521"/>
    <mergeCell ref="E519:E521"/>
    <mergeCell ref="F519:F521"/>
    <mergeCell ref="G519:G521"/>
    <mergeCell ref="A511:A512"/>
    <mergeCell ref="B511:B512"/>
    <mergeCell ref="C511:C512"/>
    <mergeCell ref="D511:D512"/>
    <mergeCell ref="E511:E512"/>
    <mergeCell ref="F511:F512"/>
    <mergeCell ref="G511:G512"/>
    <mergeCell ref="A513:A518"/>
    <mergeCell ref="B513:B518"/>
    <mergeCell ref="C513:C518"/>
    <mergeCell ref="D513:D518"/>
    <mergeCell ref="E513:E518"/>
    <mergeCell ref="F513:F518"/>
    <mergeCell ref="G513:G518"/>
    <mergeCell ref="D482:D486"/>
    <mergeCell ref="E482:E486"/>
    <mergeCell ref="F482:F486"/>
    <mergeCell ref="G482:G486"/>
    <mergeCell ref="A487:A498"/>
    <mergeCell ref="B487:B498"/>
    <mergeCell ref="C487:C498"/>
    <mergeCell ref="D487:D498"/>
    <mergeCell ref="E487:E498"/>
    <mergeCell ref="F487:F498"/>
    <mergeCell ref="G487:G498"/>
    <mergeCell ref="A499:A501"/>
    <mergeCell ref="B499:B501"/>
    <mergeCell ref="C499:C501"/>
    <mergeCell ref="D499:D501"/>
    <mergeCell ref="E499:E501"/>
    <mergeCell ref="F499:F501"/>
    <mergeCell ref="G499:G501"/>
    <mergeCell ref="A502:A504"/>
    <mergeCell ref="B502:B504"/>
    <mergeCell ref="C502:C504"/>
    <mergeCell ref="D502:D504"/>
    <mergeCell ref="E502:E504"/>
    <mergeCell ref="F502:F504"/>
    <mergeCell ref="G502:G504"/>
    <mergeCell ref="A505:A510"/>
    <mergeCell ref="A463:A467"/>
    <mergeCell ref="B463:B467"/>
    <mergeCell ref="C463:C467"/>
    <mergeCell ref="D463:D467"/>
    <mergeCell ref="E463:E467"/>
    <mergeCell ref="F463:F467"/>
    <mergeCell ref="G463:G467"/>
    <mergeCell ref="A468:A473"/>
    <mergeCell ref="B468:B473"/>
    <mergeCell ref="C468:C473"/>
    <mergeCell ref="D468:D473"/>
    <mergeCell ref="E468:E473"/>
    <mergeCell ref="F468:F473"/>
    <mergeCell ref="G468:G473"/>
    <mergeCell ref="A479:A481"/>
    <mergeCell ref="B479:B481"/>
    <mergeCell ref="C479:C481"/>
    <mergeCell ref="D479:D481"/>
    <mergeCell ref="E479:E481"/>
    <mergeCell ref="F479:F481"/>
    <mergeCell ref="G479:G481"/>
    <mergeCell ref="A482:A486"/>
    <mergeCell ref="B482:B486"/>
    <mergeCell ref="C482:C486"/>
    <mergeCell ref="A452:A457"/>
    <mergeCell ref="B452:B457"/>
    <mergeCell ref="C452:C457"/>
    <mergeCell ref="D452:D457"/>
    <mergeCell ref="E452:E457"/>
    <mergeCell ref="F452:F457"/>
    <mergeCell ref="G452:G457"/>
    <mergeCell ref="A458:A459"/>
    <mergeCell ref="B458:B459"/>
    <mergeCell ref="C458:C459"/>
    <mergeCell ref="D458:D459"/>
    <mergeCell ref="E458:E459"/>
    <mergeCell ref="G458:G459"/>
    <mergeCell ref="F458:F459"/>
    <mergeCell ref="A460:A462"/>
    <mergeCell ref="B460:B462"/>
    <mergeCell ref="C460:C462"/>
    <mergeCell ref="D460:D462"/>
    <mergeCell ref="E460:E462"/>
    <mergeCell ref="F460:F462"/>
    <mergeCell ref="G460:G462"/>
    <mergeCell ref="A441:A445"/>
    <mergeCell ref="B441:B445"/>
    <mergeCell ref="C441:C445"/>
    <mergeCell ref="D441:D445"/>
    <mergeCell ref="E441:E445"/>
    <mergeCell ref="F441:F445"/>
    <mergeCell ref="G441:G445"/>
    <mergeCell ref="A446:A449"/>
    <mergeCell ref="B446:B449"/>
    <mergeCell ref="C446:C449"/>
    <mergeCell ref="D446:D449"/>
    <mergeCell ref="E446:E449"/>
    <mergeCell ref="F446:F449"/>
    <mergeCell ref="G446:G449"/>
    <mergeCell ref="A450:A451"/>
    <mergeCell ref="B450:B451"/>
    <mergeCell ref="C450:C451"/>
    <mergeCell ref="D450:D451"/>
    <mergeCell ref="E450:E451"/>
    <mergeCell ref="F450:F451"/>
    <mergeCell ref="G450:G451"/>
    <mergeCell ref="A431:A433"/>
    <mergeCell ref="B431:B433"/>
    <mergeCell ref="C431:C433"/>
    <mergeCell ref="D431:D433"/>
    <mergeCell ref="E431:E433"/>
    <mergeCell ref="F431:F433"/>
    <mergeCell ref="G431:G433"/>
    <mergeCell ref="A434:A436"/>
    <mergeCell ref="B434:B436"/>
    <mergeCell ref="C434:C436"/>
    <mergeCell ref="D434:D436"/>
    <mergeCell ref="E434:E436"/>
    <mergeCell ref="F434:F436"/>
    <mergeCell ref="G434:G436"/>
    <mergeCell ref="A437:A439"/>
    <mergeCell ref="B437:B439"/>
    <mergeCell ref="C437:C439"/>
    <mergeCell ref="D437:D439"/>
    <mergeCell ref="E437:E439"/>
    <mergeCell ref="F437:F439"/>
    <mergeCell ref="G437:G439"/>
    <mergeCell ref="A424:A426"/>
    <mergeCell ref="B424:B426"/>
    <mergeCell ref="C424:C426"/>
    <mergeCell ref="D424:D426"/>
    <mergeCell ref="E424:E426"/>
    <mergeCell ref="F424:F426"/>
    <mergeCell ref="G424:G426"/>
    <mergeCell ref="A421:A423"/>
    <mergeCell ref="B421:B423"/>
    <mergeCell ref="C421:C423"/>
    <mergeCell ref="D421:D423"/>
    <mergeCell ref="E421:E423"/>
    <mergeCell ref="F421:F423"/>
    <mergeCell ref="G421:G423"/>
    <mergeCell ref="A418:A420"/>
    <mergeCell ref="B418:B420"/>
    <mergeCell ref="A427:A430"/>
    <mergeCell ref="B427:B430"/>
    <mergeCell ref="C427:C430"/>
    <mergeCell ref="D427:D430"/>
    <mergeCell ref="E427:E430"/>
    <mergeCell ref="F427:F430"/>
    <mergeCell ref="G427:G430"/>
    <mergeCell ref="C418:C420"/>
    <mergeCell ref="D418:D420"/>
    <mergeCell ref="E418:E420"/>
    <mergeCell ref="F418:F420"/>
    <mergeCell ref="A398:A409"/>
    <mergeCell ref="B398:B409"/>
    <mergeCell ref="C398:C409"/>
    <mergeCell ref="D398:D409"/>
    <mergeCell ref="E398:E409"/>
    <mergeCell ref="F398:F409"/>
    <mergeCell ref="A415:A417"/>
    <mergeCell ref="B415:B417"/>
    <mergeCell ref="C415:C417"/>
    <mergeCell ref="D415:D417"/>
    <mergeCell ref="E415:E417"/>
    <mergeCell ref="F415:F417"/>
    <mergeCell ref="G415:G417"/>
    <mergeCell ref="G418:G420"/>
    <mergeCell ref="G398:G409"/>
    <mergeCell ref="A410:A414"/>
    <mergeCell ref="B410:B414"/>
    <mergeCell ref="C410:C414"/>
    <mergeCell ref="D410:D414"/>
    <mergeCell ref="E410:E414"/>
    <mergeCell ref="F410:F414"/>
    <mergeCell ref="G410:G414"/>
    <mergeCell ref="A392:A393"/>
    <mergeCell ref="B392:B393"/>
    <mergeCell ref="C392:C393"/>
    <mergeCell ref="D392:D393"/>
    <mergeCell ref="E392:E393"/>
    <mergeCell ref="F392:F393"/>
    <mergeCell ref="G392:G393"/>
    <mergeCell ref="A394:A397"/>
    <mergeCell ref="B394:B397"/>
    <mergeCell ref="C394:C397"/>
    <mergeCell ref="D394:D397"/>
    <mergeCell ref="E394:E397"/>
    <mergeCell ref="F394:F397"/>
    <mergeCell ref="G394:G397"/>
    <mergeCell ref="A374:A377"/>
    <mergeCell ref="A378:A382"/>
    <mergeCell ref="B378:B382"/>
    <mergeCell ref="C378:C382"/>
    <mergeCell ref="D378:D382"/>
    <mergeCell ref="E378:E382"/>
    <mergeCell ref="F378:F382"/>
    <mergeCell ref="G378:G382"/>
    <mergeCell ref="A383:A384"/>
    <mergeCell ref="A385:A386"/>
    <mergeCell ref="B385:B386"/>
    <mergeCell ref="C385:C386"/>
    <mergeCell ref="D385:D386"/>
    <mergeCell ref="E385:E386"/>
    <mergeCell ref="F385:F386"/>
    <mergeCell ref="G385:G386"/>
    <mergeCell ref="A388:A390"/>
    <mergeCell ref="B388:B390"/>
    <mergeCell ref="C388:C390"/>
    <mergeCell ref="D388:D390"/>
    <mergeCell ref="E388:E390"/>
    <mergeCell ref="F388:F390"/>
    <mergeCell ref="G388:G390"/>
    <mergeCell ref="A365:A367"/>
    <mergeCell ref="B365:B367"/>
    <mergeCell ref="C365:C367"/>
    <mergeCell ref="D365:D367"/>
    <mergeCell ref="E365:E367"/>
    <mergeCell ref="F365:F367"/>
    <mergeCell ref="G365:G367"/>
    <mergeCell ref="A368:A369"/>
    <mergeCell ref="B368:B369"/>
    <mergeCell ref="C368:C369"/>
    <mergeCell ref="D368:D369"/>
    <mergeCell ref="E368:E369"/>
    <mergeCell ref="F368:F369"/>
    <mergeCell ref="G368:G369"/>
    <mergeCell ref="A370:A373"/>
    <mergeCell ref="B370:B373"/>
    <mergeCell ref="C370:C373"/>
    <mergeCell ref="D370:D373"/>
    <mergeCell ref="E370:E373"/>
    <mergeCell ref="F370:F373"/>
    <mergeCell ref="G370:G373"/>
    <mergeCell ref="A351:A356"/>
    <mergeCell ref="B351:B356"/>
    <mergeCell ref="C351:C356"/>
    <mergeCell ref="D351:D356"/>
    <mergeCell ref="E351:E356"/>
    <mergeCell ref="F351:F356"/>
    <mergeCell ref="G351:G356"/>
    <mergeCell ref="A358:A362"/>
    <mergeCell ref="B358:B362"/>
    <mergeCell ref="C358:C362"/>
    <mergeCell ref="D358:D362"/>
    <mergeCell ref="E358:E362"/>
    <mergeCell ref="F358:F362"/>
    <mergeCell ref="G358:G362"/>
    <mergeCell ref="A363:A364"/>
    <mergeCell ref="B363:B364"/>
    <mergeCell ref="C363:C364"/>
    <mergeCell ref="D363:D364"/>
    <mergeCell ref="E363:E364"/>
    <mergeCell ref="F363:F364"/>
    <mergeCell ref="G363:G364"/>
    <mergeCell ref="A335:A336"/>
    <mergeCell ref="B335:B336"/>
    <mergeCell ref="C335:C336"/>
    <mergeCell ref="D335:D336"/>
    <mergeCell ref="E335:E336"/>
    <mergeCell ref="F335:F336"/>
    <mergeCell ref="G335:G336"/>
    <mergeCell ref="A338:A346"/>
    <mergeCell ref="B338:B346"/>
    <mergeCell ref="C338:C346"/>
    <mergeCell ref="D338:D346"/>
    <mergeCell ref="E338:E346"/>
    <mergeCell ref="F338:F346"/>
    <mergeCell ref="G338:G346"/>
    <mergeCell ref="A347:A349"/>
    <mergeCell ref="B347:B349"/>
    <mergeCell ref="C347:C349"/>
    <mergeCell ref="D347:D349"/>
    <mergeCell ref="E347:E349"/>
    <mergeCell ref="F347:F349"/>
    <mergeCell ref="G347:G349"/>
    <mergeCell ref="E326:E330"/>
    <mergeCell ref="F326:F330"/>
    <mergeCell ref="G326:G330"/>
    <mergeCell ref="A331:A332"/>
    <mergeCell ref="B331:B332"/>
    <mergeCell ref="C331:C332"/>
    <mergeCell ref="D331:D332"/>
    <mergeCell ref="E331:E332"/>
    <mergeCell ref="F331:F332"/>
    <mergeCell ref="G331:G332"/>
    <mergeCell ref="D333:D334"/>
    <mergeCell ref="A333:A334"/>
    <mergeCell ref="B333:B334"/>
    <mergeCell ref="C333:C334"/>
    <mergeCell ref="E333:E334"/>
    <mergeCell ref="F333:F334"/>
    <mergeCell ref="G333:G334"/>
    <mergeCell ref="G20:G23"/>
    <mergeCell ref="B14:B19"/>
    <mergeCell ref="A311:A314"/>
    <mergeCell ref="D311:D314"/>
    <mergeCell ref="E311:E314"/>
    <mergeCell ref="F311:F314"/>
    <mergeCell ref="G311:G314"/>
    <mergeCell ref="A315:A318"/>
    <mergeCell ref="B315:B318"/>
    <mergeCell ref="C315:C318"/>
    <mergeCell ref="D315:D318"/>
    <mergeCell ref="E315:E318"/>
    <mergeCell ref="F315:F318"/>
    <mergeCell ref="G315:G318"/>
    <mergeCell ref="A319:A321"/>
    <mergeCell ref="B319:B321"/>
    <mergeCell ref="C319:C321"/>
    <mergeCell ref="D319:D321"/>
    <mergeCell ref="E319:E321"/>
    <mergeCell ref="F319:F321"/>
    <mergeCell ref="G319:G321"/>
    <mergeCell ref="C14:C19"/>
    <mergeCell ref="D14:D19"/>
    <mergeCell ref="E14:E19"/>
    <mergeCell ref="F14:F19"/>
    <mergeCell ref="E48:E53"/>
    <mergeCell ref="A44:A47"/>
    <mergeCell ref="B44:B47"/>
    <mergeCell ref="C44:C47"/>
    <mergeCell ref="D44:D47"/>
    <mergeCell ref="E44:E47"/>
    <mergeCell ref="A33:A42"/>
    <mergeCell ref="B33:B42"/>
    <mergeCell ref="C33:C42"/>
    <mergeCell ref="A56:A61"/>
    <mergeCell ref="B56:B61"/>
    <mergeCell ref="C56:C61"/>
    <mergeCell ref="A48:A53"/>
    <mergeCell ref="B48:B53"/>
    <mergeCell ref="C48:C53"/>
    <mergeCell ref="F44:F47"/>
    <mergeCell ref="A20:A23"/>
    <mergeCell ref="A11:A13"/>
    <mergeCell ref="B11:B13"/>
    <mergeCell ref="G2:G8"/>
    <mergeCell ref="A2:A8"/>
    <mergeCell ref="B2:B8"/>
    <mergeCell ref="C2:C8"/>
    <mergeCell ref="D2:D8"/>
    <mergeCell ref="E2:E8"/>
    <mergeCell ref="F2:F8"/>
    <mergeCell ref="C11:C13"/>
    <mergeCell ref="D11:D13"/>
    <mergeCell ref="E11:E13"/>
    <mergeCell ref="F11:F13"/>
    <mergeCell ref="G11:G13"/>
    <mergeCell ref="A14:A19"/>
    <mergeCell ref="G14:G19"/>
    <mergeCell ref="B20:B23"/>
    <mergeCell ref="C20:C23"/>
    <mergeCell ref="D20:D23"/>
    <mergeCell ref="E20:E23"/>
    <mergeCell ref="F20:F23"/>
    <mergeCell ref="F25:F26"/>
    <mergeCell ref="G25:G26"/>
    <mergeCell ref="A27:A29"/>
    <mergeCell ref="B27:B29"/>
    <mergeCell ref="C27:C29"/>
    <mergeCell ref="D27:D29"/>
    <mergeCell ref="E27:E29"/>
    <mergeCell ref="F27:F29"/>
    <mergeCell ref="G27:G29"/>
    <mergeCell ref="A25:A26"/>
    <mergeCell ref="B25:B26"/>
    <mergeCell ref="C25:C26"/>
    <mergeCell ref="D25:D26"/>
    <mergeCell ref="E25:E26"/>
    <mergeCell ref="C31:C32"/>
    <mergeCell ref="B31:B32"/>
    <mergeCell ref="A31:A32"/>
    <mergeCell ref="G31:G32"/>
    <mergeCell ref="F31:F32"/>
    <mergeCell ref="E31:E32"/>
    <mergeCell ref="D31:D32"/>
    <mergeCell ref="D33:D42"/>
    <mergeCell ref="E33:E42"/>
    <mergeCell ref="F33:F42"/>
    <mergeCell ref="G33:G42"/>
    <mergeCell ref="G68:G70"/>
    <mergeCell ref="F68:F70"/>
    <mergeCell ref="E68:E70"/>
    <mergeCell ref="D68:D70"/>
    <mergeCell ref="F56:F61"/>
    <mergeCell ref="G56:G61"/>
    <mergeCell ref="D62:D67"/>
    <mergeCell ref="E62:E67"/>
    <mergeCell ref="D56:D61"/>
    <mergeCell ref="E56:E61"/>
    <mergeCell ref="F48:F53"/>
    <mergeCell ref="G48:G53"/>
    <mergeCell ref="D48:D53"/>
    <mergeCell ref="G44:G47"/>
    <mergeCell ref="B81:B86"/>
    <mergeCell ref="G87:G90"/>
    <mergeCell ref="F87:F90"/>
    <mergeCell ref="E87:E90"/>
    <mergeCell ref="D87:D90"/>
    <mergeCell ref="C87:C90"/>
    <mergeCell ref="B87:B90"/>
    <mergeCell ref="G81:G86"/>
    <mergeCell ref="F81:F86"/>
    <mergeCell ref="E81:E86"/>
    <mergeCell ref="D81:D86"/>
    <mergeCell ref="C81:C86"/>
    <mergeCell ref="E91:E93"/>
    <mergeCell ref="F91:F93"/>
    <mergeCell ref="G91:G93"/>
    <mergeCell ref="A62:A67"/>
    <mergeCell ref="B62:B67"/>
    <mergeCell ref="C62:C67"/>
    <mergeCell ref="F62:F67"/>
    <mergeCell ref="G62:G67"/>
    <mergeCell ref="D71:D80"/>
    <mergeCell ref="E71:E80"/>
    <mergeCell ref="F71:F80"/>
    <mergeCell ref="C68:C70"/>
    <mergeCell ref="B68:B70"/>
    <mergeCell ref="A68:A70"/>
    <mergeCell ref="A71:A80"/>
    <mergeCell ref="B71:B80"/>
    <mergeCell ref="C71:C80"/>
    <mergeCell ref="G71:G80"/>
    <mergeCell ref="A99:A101"/>
    <mergeCell ref="B99:B101"/>
    <mergeCell ref="C99:C101"/>
    <mergeCell ref="D99:D101"/>
    <mergeCell ref="E99:E101"/>
    <mergeCell ref="A94:A98"/>
    <mergeCell ref="B94:B98"/>
    <mergeCell ref="C94:C98"/>
    <mergeCell ref="D94:D98"/>
    <mergeCell ref="E94:E98"/>
    <mergeCell ref="F94:F98"/>
    <mergeCell ref="G94:G98"/>
    <mergeCell ref="F99:F101"/>
    <mergeCell ref="G99:G101"/>
    <mergeCell ref="A87:A90"/>
    <mergeCell ref="A91:A93"/>
    <mergeCell ref="B91:B93"/>
    <mergeCell ref="C91:C93"/>
    <mergeCell ref="D91:D93"/>
    <mergeCell ref="F111:F116"/>
    <mergeCell ref="G111:G116"/>
    <mergeCell ref="A117:A120"/>
    <mergeCell ref="B117:B120"/>
    <mergeCell ref="C117:C120"/>
    <mergeCell ref="D117:D120"/>
    <mergeCell ref="E117:E120"/>
    <mergeCell ref="F117:F120"/>
    <mergeCell ref="G117:G120"/>
    <mergeCell ref="A111:A116"/>
    <mergeCell ref="B111:B116"/>
    <mergeCell ref="C111:C116"/>
    <mergeCell ref="D111:D116"/>
    <mergeCell ref="E111:E116"/>
    <mergeCell ref="D102:D103"/>
    <mergeCell ref="A102:A103"/>
    <mergeCell ref="B102:B103"/>
    <mergeCell ref="C102:C103"/>
    <mergeCell ref="E102:E103"/>
    <mergeCell ref="F102:F103"/>
    <mergeCell ref="G102:G103"/>
    <mergeCell ref="A132:A134"/>
    <mergeCell ref="B132:B134"/>
    <mergeCell ref="C132:C134"/>
    <mergeCell ref="D132:D134"/>
    <mergeCell ref="E132:E134"/>
    <mergeCell ref="A128:A130"/>
    <mergeCell ref="B128:B130"/>
    <mergeCell ref="C128:C130"/>
    <mergeCell ref="D128:D130"/>
    <mergeCell ref="E128:E130"/>
    <mergeCell ref="F128:F130"/>
    <mergeCell ref="G128:G130"/>
    <mergeCell ref="F132:F134"/>
    <mergeCell ref="G132:G134"/>
    <mergeCell ref="B121:B125"/>
    <mergeCell ref="A121:A125"/>
    <mergeCell ref="A126:A127"/>
    <mergeCell ref="B126:B127"/>
    <mergeCell ref="C126:C127"/>
    <mergeCell ref="G121:G125"/>
    <mergeCell ref="F121:F125"/>
    <mergeCell ref="E121:E125"/>
    <mergeCell ref="D121:D125"/>
    <mergeCell ref="C121:C125"/>
    <mergeCell ref="D126:D127"/>
    <mergeCell ref="E126:E127"/>
    <mergeCell ref="F126:F127"/>
    <mergeCell ref="G126:G127"/>
    <mergeCell ref="F139:F145"/>
    <mergeCell ref="G139:G145"/>
    <mergeCell ref="A146:A147"/>
    <mergeCell ref="B146:B147"/>
    <mergeCell ref="C146:C147"/>
    <mergeCell ref="D146:D147"/>
    <mergeCell ref="E146:E147"/>
    <mergeCell ref="F146:F147"/>
    <mergeCell ref="G146:G147"/>
    <mergeCell ref="A139:A145"/>
    <mergeCell ref="B139:B145"/>
    <mergeCell ref="C139:C145"/>
    <mergeCell ref="D139:D145"/>
    <mergeCell ref="E139:E145"/>
    <mergeCell ref="A135:A138"/>
    <mergeCell ref="B135:B138"/>
    <mergeCell ref="C135:C138"/>
    <mergeCell ref="D135:D138"/>
    <mergeCell ref="E135:E138"/>
    <mergeCell ref="F135:F138"/>
    <mergeCell ref="G135:G138"/>
    <mergeCell ref="B160:B162"/>
    <mergeCell ref="A160:A162"/>
    <mergeCell ref="A163:A164"/>
    <mergeCell ref="B163:B164"/>
    <mergeCell ref="C163:C164"/>
    <mergeCell ref="G160:G162"/>
    <mergeCell ref="F160:F162"/>
    <mergeCell ref="E160:E162"/>
    <mergeCell ref="D160:D162"/>
    <mergeCell ref="C160:C162"/>
    <mergeCell ref="D163:D164"/>
    <mergeCell ref="E163:E164"/>
    <mergeCell ref="F163:F164"/>
    <mergeCell ref="G163:G164"/>
    <mergeCell ref="F148:F152"/>
    <mergeCell ref="G148:G152"/>
    <mergeCell ref="A154:A159"/>
    <mergeCell ref="C154:C159"/>
    <mergeCell ref="D154:D159"/>
    <mergeCell ref="E154:E159"/>
    <mergeCell ref="F154:F159"/>
    <mergeCell ref="G154:G159"/>
    <mergeCell ref="B154:B159"/>
    <mergeCell ref="A148:A152"/>
    <mergeCell ref="B148:B152"/>
    <mergeCell ref="C148:C152"/>
    <mergeCell ref="D148:D152"/>
    <mergeCell ref="E148:E152"/>
    <mergeCell ref="A173:A178"/>
    <mergeCell ref="B173:B178"/>
    <mergeCell ref="C173:C178"/>
    <mergeCell ref="D173:D178"/>
    <mergeCell ref="E173:E178"/>
    <mergeCell ref="F173:F178"/>
    <mergeCell ref="G173:G178"/>
    <mergeCell ref="A168:A172"/>
    <mergeCell ref="B168:B172"/>
    <mergeCell ref="C168:C172"/>
    <mergeCell ref="D168:D172"/>
    <mergeCell ref="E168:E172"/>
    <mergeCell ref="A165:A167"/>
    <mergeCell ref="B165:B167"/>
    <mergeCell ref="C165:C167"/>
    <mergeCell ref="D165:D167"/>
    <mergeCell ref="E165:E167"/>
    <mergeCell ref="F165:F167"/>
    <mergeCell ref="G165:G167"/>
    <mergeCell ref="F168:F172"/>
    <mergeCell ref="G168:G172"/>
    <mergeCell ref="F198:F201"/>
    <mergeCell ref="G198:G201"/>
    <mergeCell ref="A203:A206"/>
    <mergeCell ref="B203:B206"/>
    <mergeCell ref="C203:C206"/>
    <mergeCell ref="D203:D206"/>
    <mergeCell ref="E203:E206"/>
    <mergeCell ref="F203:F206"/>
    <mergeCell ref="G203:G206"/>
    <mergeCell ref="A198:A201"/>
    <mergeCell ref="B198:B201"/>
    <mergeCell ref="C198:C201"/>
    <mergeCell ref="D198:D201"/>
    <mergeCell ref="E198:E201"/>
    <mergeCell ref="F179:F189"/>
    <mergeCell ref="G179:G189"/>
    <mergeCell ref="A190:A197"/>
    <mergeCell ref="B190:B197"/>
    <mergeCell ref="C190:C197"/>
    <mergeCell ref="D190:D197"/>
    <mergeCell ref="E190:E197"/>
    <mergeCell ref="F190:F197"/>
    <mergeCell ref="G190:G197"/>
    <mergeCell ref="A179:A189"/>
    <mergeCell ref="B179:B189"/>
    <mergeCell ref="C179:C189"/>
    <mergeCell ref="D179:D189"/>
    <mergeCell ref="E179:E189"/>
    <mergeCell ref="F217:F221"/>
    <mergeCell ref="G217:G221"/>
    <mergeCell ref="A217:A221"/>
    <mergeCell ref="B217:B221"/>
    <mergeCell ref="C217:C221"/>
    <mergeCell ref="D217:D221"/>
    <mergeCell ref="E217:E221"/>
    <mergeCell ref="F207:F209"/>
    <mergeCell ref="G207:G209"/>
    <mergeCell ref="A210:A215"/>
    <mergeCell ref="B210:B215"/>
    <mergeCell ref="C210:C215"/>
    <mergeCell ref="D210:D215"/>
    <mergeCell ref="E210:E215"/>
    <mergeCell ref="F210:F215"/>
    <mergeCell ref="G210:G215"/>
    <mergeCell ref="A207:A209"/>
    <mergeCell ref="B207:B209"/>
    <mergeCell ref="C207:C209"/>
    <mergeCell ref="D207:D209"/>
    <mergeCell ref="E207:E209"/>
    <mergeCell ref="F233:F235"/>
    <mergeCell ref="G233:G235"/>
    <mergeCell ref="A236:A238"/>
    <mergeCell ref="B236:B238"/>
    <mergeCell ref="C236:C238"/>
    <mergeCell ref="D236:D238"/>
    <mergeCell ref="E236:E238"/>
    <mergeCell ref="F236:F238"/>
    <mergeCell ref="G236:G238"/>
    <mergeCell ref="A233:A235"/>
    <mergeCell ref="B233:B235"/>
    <mergeCell ref="C233:C235"/>
    <mergeCell ref="D233:D235"/>
    <mergeCell ref="E233:E235"/>
    <mergeCell ref="F223:F226"/>
    <mergeCell ref="G223:G226"/>
    <mergeCell ref="A227:A232"/>
    <mergeCell ref="B227:B232"/>
    <mergeCell ref="C227:C232"/>
    <mergeCell ref="D227:D232"/>
    <mergeCell ref="E227:E232"/>
    <mergeCell ref="F227:F232"/>
    <mergeCell ref="G227:G232"/>
    <mergeCell ref="A223:A226"/>
    <mergeCell ref="B223:B226"/>
    <mergeCell ref="C223:C226"/>
    <mergeCell ref="D223:D226"/>
    <mergeCell ref="E223:E226"/>
    <mergeCell ref="F245:F253"/>
    <mergeCell ref="G245:G253"/>
    <mergeCell ref="A254:A260"/>
    <mergeCell ref="B254:B260"/>
    <mergeCell ref="C254:C260"/>
    <mergeCell ref="D254:D260"/>
    <mergeCell ref="E254:E260"/>
    <mergeCell ref="F254:F260"/>
    <mergeCell ref="G254:G260"/>
    <mergeCell ref="A245:A253"/>
    <mergeCell ref="B245:B253"/>
    <mergeCell ref="C245:C253"/>
    <mergeCell ref="D245:D253"/>
    <mergeCell ref="E245:E253"/>
    <mergeCell ref="F239:F242"/>
    <mergeCell ref="G239:G242"/>
    <mergeCell ref="A243:A244"/>
    <mergeCell ref="B243:B244"/>
    <mergeCell ref="C243:C244"/>
    <mergeCell ref="D243:D244"/>
    <mergeCell ref="E243:E244"/>
    <mergeCell ref="F243:F244"/>
    <mergeCell ref="G243:G244"/>
    <mergeCell ref="A239:A242"/>
    <mergeCell ref="B239:B242"/>
    <mergeCell ref="C239:C242"/>
    <mergeCell ref="D239:D242"/>
    <mergeCell ref="E239:E242"/>
    <mergeCell ref="F272:F275"/>
    <mergeCell ref="G272:G275"/>
    <mergeCell ref="A276:A279"/>
    <mergeCell ref="B276:B279"/>
    <mergeCell ref="C276:C279"/>
    <mergeCell ref="D276:D279"/>
    <mergeCell ref="E276:E279"/>
    <mergeCell ref="F276:F279"/>
    <mergeCell ref="G276:G279"/>
    <mergeCell ref="A272:A275"/>
    <mergeCell ref="B272:B275"/>
    <mergeCell ref="C272:C275"/>
    <mergeCell ref="D272:D275"/>
    <mergeCell ref="E272:E275"/>
    <mergeCell ref="F261:F263"/>
    <mergeCell ref="G261:G263"/>
    <mergeCell ref="A264:A271"/>
    <mergeCell ref="B264:B271"/>
    <mergeCell ref="C264:C271"/>
    <mergeCell ref="D264:D271"/>
    <mergeCell ref="E264:E271"/>
    <mergeCell ref="F264:F271"/>
    <mergeCell ref="G264:G271"/>
    <mergeCell ref="A261:A263"/>
    <mergeCell ref="B261:B263"/>
    <mergeCell ref="C261:C263"/>
    <mergeCell ref="D261:D263"/>
    <mergeCell ref="E261:E263"/>
    <mergeCell ref="F294:F303"/>
    <mergeCell ref="G294:G303"/>
    <mergeCell ref="A304:A306"/>
    <mergeCell ref="B304:B306"/>
    <mergeCell ref="C304:C306"/>
    <mergeCell ref="D304:D306"/>
    <mergeCell ref="E304:E306"/>
    <mergeCell ref="F304:F306"/>
    <mergeCell ref="G304:G306"/>
    <mergeCell ref="A294:A303"/>
    <mergeCell ref="B294:B303"/>
    <mergeCell ref="C294:C303"/>
    <mergeCell ref="D294:D303"/>
    <mergeCell ref="E294:E303"/>
    <mergeCell ref="F280:F282"/>
    <mergeCell ref="G280:G282"/>
    <mergeCell ref="A283:A292"/>
    <mergeCell ref="B283:B292"/>
    <mergeCell ref="C283:C292"/>
    <mergeCell ref="D283:D292"/>
    <mergeCell ref="E283:E292"/>
    <mergeCell ref="F283:F292"/>
    <mergeCell ref="G283:G292"/>
    <mergeCell ref="A280:A282"/>
    <mergeCell ref="B280:B282"/>
    <mergeCell ref="C280:C282"/>
    <mergeCell ref="D280:D282"/>
    <mergeCell ref="E280:E282"/>
    <mergeCell ref="A522:A523"/>
    <mergeCell ref="B522:B523"/>
    <mergeCell ref="C522:C523"/>
    <mergeCell ref="D522:D523"/>
    <mergeCell ref="E522:E523"/>
    <mergeCell ref="F522:F523"/>
    <mergeCell ref="G522:G523"/>
    <mergeCell ref="A524:A526"/>
    <mergeCell ref="B524:B526"/>
    <mergeCell ref="C524:C526"/>
    <mergeCell ref="D524:D526"/>
    <mergeCell ref="E524:E526"/>
    <mergeCell ref="F524:F526"/>
    <mergeCell ref="G524:G526"/>
    <mergeCell ref="F307:F310"/>
    <mergeCell ref="G307:G310"/>
    <mergeCell ref="A307:A310"/>
    <mergeCell ref="B307:B310"/>
    <mergeCell ref="C307:C310"/>
    <mergeCell ref="D307:D310"/>
    <mergeCell ref="E307:E310"/>
    <mergeCell ref="A322:A325"/>
    <mergeCell ref="B322:B325"/>
    <mergeCell ref="C322:C325"/>
    <mergeCell ref="D322:D325"/>
    <mergeCell ref="E322:E325"/>
    <mergeCell ref="F322:F325"/>
    <mergeCell ref="G322:G325"/>
    <mergeCell ref="A326:A330"/>
    <mergeCell ref="B326:B330"/>
    <mergeCell ref="C326:C330"/>
    <mergeCell ref="D326:D330"/>
    <mergeCell ref="A541:A544"/>
    <mergeCell ref="B541:B544"/>
    <mergeCell ref="C541:C544"/>
    <mergeCell ref="D541:D544"/>
    <mergeCell ref="E541:E544"/>
    <mergeCell ref="F541:F544"/>
    <mergeCell ref="G541:G544"/>
    <mergeCell ref="A545:A550"/>
    <mergeCell ref="B545:B550"/>
    <mergeCell ref="C545:C550"/>
    <mergeCell ref="D545:D550"/>
    <mergeCell ref="E545:E550"/>
    <mergeCell ref="F545:F550"/>
    <mergeCell ref="G545:G550"/>
    <mergeCell ref="A529:A537"/>
    <mergeCell ref="B529:B537"/>
    <mergeCell ref="C529:C537"/>
    <mergeCell ref="D529:D537"/>
    <mergeCell ref="E529:E537"/>
    <mergeCell ref="F529:F537"/>
    <mergeCell ref="G529:G537"/>
    <mergeCell ref="A565:A568"/>
    <mergeCell ref="B565:B568"/>
    <mergeCell ref="C565:C568"/>
    <mergeCell ref="D565:D568"/>
    <mergeCell ref="E565:E568"/>
    <mergeCell ref="F565:F568"/>
    <mergeCell ref="G565:G568"/>
    <mergeCell ref="A569:A572"/>
    <mergeCell ref="B569:B572"/>
    <mergeCell ref="C569:C572"/>
    <mergeCell ref="D569:D572"/>
    <mergeCell ref="E569:E572"/>
    <mergeCell ref="F569:F572"/>
    <mergeCell ref="G569:G572"/>
    <mergeCell ref="A558:A560"/>
    <mergeCell ref="B558:B560"/>
    <mergeCell ref="C558:C560"/>
    <mergeCell ref="D558:D560"/>
    <mergeCell ref="E558:E560"/>
    <mergeCell ref="F558:F560"/>
    <mergeCell ref="G558:G560"/>
    <mergeCell ref="A561:A564"/>
    <mergeCell ref="B561:B564"/>
    <mergeCell ref="C561:C564"/>
    <mergeCell ref="D561:D564"/>
    <mergeCell ref="E561:E564"/>
    <mergeCell ref="F561:F564"/>
    <mergeCell ref="G561:G564"/>
    <mergeCell ref="A590:A593"/>
    <mergeCell ref="B590:B593"/>
    <mergeCell ref="C590:C593"/>
    <mergeCell ref="D590:D593"/>
    <mergeCell ref="E590:E593"/>
    <mergeCell ref="F590:F593"/>
    <mergeCell ref="G590:G593"/>
    <mergeCell ref="A594:A599"/>
    <mergeCell ref="B594:B599"/>
    <mergeCell ref="C594:C599"/>
    <mergeCell ref="D594:D599"/>
    <mergeCell ref="E594:E599"/>
    <mergeCell ref="F594:F599"/>
    <mergeCell ref="G594:G599"/>
    <mergeCell ref="G573:G574"/>
    <mergeCell ref="F573:F574"/>
    <mergeCell ref="E573:E574"/>
    <mergeCell ref="D573:D574"/>
    <mergeCell ref="C573:C574"/>
    <mergeCell ref="B573:B574"/>
    <mergeCell ref="A573:A574"/>
    <mergeCell ref="A577:A589"/>
    <mergeCell ref="B577:B589"/>
    <mergeCell ref="C577:C589"/>
    <mergeCell ref="D577:D589"/>
    <mergeCell ref="E577:E589"/>
    <mergeCell ref="F577:F589"/>
    <mergeCell ref="G577:G589"/>
    <mergeCell ref="A605:A606"/>
    <mergeCell ref="B605:B606"/>
    <mergeCell ref="C605:C606"/>
    <mergeCell ref="D605:D606"/>
    <mergeCell ref="E605:E606"/>
    <mergeCell ref="F605:F606"/>
    <mergeCell ref="G605:G606"/>
    <mergeCell ref="A607:A609"/>
    <mergeCell ref="B607:B609"/>
    <mergeCell ref="C607:C609"/>
    <mergeCell ref="D607:D609"/>
    <mergeCell ref="E607:E609"/>
    <mergeCell ref="F607:F609"/>
    <mergeCell ref="G607:G609"/>
    <mergeCell ref="A600:A601"/>
    <mergeCell ref="B600:B601"/>
    <mergeCell ref="C600:C601"/>
    <mergeCell ref="D600:D601"/>
    <mergeCell ref="E600:E601"/>
    <mergeCell ref="F600:F601"/>
    <mergeCell ref="G600:G601"/>
    <mergeCell ref="A603:A604"/>
    <mergeCell ref="B603:B604"/>
    <mergeCell ref="C603:C604"/>
    <mergeCell ref="D603:D604"/>
    <mergeCell ref="E603:E604"/>
    <mergeCell ref="F603:F604"/>
    <mergeCell ref="G603:G604"/>
    <mergeCell ref="A617:A619"/>
    <mergeCell ref="A620:A623"/>
    <mergeCell ref="B620:B623"/>
    <mergeCell ref="C620:C623"/>
    <mergeCell ref="D620:D623"/>
    <mergeCell ref="E620:E623"/>
    <mergeCell ref="F620:F623"/>
    <mergeCell ref="G620:G623"/>
    <mergeCell ref="A624:A625"/>
    <mergeCell ref="B624:B625"/>
    <mergeCell ref="C624:C625"/>
    <mergeCell ref="D624:D625"/>
    <mergeCell ref="F624:F625"/>
    <mergeCell ref="E624:E625"/>
    <mergeCell ref="G624:G625"/>
    <mergeCell ref="A610:A612"/>
    <mergeCell ref="B610:B612"/>
    <mergeCell ref="C610:C612"/>
    <mergeCell ref="D610:D612"/>
    <mergeCell ref="E610:E612"/>
    <mergeCell ref="F610:F612"/>
    <mergeCell ref="G610:G612"/>
    <mergeCell ref="A613:A616"/>
    <mergeCell ref="B613:B616"/>
    <mergeCell ref="C613:C616"/>
    <mergeCell ref="D613:D616"/>
    <mergeCell ref="E613:E616"/>
    <mergeCell ref="F613:F616"/>
    <mergeCell ref="G613:G616"/>
    <mergeCell ref="A645:A647"/>
    <mergeCell ref="B645:B647"/>
    <mergeCell ref="C645:C647"/>
    <mergeCell ref="D645:D647"/>
    <mergeCell ref="E645:E647"/>
    <mergeCell ref="F645:F647"/>
    <mergeCell ref="G645:G647"/>
    <mergeCell ref="A653:A655"/>
    <mergeCell ref="B653:B655"/>
    <mergeCell ref="C653:C655"/>
    <mergeCell ref="D653:D655"/>
    <mergeCell ref="E653:E655"/>
    <mergeCell ref="F653:F655"/>
    <mergeCell ref="G653:G655"/>
    <mergeCell ref="A626:A637"/>
    <mergeCell ref="B626:B637"/>
    <mergeCell ref="C626:C637"/>
    <mergeCell ref="D626:D637"/>
    <mergeCell ref="E626:E637"/>
    <mergeCell ref="F626:F637"/>
    <mergeCell ref="G626:G637"/>
    <mergeCell ref="A638:A640"/>
    <mergeCell ref="B638:B640"/>
    <mergeCell ref="C638:C640"/>
    <mergeCell ref="D638:D640"/>
    <mergeCell ref="E638:E640"/>
    <mergeCell ref="F638:F640"/>
    <mergeCell ref="G638:G640"/>
    <mergeCell ref="D673:D674"/>
    <mergeCell ref="C673:C674"/>
    <mergeCell ref="B673:B674"/>
    <mergeCell ref="A656:A658"/>
    <mergeCell ref="B656:B658"/>
    <mergeCell ref="C656:C658"/>
    <mergeCell ref="D656:D658"/>
    <mergeCell ref="E656:E658"/>
    <mergeCell ref="F656:F658"/>
    <mergeCell ref="G656:G658"/>
    <mergeCell ref="A659:A668"/>
    <mergeCell ref="B659:B668"/>
    <mergeCell ref="C659:C668"/>
    <mergeCell ref="D659:D668"/>
    <mergeCell ref="E659:E668"/>
    <mergeCell ref="F659:F668"/>
    <mergeCell ref="G659:G668"/>
    <mergeCell ref="A678:A680"/>
    <mergeCell ref="B678:B680"/>
    <mergeCell ref="C678:C680"/>
    <mergeCell ref="D678:D680"/>
    <mergeCell ref="E678:E680"/>
    <mergeCell ref="F678:F680"/>
    <mergeCell ref="G678:G680"/>
    <mergeCell ref="A681:A683"/>
    <mergeCell ref="B681:B683"/>
    <mergeCell ref="C681:C683"/>
    <mergeCell ref="D681:D683"/>
    <mergeCell ref="E681:E683"/>
    <mergeCell ref="F681:F683"/>
    <mergeCell ref="G681:G683"/>
    <mergeCell ref="A669:A672"/>
    <mergeCell ref="B669:B672"/>
    <mergeCell ref="C669:C672"/>
    <mergeCell ref="D669:D672"/>
    <mergeCell ref="E669:E672"/>
    <mergeCell ref="F669:F672"/>
    <mergeCell ref="G669:G672"/>
    <mergeCell ref="A673:A674"/>
    <mergeCell ref="A675:A677"/>
    <mergeCell ref="B675:B677"/>
    <mergeCell ref="C675:C677"/>
    <mergeCell ref="D675:D677"/>
    <mergeCell ref="E675:E677"/>
    <mergeCell ref="F675:F677"/>
    <mergeCell ref="G675:G677"/>
    <mergeCell ref="G673:G674"/>
    <mergeCell ref="F673:F674"/>
    <mergeCell ref="E673:E674"/>
    <mergeCell ref="A693:A697"/>
    <mergeCell ref="G693:G697"/>
    <mergeCell ref="B693:B697"/>
    <mergeCell ref="C693:C697"/>
    <mergeCell ref="D693:D697"/>
    <mergeCell ref="E693:E697"/>
    <mergeCell ref="F693:F697"/>
    <mergeCell ref="A698:A700"/>
    <mergeCell ref="B698:B700"/>
    <mergeCell ref="C698:C700"/>
    <mergeCell ref="D698:D700"/>
    <mergeCell ref="E698:E700"/>
    <mergeCell ref="F698:F700"/>
    <mergeCell ref="G698:G700"/>
    <mergeCell ref="G684:G687"/>
    <mergeCell ref="F684:F687"/>
    <mergeCell ref="E684:E687"/>
    <mergeCell ref="D684:D687"/>
    <mergeCell ref="C684:C687"/>
    <mergeCell ref="A684:A687"/>
    <mergeCell ref="B684:B687"/>
    <mergeCell ref="A689:A691"/>
    <mergeCell ref="B689:B691"/>
    <mergeCell ref="C689:C691"/>
    <mergeCell ref="D689:D691"/>
    <mergeCell ref="E689:E691"/>
    <mergeCell ref="F689:F691"/>
    <mergeCell ref="G689:G691"/>
    <mergeCell ref="A713:A715"/>
    <mergeCell ref="B713:B715"/>
    <mergeCell ref="C713:C715"/>
    <mergeCell ref="D713:D715"/>
    <mergeCell ref="E713:E715"/>
    <mergeCell ref="F713:F715"/>
    <mergeCell ref="G713:G715"/>
    <mergeCell ref="A716:A719"/>
    <mergeCell ref="B716:B719"/>
    <mergeCell ref="C716:C719"/>
    <mergeCell ref="D716:D719"/>
    <mergeCell ref="E716:E719"/>
    <mergeCell ref="F716:F719"/>
    <mergeCell ref="G716:G719"/>
    <mergeCell ref="A701:A710"/>
    <mergeCell ref="B701:B710"/>
    <mergeCell ref="C701:C710"/>
    <mergeCell ref="D701:D710"/>
    <mergeCell ref="E701:E710"/>
    <mergeCell ref="F701:F710"/>
    <mergeCell ref="G701:G710"/>
    <mergeCell ref="A711:A712"/>
    <mergeCell ref="B711:B712"/>
    <mergeCell ref="C711:C712"/>
    <mergeCell ref="D711:D712"/>
    <mergeCell ref="E711:E712"/>
    <mergeCell ref="F711:F712"/>
    <mergeCell ref="G711:G712"/>
    <mergeCell ref="G725:G726"/>
    <mergeCell ref="A727:A732"/>
    <mergeCell ref="B727:B732"/>
    <mergeCell ref="C727:C732"/>
    <mergeCell ref="D727:D732"/>
    <mergeCell ref="E727:E732"/>
    <mergeCell ref="F727:F732"/>
    <mergeCell ref="G727:G732"/>
    <mergeCell ref="A733:A737"/>
    <mergeCell ref="B733:B737"/>
    <mergeCell ref="C733:C737"/>
    <mergeCell ref="D733:D737"/>
    <mergeCell ref="E733:E737"/>
    <mergeCell ref="F733:F737"/>
    <mergeCell ref="G733:G737"/>
    <mergeCell ref="A720:A724"/>
    <mergeCell ref="B720:B724"/>
    <mergeCell ref="C720:C724"/>
    <mergeCell ref="D720:D724"/>
    <mergeCell ref="E720:E724"/>
    <mergeCell ref="F720:F724"/>
    <mergeCell ref="A725:A726"/>
    <mergeCell ref="B725:B726"/>
    <mergeCell ref="C725:C726"/>
    <mergeCell ref="D725:D726"/>
    <mergeCell ref="E725:E726"/>
    <mergeCell ref="F725:F726"/>
  </mergeCells>
  <dataValidations count="2">
    <dataValidation type="list" allowBlank="1" showInputMessage="1" showErrorMessage="1" sqref="J2:J76">
      <formula1>Hoja2!$A$1:$A$3</formula1>
    </dataValidation>
    <dataValidation type="list" allowBlank="1" showInputMessage="1" showErrorMessage="1" sqref="J77:J737">
      <formula1>Hoja2!$A$1:$A$6</formula1>
    </dataValidation>
  </dataValidations>
  <printOptions/>
  <pageMargins left="0.7" right="0.7" top="0.75" bottom="0.75" header="0.3" footer="0.3"/>
  <pageSetup horizontalDpi="600" verticalDpi="600" orientation="portrait" scale="60" r:id="rId1"/>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workbookViewId="0" topLeftCell="A1">
      <selection activeCell="G21" sqref="G21"/>
    </sheetView>
  </sheetViews>
  <sheetFormatPr defaultColWidth="11.421875" defaultRowHeight="15"/>
  <cols>
    <col min="1" max="1" width="12.140625" style="0" bestFit="1" customWidth="1"/>
    <col min="2" max="2" width="57.140625" style="135" customWidth="1"/>
    <col min="3" max="3" width="17.8515625" style="0" bestFit="1" customWidth="1"/>
    <col min="6" max="7" width="11.8515625" style="0" bestFit="1" customWidth="1"/>
  </cols>
  <sheetData>
    <row r="1" spans="1:2" ht="15">
      <c r="A1" t="s">
        <v>495</v>
      </c>
      <c r="B1" s="134" t="s">
        <v>1352</v>
      </c>
    </row>
    <row r="2" spans="1:7" ht="15">
      <c r="A2" t="s">
        <v>505</v>
      </c>
      <c r="B2" s="145" t="s">
        <v>1345</v>
      </c>
      <c r="F2" t="b">
        <f>+B2=G2</f>
        <v>1</v>
      </c>
      <c r="G2" s="217" t="s">
        <v>1345</v>
      </c>
    </row>
    <row r="3" spans="1:7" ht="15">
      <c r="A3" t="s">
        <v>506</v>
      </c>
      <c r="B3" s="146" t="s">
        <v>1367</v>
      </c>
      <c r="F3" s="89" t="b">
        <f aca="true" t="shared" si="0" ref="F3:F19">+B3=G3</f>
        <v>1</v>
      </c>
      <c r="G3" s="217" t="s">
        <v>1367</v>
      </c>
    </row>
    <row r="4" spans="1:7" ht="24">
      <c r="A4" t="s">
        <v>563</v>
      </c>
      <c r="B4" s="146" t="s">
        <v>1635</v>
      </c>
      <c r="F4" s="89" t="b">
        <f t="shared" si="0"/>
        <v>1</v>
      </c>
      <c r="G4" s="217" t="s">
        <v>1635</v>
      </c>
    </row>
    <row r="5" spans="2:12" ht="15">
      <c r="B5" s="146" t="s">
        <v>1351</v>
      </c>
      <c r="F5" s="89" t="b">
        <f t="shared" si="0"/>
        <v>1</v>
      </c>
      <c r="G5" s="217" t="s">
        <v>1351</v>
      </c>
      <c r="L5" s="218"/>
    </row>
    <row r="6" spans="2:7" ht="24">
      <c r="B6" s="146" t="s">
        <v>1350</v>
      </c>
      <c r="F6" s="89" t="b">
        <f t="shared" si="0"/>
        <v>1</v>
      </c>
      <c r="G6" s="217" t="s">
        <v>1350</v>
      </c>
    </row>
    <row r="7" spans="2:7" ht="15">
      <c r="B7" s="146" t="s">
        <v>1349</v>
      </c>
      <c r="F7" s="89" t="b">
        <f t="shared" si="0"/>
        <v>1</v>
      </c>
      <c r="G7" s="217" t="s">
        <v>1349</v>
      </c>
    </row>
    <row r="8" spans="2:12" ht="15">
      <c r="B8" s="146" t="s">
        <v>1639</v>
      </c>
      <c r="F8" s="89" t="b">
        <f t="shared" si="0"/>
        <v>1</v>
      </c>
      <c r="G8" s="217" t="s">
        <v>1639</v>
      </c>
      <c r="L8" s="217"/>
    </row>
    <row r="9" spans="2:7" ht="15">
      <c r="B9" s="146" t="s">
        <v>1389</v>
      </c>
      <c r="F9" s="89" t="b">
        <f t="shared" si="0"/>
        <v>1</v>
      </c>
      <c r="G9" s="217" t="s">
        <v>1389</v>
      </c>
    </row>
    <row r="10" spans="2:7" ht="15">
      <c r="B10" s="149" t="s">
        <v>1356</v>
      </c>
      <c r="C10" t="s">
        <v>1430</v>
      </c>
      <c r="F10" s="89" t="b">
        <f t="shared" si="0"/>
        <v>1</v>
      </c>
      <c r="G10" s="217" t="s">
        <v>1356</v>
      </c>
    </row>
    <row r="11" spans="2:7" ht="15">
      <c r="B11" s="149" t="s">
        <v>1353</v>
      </c>
      <c r="F11" s="89" t="b">
        <f t="shared" si="0"/>
        <v>1</v>
      </c>
      <c r="G11" s="217" t="s">
        <v>1353</v>
      </c>
    </row>
    <row r="12" spans="2:7" ht="15">
      <c r="B12" s="146" t="s">
        <v>1366</v>
      </c>
      <c r="F12" s="89" t="b">
        <f t="shared" si="0"/>
        <v>1</v>
      </c>
      <c r="G12" s="217" t="s">
        <v>1366</v>
      </c>
    </row>
    <row r="13" spans="2:7" ht="15">
      <c r="B13" s="150" t="s">
        <v>1360</v>
      </c>
      <c r="F13" s="89" t="b">
        <f t="shared" si="0"/>
        <v>1</v>
      </c>
      <c r="G13" s="217" t="s">
        <v>1360</v>
      </c>
    </row>
    <row r="14" spans="2:9" ht="15">
      <c r="B14" s="147" t="s">
        <v>1402</v>
      </c>
      <c r="F14" s="89" t="b">
        <f t="shared" si="0"/>
        <v>1</v>
      </c>
      <c r="G14" s="217" t="s">
        <v>1402</v>
      </c>
      <c r="H14" s="89"/>
      <c r="I14" s="89"/>
    </row>
    <row r="15" spans="2:7" ht="15">
      <c r="B15" s="149" t="s">
        <v>1358</v>
      </c>
      <c r="F15" s="89" t="b">
        <f t="shared" si="0"/>
        <v>1</v>
      </c>
      <c r="G15" s="217" t="s">
        <v>1358</v>
      </c>
    </row>
    <row r="16" spans="2:9" s="89" customFormat="1" ht="30">
      <c r="B16" s="154" t="s">
        <v>1474</v>
      </c>
      <c r="F16" s="89" t="b">
        <f t="shared" si="0"/>
        <v>0</v>
      </c>
      <c r="G16" s="217" t="s">
        <v>1475</v>
      </c>
      <c r="H16"/>
      <c r="I16"/>
    </row>
    <row r="17" spans="2:7" ht="15">
      <c r="B17" s="145" t="s">
        <v>1502</v>
      </c>
      <c r="F17" s="89" t="b">
        <f t="shared" si="0"/>
        <v>1</v>
      </c>
      <c r="G17" s="217" t="s">
        <v>1502</v>
      </c>
    </row>
    <row r="18" spans="2:7" ht="15">
      <c r="B18" s="147" t="s">
        <v>1346</v>
      </c>
      <c r="F18" s="89" t="b">
        <f t="shared" si="0"/>
        <v>1</v>
      </c>
      <c r="G18" s="217" t="s">
        <v>1346</v>
      </c>
    </row>
    <row r="19" spans="2:7" ht="15">
      <c r="B19" s="148" t="s">
        <v>1348</v>
      </c>
      <c r="F19" s="89" t="b">
        <f t="shared" si="0"/>
        <v>1</v>
      </c>
      <c r="G19" s="217" t="s">
        <v>1348</v>
      </c>
    </row>
    <row r="21" spans="6:8" ht="15">
      <c r="F21" s="89" t="b">
        <f>+B6=G21</f>
        <v>0</v>
      </c>
      <c r="G21" s="217" t="s">
        <v>1413</v>
      </c>
      <c r="H21" s="219"/>
    </row>
    <row r="22" spans="6:7" ht="15">
      <c r="F22" s="89" t="b">
        <f>+B8=G22</f>
        <v>0</v>
      </c>
      <c r="G22" s="217" t="s">
        <v>1407</v>
      </c>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8"/>
  <sheetViews>
    <sheetView tabSelected="1" view="pageBreakPreview" zoomScale="80" zoomScaleSheetLayoutView="80" workbookViewId="0" topLeftCell="A1">
      <pane ySplit="2" topLeftCell="A3" activePane="bottomLeft" state="frozen"/>
      <selection pane="bottomLeft" activeCell="A3" sqref="A3:A376"/>
    </sheetView>
  </sheetViews>
  <sheetFormatPr defaultColWidth="11.421875" defaultRowHeight="15"/>
  <cols>
    <col min="1" max="1" width="14.28125" style="159" customWidth="1"/>
    <col min="2" max="2" width="15.57421875" style="155" bestFit="1" customWidth="1"/>
    <col min="3" max="3" width="26.140625" style="156" bestFit="1" customWidth="1"/>
    <col min="4" max="4" width="58.00390625" style="158" customWidth="1"/>
    <col min="5" max="5" width="55.421875" style="157" customWidth="1"/>
    <col min="6" max="6" width="22.00390625" style="70" bestFit="1" customWidth="1"/>
    <col min="7" max="7" width="25.140625" style="160" customWidth="1"/>
    <col min="8" max="8" width="23.421875" style="159" customWidth="1"/>
    <col min="9" max="9" width="33.7109375" style="156" customWidth="1"/>
    <col min="10" max="10" width="99.00390625" style="158" customWidth="1"/>
    <col min="11" max="11" width="15.7109375" style="66" bestFit="1" customWidth="1"/>
    <col min="12" max="12" width="28.7109375" style="66" customWidth="1"/>
    <col min="13" max="13" width="25.00390625" style="70" customWidth="1"/>
    <col min="14" max="16384" width="11.421875" style="70" customWidth="1"/>
  </cols>
  <sheetData>
    <row r="1" spans="1:13" ht="19.5" customHeight="1" thickBot="1">
      <c r="A1" s="350" t="s">
        <v>1215</v>
      </c>
      <c r="B1" s="351"/>
      <c r="C1" s="351"/>
      <c r="D1" s="351"/>
      <c r="E1" s="351"/>
      <c r="F1" s="352"/>
      <c r="G1" s="344" t="s">
        <v>1216</v>
      </c>
      <c r="H1" s="345"/>
      <c r="I1" s="345"/>
      <c r="J1" s="345"/>
      <c r="K1" s="345"/>
      <c r="L1" s="345"/>
      <c r="M1" s="346"/>
    </row>
    <row r="2" spans="1:13" s="155" customFormat="1" ht="24.75" thickBot="1">
      <c r="A2" s="77" t="s">
        <v>1</v>
      </c>
      <c r="B2" s="77" t="s">
        <v>0</v>
      </c>
      <c r="C2" s="77" t="s">
        <v>2</v>
      </c>
      <c r="D2" s="77" t="s">
        <v>4</v>
      </c>
      <c r="E2" s="77" t="s">
        <v>1217</v>
      </c>
      <c r="F2" s="73" t="s">
        <v>6</v>
      </c>
      <c r="G2" s="92" t="s">
        <v>1341</v>
      </c>
      <c r="H2" s="74" t="s">
        <v>1218</v>
      </c>
      <c r="I2" s="74" t="s">
        <v>1343</v>
      </c>
      <c r="J2" s="74" t="s">
        <v>1344</v>
      </c>
      <c r="K2" s="75" t="s">
        <v>1219</v>
      </c>
      <c r="L2" s="75" t="s">
        <v>1355</v>
      </c>
      <c r="M2" s="76" t="s">
        <v>1214</v>
      </c>
    </row>
    <row r="3" spans="1:13" ht="76.5" customHeight="1">
      <c r="A3" s="327">
        <v>2016</v>
      </c>
      <c r="B3" s="362">
        <v>5970</v>
      </c>
      <c r="C3" s="291" t="s">
        <v>26</v>
      </c>
      <c r="D3" s="297" t="s">
        <v>212</v>
      </c>
      <c r="E3" s="294" t="s">
        <v>213</v>
      </c>
      <c r="F3" s="285">
        <v>418253491</v>
      </c>
      <c r="G3" s="309">
        <f>+F3/$F$798</f>
        <v>0.0034667844216091687</v>
      </c>
      <c r="H3" s="303" t="s">
        <v>474</v>
      </c>
      <c r="I3" s="111" t="s">
        <v>1691</v>
      </c>
      <c r="J3" s="166" t="s">
        <v>1456</v>
      </c>
      <c r="K3" s="78">
        <v>0</v>
      </c>
      <c r="L3" s="90" t="s">
        <v>1342</v>
      </c>
      <c r="M3" s="79" t="s">
        <v>495</v>
      </c>
    </row>
    <row r="4" spans="1:13" ht="28.5" customHeight="1">
      <c r="A4" s="328"/>
      <c r="B4" s="363"/>
      <c r="C4" s="292"/>
      <c r="D4" s="298"/>
      <c r="E4" s="295"/>
      <c r="F4" s="286"/>
      <c r="G4" s="310"/>
      <c r="H4" s="304"/>
      <c r="I4" s="112" t="s">
        <v>1345</v>
      </c>
      <c r="J4" s="167" t="s">
        <v>1416</v>
      </c>
      <c r="K4" s="80">
        <v>0</v>
      </c>
      <c r="L4" s="91" t="s">
        <v>1342</v>
      </c>
      <c r="M4" s="81" t="s">
        <v>505</v>
      </c>
    </row>
    <row r="5" spans="1:13" ht="49.5" customHeight="1">
      <c r="A5" s="328"/>
      <c r="B5" s="363"/>
      <c r="C5" s="292"/>
      <c r="D5" s="298"/>
      <c r="E5" s="295"/>
      <c r="F5" s="286"/>
      <c r="G5" s="310"/>
      <c r="H5" s="304"/>
      <c r="I5" s="165" t="s">
        <v>1635</v>
      </c>
      <c r="J5" s="167" t="s">
        <v>1417</v>
      </c>
      <c r="K5" s="80">
        <v>0</v>
      </c>
      <c r="L5" s="91" t="s">
        <v>1342</v>
      </c>
      <c r="M5" s="81" t="s">
        <v>495</v>
      </c>
    </row>
    <row r="6" spans="1:13" ht="48.75" customHeight="1">
      <c r="A6" s="328"/>
      <c r="B6" s="363"/>
      <c r="C6" s="292"/>
      <c r="D6" s="298"/>
      <c r="E6" s="295"/>
      <c r="F6" s="286"/>
      <c r="G6" s="310"/>
      <c r="H6" s="304"/>
      <c r="I6" s="112" t="s">
        <v>1345</v>
      </c>
      <c r="J6" s="167" t="s">
        <v>1418</v>
      </c>
      <c r="K6" s="80">
        <v>0</v>
      </c>
      <c r="L6" s="91" t="s">
        <v>1342</v>
      </c>
      <c r="M6" s="81" t="s">
        <v>505</v>
      </c>
    </row>
    <row r="7" spans="1:13" ht="42.75" customHeight="1">
      <c r="A7" s="328"/>
      <c r="B7" s="363"/>
      <c r="C7" s="292"/>
      <c r="D7" s="298"/>
      <c r="E7" s="295"/>
      <c r="F7" s="286"/>
      <c r="G7" s="310"/>
      <c r="H7" s="304"/>
      <c r="I7" s="112" t="s">
        <v>1345</v>
      </c>
      <c r="J7" s="167" t="s">
        <v>1419</v>
      </c>
      <c r="K7" s="80">
        <v>0</v>
      </c>
      <c r="L7" s="91" t="s">
        <v>1342</v>
      </c>
      <c r="M7" s="81" t="s">
        <v>505</v>
      </c>
    </row>
    <row r="8" spans="1:13" ht="60" customHeight="1">
      <c r="A8" s="328"/>
      <c r="B8" s="363"/>
      <c r="C8" s="292"/>
      <c r="D8" s="298"/>
      <c r="E8" s="295"/>
      <c r="F8" s="286"/>
      <c r="G8" s="310"/>
      <c r="H8" s="304"/>
      <c r="I8" s="165" t="s">
        <v>1351</v>
      </c>
      <c r="J8" s="167" t="s">
        <v>1420</v>
      </c>
      <c r="K8" s="80">
        <f>63309323-57871874</f>
        <v>5437449</v>
      </c>
      <c r="L8" s="91" t="s">
        <v>1342</v>
      </c>
      <c r="M8" s="81" t="s">
        <v>495</v>
      </c>
    </row>
    <row r="9" spans="1:13" ht="65.25" customHeight="1" thickBot="1">
      <c r="A9" s="328"/>
      <c r="B9" s="364"/>
      <c r="C9" s="293"/>
      <c r="D9" s="299"/>
      <c r="E9" s="296"/>
      <c r="F9" s="287"/>
      <c r="G9" s="311"/>
      <c r="H9" s="305"/>
      <c r="I9" s="113" t="s">
        <v>1346</v>
      </c>
      <c r="J9" s="82" t="s">
        <v>1637</v>
      </c>
      <c r="K9" s="83">
        <v>109818610</v>
      </c>
      <c r="L9" s="83" t="s">
        <v>1354</v>
      </c>
      <c r="M9" s="84" t="s">
        <v>495</v>
      </c>
    </row>
    <row r="10" spans="1:13" ht="54" customHeight="1" thickBot="1">
      <c r="A10" s="328"/>
      <c r="B10" s="65">
        <v>5979</v>
      </c>
      <c r="C10" s="67" t="s">
        <v>73</v>
      </c>
      <c r="D10" s="71" t="s">
        <v>290</v>
      </c>
      <c r="E10" s="85" t="s">
        <v>289</v>
      </c>
      <c r="F10" s="68">
        <v>28000000</v>
      </c>
      <c r="G10" s="93">
        <f>+F10/F798</f>
        <v>0.00023208404925198037</v>
      </c>
      <c r="H10" s="72" t="s">
        <v>475</v>
      </c>
      <c r="I10" s="85" t="s">
        <v>1348</v>
      </c>
      <c r="J10" s="71" t="s">
        <v>1638</v>
      </c>
      <c r="K10" s="68">
        <v>0</v>
      </c>
      <c r="L10" s="96" t="s">
        <v>1342</v>
      </c>
      <c r="M10" s="69" t="s">
        <v>505</v>
      </c>
    </row>
    <row r="11" spans="1:13" ht="63.75" customHeight="1">
      <c r="A11" s="328"/>
      <c r="B11" s="338">
        <v>5983</v>
      </c>
      <c r="C11" s="300" t="s">
        <v>54</v>
      </c>
      <c r="D11" s="312" t="s">
        <v>265</v>
      </c>
      <c r="E11" s="340" t="s">
        <v>266</v>
      </c>
      <c r="F11" s="342">
        <v>4496696989</v>
      </c>
      <c r="G11" s="366">
        <f>+F11/F798</f>
        <v>0.037271844480939564</v>
      </c>
      <c r="H11" s="312" t="s">
        <v>475</v>
      </c>
      <c r="I11" s="164" t="s">
        <v>1349</v>
      </c>
      <c r="J11" s="101" t="s">
        <v>1279</v>
      </c>
      <c r="K11" s="97">
        <v>185340</v>
      </c>
      <c r="L11" s="78" t="s">
        <v>1342</v>
      </c>
      <c r="M11" s="79" t="s">
        <v>495</v>
      </c>
    </row>
    <row r="12" spans="1:13" ht="63.75" customHeight="1">
      <c r="A12" s="328"/>
      <c r="B12" s="339"/>
      <c r="C12" s="301"/>
      <c r="D12" s="313"/>
      <c r="E12" s="341"/>
      <c r="F12" s="343"/>
      <c r="G12" s="367"/>
      <c r="H12" s="313"/>
      <c r="I12" s="165" t="s">
        <v>1349</v>
      </c>
      <c r="J12" s="102" t="s">
        <v>1280</v>
      </c>
      <c r="K12" s="98">
        <f>90000000-79875173</f>
        <v>10124827</v>
      </c>
      <c r="L12" s="80" t="s">
        <v>1354</v>
      </c>
      <c r="M12" s="81" t="s">
        <v>495</v>
      </c>
    </row>
    <row r="13" spans="1:13" ht="63.75" customHeight="1">
      <c r="A13" s="328"/>
      <c r="B13" s="339"/>
      <c r="C13" s="301"/>
      <c r="D13" s="313"/>
      <c r="E13" s="341"/>
      <c r="F13" s="343"/>
      <c r="G13" s="367"/>
      <c r="H13" s="313"/>
      <c r="I13" s="165" t="s">
        <v>1349</v>
      </c>
      <c r="J13" s="102" t="s">
        <v>1281</v>
      </c>
      <c r="K13" s="99">
        <v>21000000</v>
      </c>
      <c r="L13" s="80" t="s">
        <v>1342</v>
      </c>
      <c r="M13" s="81" t="s">
        <v>495</v>
      </c>
    </row>
    <row r="14" spans="1:13" ht="63.75" customHeight="1">
      <c r="A14" s="328"/>
      <c r="B14" s="339"/>
      <c r="C14" s="301"/>
      <c r="D14" s="313"/>
      <c r="E14" s="341"/>
      <c r="F14" s="343"/>
      <c r="G14" s="367"/>
      <c r="H14" s="313"/>
      <c r="I14" s="165" t="s">
        <v>1349</v>
      </c>
      <c r="J14" s="103" t="s">
        <v>1286</v>
      </c>
      <c r="K14" s="98">
        <v>10343336</v>
      </c>
      <c r="L14" s="80" t="s">
        <v>1354</v>
      </c>
      <c r="M14" s="81" t="s">
        <v>495</v>
      </c>
    </row>
    <row r="15" spans="1:13" ht="63.75" customHeight="1">
      <c r="A15" s="328"/>
      <c r="B15" s="339"/>
      <c r="C15" s="301"/>
      <c r="D15" s="313"/>
      <c r="E15" s="341"/>
      <c r="F15" s="343"/>
      <c r="G15" s="367"/>
      <c r="H15" s="313"/>
      <c r="I15" s="165" t="s">
        <v>1349</v>
      </c>
      <c r="J15" s="103" t="s">
        <v>1282</v>
      </c>
      <c r="K15" s="98">
        <v>1799884</v>
      </c>
      <c r="L15" s="80" t="s">
        <v>1354</v>
      </c>
      <c r="M15" s="81" t="s">
        <v>495</v>
      </c>
    </row>
    <row r="16" spans="1:13" ht="63.75" customHeight="1">
      <c r="A16" s="328"/>
      <c r="B16" s="339"/>
      <c r="C16" s="301"/>
      <c r="D16" s="313"/>
      <c r="E16" s="341"/>
      <c r="F16" s="343"/>
      <c r="G16" s="367"/>
      <c r="H16" s="313"/>
      <c r="I16" s="165" t="s">
        <v>1349</v>
      </c>
      <c r="J16" s="102" t="s">
        <v>1283</v>
      </c>
      <c r="K16" s="98">
        <f>13300000-9750000</f>
        <v>3550000</v>
      </c>
      <c r="L16" s="80" t="s">
        <v>1354</v>
      </c>
      <c r="M16" s="81" t="s">
        <v>495</v>
      </c>
    </row>
    <row r="17" spans="1:13" ht="63.75" customHeight="1">
      <c r="A17" s="328"/>
      <c r="B17" s="339"/>
      <c r="C17" s="301"/>
      <c r="D17" s="313"/>
      <c r="E17" s="341"/>
      <c r="F17" s="343"/>
      <c r="G17" s="367"/>
      <c r="H17" s="313"/>
      <c r="I17" s="162" t="s">
        <v>1345</v>
      </c>
      <c r="J17" s="103" t="s">
        <v>1285</v>
      </c>
      <c r="K17" s="98">
        <v>0</v>
      </c>
      <c r="L17" s="80" t="s">
        <v>1342</v>
      </c>
      <c r="M17" s="81" t="s">
        <v>505</v>
      </c>
    </row>
    <row r="18" spans="1:13" ht="88.5" customHeight="1">
      <c r="A18" s="328"/>
      <c r="B18" s="339"/>
      <c r="C18" s="301"/>
      <c r="D18" s="313"/>
      <c r="E18" s="341"/>
      <c r="F18" s="343"/>
      <c r="G18" s="367"/>
      <c r="H18" s="313"/>
      <c r="I18" s="165" t="s">
        <v>1351</v>
      </c>
      <c r="J18" s="103" t="s">
        <v>1287</v>
      </c>
      <c r="K18" s="98">
        <f>18400000-17020000</f>
        <v>1380000</v>
      </c>
      <c r="L18" s="80" t="s">
        <v>1354</v>
      </c>
      <c r="M18" s="81" t="s">
        <v>495</v>
      </c>
    </row>
    <row r="19" spans="1:13" ht="63.75" customHeight="1">
      <c r="A19" s="328"/>
      <c r="B19" s="339"/>
      <c r="C19" s="301"/>
      <c r="D19" s="313"/>
      <c r="E19" s="341"/>
      <c r="F19" s="343"/>
      <c r="G19" s="367"/>
      <c r="H19" s="313"/>
      <c r="I19" s="165" t="s">
        <v>1349</v>
      </c>
      <c r="J19" s="103" t="s">
        <v>1288</v>
      </c>
      <c r="K19" s="98">
        <v>1799884</v>
      </c>
      <c r="L19" s="80" t="s">
        <v>1354</v>
      </c>
      <c r="M19" s="81" t="s">
        <v>495</v>
      </c>
    </row>
    <row r="20" spans="1:13" ht="63.75" customHeight="1">
      <c r="A20" s="328"/>
      <c r="B20" s="339"/>
      <c r="C20" s="301"/>
      <c r="D20" s="313"/>
      <c r="E20" s="341"/>
      <c r="F20" s="343"/>
      <c r="G20" s="367"/>
      <c r="H20" s="313"/>
      <c r="I20" s="162" t="s">
        <v>1353</v>
      </c>
      <c r="J20" s="103" t="s">
        <v>1289</v>
      </c>
      <c r="K20" s="98">
        <v>0</v>
      </c>
      <c r="L20" s="80" t="s">
        <v>1354</v>
      </c>
      <c r="M20" s="81" t="s">
        <v>505</v>
      </c>
    </row>
    <row r="21" spans="1:13" ht="63.75" customHeight="1">
      <c r="A21" s="328"/>
      <c r="B21" s="339"/>
      <c r="C21" s="301"/>
      <c r="D21" s="313"/>
      <c r="E21" s="341"/>
      <c r="F21" s="343"/>
      <c r="G21" s="367"/>
      <c r="H21" s="313"/>
      <c r="I21" s="165" t="s">
        <v>1349</v>
      </c>
      <c r="J21" s="103" t="s">
        <v>1421</v>
      </c>
      <c r="K21" s="98">
        <f>13600000-8216667</f>
        <v>5383333</v>
      </c>
      <c r="L21" s="80" t="s">
        <v>1354</v>
      </c>
      <c r="M21" s="81" t="s">
        <v>505</v>
      </c>
    </row>
    <row r="22" spans="1:13" ht="63.75" customHeight="1">
      <c r="A22" s="328"/>
      <c r="B22" s="339"/>
      <c r="C22" s="301"/>
      <c r="D22" s="313"/>
      <c r="E22" s="341"/>
      <c r="F22" s="343"/>
      <c r="G22" s="367"/>
      <c r="H22" s="313"/>
      <c r="I22" s="165" t="s">
        <v>1349</v>
      </c>
      <c r="J22" s="103" t="s">
        <v>1422</v>
      </c>
      <c r="K22" s="98">
        <f>16160000-14409000</f>
        <v>1751000</v>
      </c>
      <c r="L22" s="80" t="s">
        <v>1354</v>
      </c>
      <c r="M22" s="81" t="s">
        <v>495</v>
      </c>
    </row>
    <row r="23" spans="1:13" ht="63.75" customHeight="1">
      <c r="A23" s="328"/>
      <c r="B23" s="339"/>
      <c r="C23" s="301"/>
      <c r="D23" s="313"/>
      <c r="E23" s="341"/>
      <c r="F23" s="343"/>
      <c r="G23" s="367"/>
      <c r="H23" s="313"/>
      <c r="I23" s="165" t="s">
        <v>1349</v>
      </c>
      <c r="J23" s="103" t="s">
        <v>1423</v>
      </c>
      <c r="K23" s="98">
        <f>21976551-20176667</f>
        <v>1799884</v>
      </c>
      <c r="L23" s="80" t="s">
        <v>1354</v>
      </c>
      <c r="M23" s="81" t="s">
        <v>495</v>
      </c>
    </row>
    <row r="24" spans="1:13" ht="63.75" customHeight="1">
      <c r="A24" s="328"/>
      <c r="B24" s="339"/>
      <c r="C24" s="301"/>
      <c r="D24" s="313"/>
      <c r="E24" s="341"/>
      <c r="F24" s="343"/>
      <c r="G24" s="367"/>
      <c r="H24" s="313"/>
      <c r="I24" s="165" t="s">
        <v>1349</v>
      </c>
      <c r="J24" s="103" t="s">
        <v>1424</v>
      </c>
      <c r="K24" s="98">
        <v>2690000</v>
      </c>
      <c r="L24" s="80" t="s">
        <v>1342</v>
      </c>
      <c r="M24" s="81" t="s">
        <v>495</v>
      </c>
    </row>
    <row r="25" spans="1:13" ht="63.75" customHeight="1">
      <c r="A25" s="328"/>
      <c r="B25" s="339"/>
      <c r="C25" s="301"/>
      <c r="D25" s="313"/>
      <c r="E25" s="341"/>
      <c r="F25" s="343"/>
      <c r="G25" s="367"/>
      <c r="H25" s="313"/>
      <c r="I25" s="165" t="s">
        <v>1349</v>
      </c>
      <c r="J25" s="103" t="s">
        <v>1425</v>
      </c>
      <c r="K25" s="98">
        <f>21976551-20176667</f>
        <v>1799884</v>
      </c>
      <c r="L25" s="80" t="s">
        <v>1342</v>
      </c>
      <c r="M25" s="81" t="s">
        <v>495</v>
      </c>
    </row>
    <row r="26" spans="1:13" ht="63.75" customHeight="1">
      <c r="A26" s="328"/>
      <c r="B26" s="339"/>
      <c r="C26" s="301"/>
      <c r="D26" s="313"/>
      <c r="E26" s="341"/>
      <c r="F26" s="343"/>
      <c r="G26" s="367"/>
      <c r="H26" s="313"/>
      <c r="I26" s="165" t="s">
        <v>1349</v>
      </c>
      <c r="J26" s="103" t="s">
        <v>1426</v>
      </c>
      <c r="K26" s="98">
        <f>21976551-20176667</f>
        <v>1799884</v>
      </c>
      <c r="L26" s="80" t="s">
        <v>1342</v>
      </c>
      <c r="M26" s="81" t="s">
        <v>495</v>
      </c>
    </row>
    <row r="27" spans="1:13" ht="63.75" customHeight="1">
      <c r="A27" s="328"/>
      <c r="B27" s="339"/>
      <c r="C27" s="301"/>
      <c r="D27" s="313"/>
      <c r="E27" s="341"/>
      <c r="F27" s="343"/>
      <c r="G27" s="367"/>
      <c r="H27" s="313"/>
      <c r="I27" s="165" t="s">
        <v>1349</v>
      </c>
      <c r="J27" s="103" t="s">
        <v>1427</v>
      </c>
      <c r="K27" s="98">
        <v>1099449</v>
      </c>
      <c r="L27" s="80" t="s">
        <v>1342</v>
      </c>
      <c r="M27" s="81" t="s">
        <v>495</v>
      </c>
    </row>
    <row r="28" spans="1:13" ht="63.75" customHeight="1">
      <c r="A28" s="328"/>
      <c r="B28" s="339"/>
      <c r="C28" s="301"/>
      <c r="D28" s="313"/>
      <c r="E28" s="341"/>
      <c r="F28" s="343"/>
      <c r="G28" s="367"/>
      <c r="H28" s="313"/>
      <c r="I28" s="165" t="s">
        <v>1349</v>
      </c>
      <c r="J28" s="103" t="s">
        <v>1428</v>
      </c>
      <c r="K28" s="98">
        <v>5383333</v>
      </c>
      <c r="L28" s="80" t="s">
        <v>1342</v>
      </c>
      <c r="M28" s="81" t="s">
        <v>495</v>
      </c>
    </row>
    <row r="29" spans="1:13" ht="63.75" customHeight="1">
      <c r="A29" s="328"/>
      <c r="B29" s="339"/>
      <c r="C29" s="301"/>
      <c r="D29" s="313"/>
      <c r="E29" s="341"/>
      <c r="F29" s="343"/>
      <c r="G29" s="367"/>
      <c r="H29" s="313"/>
      <c r="I29" s="165" t="s">
        <v>1690</v>
      </c>
      <c r="J29" s="103" t="s">
        <v>1429</v>
      </c>
      <c r="K29" s="98">
        <f>236640000-174993895</f>
        <v>61646105</v>
      </c>
      <c r="L29" s="80" t="s">
        <v>1342</v>
      </c>
      <c r="M29" s="81" t="s">
        <v>495</v>
      </c>
    </row>
    <row r="30" spans="1:13" ht="63.75" customHeight="1">
      <c r="A30" s="328"/>
      <c r="B30" s="339"/>
      <c r="C30" s="301"/>
      <c r="D30" s="313"/>
      <c r="E30" s="341"/>
      <c r="F30" s="343"/>
      <c r="G30" s="367"/>
      <c r="H30" s="313"/>
      <c r="I30" s="162" t="s">
        <v>1345</v>
      </c>
      <c r="J30" s="102" t="s">
        <v>1337</v>
      </c>
      <c r="K30" s="98"/>
      <c r="L30" s="80" t="s">
        <v>1342</v>
      </c>
      <c r="M30" s="81" t="s">
        <v>505</v>
      </c>
    </row>
    <row r="31" spans="1:13" ht="63.75" customHeight="1">
      <c r="A31" s="328"/>
      <c r="B31" s="339"/>
      <c r="C31" s="301"/>
      <c r="D31" s="313"/>
      <c r="E31" s="341"/>
      <c r="F31" s="343"/>
      <c r="G31" s="367"/>
      <c r="H31" s="313"/>
      <c r="I31" s="162" t="s">
        <v>1353</v>
      </c>
      <c r="J31" s="103" t="s">
        <v>1290</v>
      </c>
      <c r="K31" s="98"/>
      <c r="L31" s="80" t="s">
        <v>1342</v>
      </c>
      <c r="M31" s="81" t="s">
        <v>505</v>
      </c>
    </row>
    <row r="32" spans="1:13" ht="63.75" customHeight="1">
      <c r="A32" s="328"/>
      <c r="B32" s="339"/>
      <c r="C32" s="301"/>
      <c r="D32" s="313"/>
      <c r="E32" s="341"/>
      <c r="F32" s="343"/>
      <c r="G32" s="367"/>
      <c r="H32" s="313"/>
      <c r="I32" s="162" t="s">
        <v>1356</v>
      </c>
      <c r="J32" s="103" t="s">
        <v>1284</v>
      </c>
      <c r="K32" s="98"/>
      <c r="L32" s="80" t="s">
        <v>1342</v>
      </c>
      <c r="M32" s="81" t="s">
        <v>495</v>
      </c>
    </row>
    <row r="33" spans="1:13" ht="63.75" customHeight="1">
      <c r="A33" s="328"/>
      <c r="B33" s="339"/>
      <c r="C33" s="301"/>
      <c r="D33" s="313"/>
      <c r="E33" s="341"/>
      <c r="F33" s="343"/>
      <c r="G33" s="367"/>
      <c r="H33" s="313"/>
      <c r="I33" s="162" t="s">
        <v>1353</v>
      </c>
      <c r="J33" s="102" t="s">
        <v>1338</v>
      </c>
      <c r="K33" s="98"/>
      <c r="L33" s="80" t="s">
        <v>1354</v>
      </c>
      <c r="M33" s="81" t="s">
        <v>505</v>
      </c>
    </row>
    <row r="34" spans="1:13" ht="63.75" customHeight="1">
      <c r="A34" s="328"/>
      <c r="B34" s="339"/>
      <c r="C34" s="301"/>
      <c r="D34" s="313"/>
      <c r="E34" s="341"/>
      <c r="F34" s="343"/>
      <c r="G34" s="367"/>
      <c r="H34" s="313"/>
      <c r="I34" s="162" t="s">
        <v>1358</v>
      </c>
      <c r="J34" s="102" t="s">
        <v>1357</v>
      </c>
      <c r="K34" s="98"/>
      <c r="L34" s="80" t="s">
        <v>1354</v>
      </c>
      <c r="M34" s="81" t="s">
        <v>563</v>
      </c>
    </row>
    <row r="35" spans="1:13" ht="63.75" customHeight="1">
      <c r="A35" s="328"/>
      <c r="B35" s="339"/>
      <c r="C35" s="301"/>
      <c r="D35" s="313"/>
      <c r="E35" s="341"/>
      <c r="F35" s="343"/>
      <c r="G35" s="367"/>
      <c r="H35" s="313"/>
      <c r="I35" s="162" t="s">
        <v>1345</v>
      </c>
      <c r="J35" s="102" t="s">
        <v>1359</v>
      </c>
      <c r="K35" s="98"/>
      <c r="L35" s="80" t="s">
        <v>1342</v>
      </c>
      <c r="M35" s="81" t="s">
        <v>563</v>
      </c>
    </row>
    <row r="36" spans="1:13" ht="63.75" customHeight="1">
      <c r="A36" s="328"/>
      <c r="B36" s="339"/>
      <c r="C36" s="301"/>
      <c r="D36" s="313"/>
      <c r="E36" s="341"/>
      <c r="F36" s="343"/>
      <c r="G36" s="367"/>
      <c r="H36" s="313"/>
      <c r="I36" s="162" t="s">
        <v>1345</v>
      </c>
      <c r="J36" s="104" t="s">
        <v>1339</v>
      </c>
      <c r="K36" s="98"/>
      <c r="L36" s="80" t="s">
        <v>1342</v>
      </c>
      <c r="M36" s="81" t="s">
        <v>495</v>
      </c>
    </row>
    <row r="37" spans="1:13" ht="63.75" customHeight="1">
      <c r="A37" s="328"/>
      <c r="B37" s="339"/>
      <c r="C37" s="301"/>
      <c r="D37" s="313"/>
      <c r="E37" s="341"/>
      <c r="F37" s="343"/>
      <c r="G37" s="367"/>
      <c r="H37" s="313"/>
      <c r="I37" s="123" t="s">
        <v>1360</v>
      </c>
      <c r="J37" s="104" t="s">
        <v>1340</v>
      </c>
      <c r="K37" s="98">
        <f>126166531-37000000</f>
        <v>89166531</v>
      </c>
      <c r="L37" s="80" t="s">
        <v>1354</v>
      </c>
      <c r="M37" s="81" t="s">
        <v>495</v>
      </c>
    </row>
    <row r="38" spans="1:13" ht="63.75" customHeight="1">
      <c r="A38" s="328"/>
      <c r="B38" s="339"/>
      <c r="C38" s="301"/>
      <c r="D38" s="313"/>
      <c r="E38" s="341"/>
      <c r="F38" s="343"/>
      <c r="G38" s="367"/>
      <c r="H38" s="313"/>
      <c r="I38" s="162" t="s">
        <v>1353</v>
      </c>
      <c r="J38" s="104" t="s">
        <v>1431</v>
      </c>
      <c r="K38" s="98">
        <v>2150000</v>
      </c>
      <c r="L38" s="80" t="s">
        <v>1354</v>
      </c>
      <c r="M38" s="81" t="s">
        <v>505</v>
      </c>
    </row>
    <row r="39" spans="1:13" ht="63.75" customHeight="1">
      <c r="A39" s="328"/>
      <c r="B39" s="339"/>
      <c r="C39" s="301"/>
      <c r="D39" s="313"/>
      <c r="E39" s="341"/>
      <c r="F39" s="343"/>
      <c r="G39" s="367"/>
      <c r="H39" s="313"/>
      <c r="I39" s="162" t="s">
        <v>1353</v>
      </c>
      <c r="J39" s="104" t="s">
        <v>1522</v>
      </c>
      <c r="K39" s="98">
        <v>0</v>
      </c>
      <c r="L39" s="80" t="s">
        <v>1354</v>
      </c>
      <c r="M39" s="81" t="s">
        <v>505</v>
      </c>
    </row>
    <row r="40" spans="1:13" ht="63.75" customHeight="1">
      <c r="A40" s="328"/>
      <c r="B40" s="339"/>
      <c r="C40" s="301"/>
      <c r="D40" s="313"/>
      <c r="E40" s="341"/>
      <c r="F40" s="343"/>
      <c r="G40" s="367"/>
      <c r="H40" s="313"/>
      <c r="I40" s="162" t="s">
        <v>1348</v>
      </c>
      <c r="J40" s="104" t="s">
        <v>1361</v>
      </c>
      <c r="K40" s="98">
        <v>0</v>
      </c>
      <c r="L40" s="80" t="s">
        <v>1342</v>
      </c>
      <c r="M40" s="81" t="s">
        <v>563</v>
      </c>
    </row>
    <row r="41" spans="1:13" ht="63.75" customHeight="1">
      <c r="A41" s="328"/>
      <c r="B41" s="339"/>
      <c r="C41" s="301"/>
      <c r="D41" s="313"/>
      <c r="E41" s="341"/>
      <c r="F41" s="343"/>
      <c r="G41" s="367"/>
      <c r="H41" s="313"/>
      <c r="I41" s="162" t="s">
        <v>1346</v>
      </c>
      <c r="J41" s="106" t="s">
        <v>1432</v>
      </c>
      <c r="K41" s="122"/>
      <c r="L41" s="80" t="s">
        <v>1354</v>
      </c>
      <c r="M41" s="81" t="s">
        <v>563</v>
      </c>
    </row>
    <row r="42" spans="1:13" ht="63.75" customHeight="1" thickBot="1">
      <c r="A42" s="328"/>
      <c r="B42" s="339"/>
      <c r="C42" s="301"/>
      <c r="D42" s="313"/>
      <c r="E42" s="341"/>
      <c r="F42" s="343"/>
      <c r="G42" s="367"/>
      <c r="H42" s="313"/>
      <c r="I42" s="169" t="s">
        <v>1345</v>
      </c>
      <c r="J42" s="107" t="s">
        <v>1433</v>
      </c>
      <c r="K42" s="108">
        <v>0</v>
      </c>
      <c r="L42" s="100" t="s">
        <v>1342</v>
      </c>
      <c r="M42" s="110" t="s">
        <v>505</v>
      </c>
    </row>
    <row r="43" spans="1:13" ht="48">
      <c r="A43" s="328"/>
      <c r="B43" s="288">
        <v>5989</v>
      </c>
      <c r="C43" s="291" t="s">
        <v>18</v>
      </c>
      <c r="D43" s="297" t="s">
        <v>200</v>
      </c>
      <c r="E43" s="294" t="s">
        <v>201</v>
      </c>
      <c r="F43" s="285">
        <v>44800000</v>
      </c>
      <c r="G43" s="309">
        <f>+F43/F798</f>
        <v>0.0003713344788031686</v>
      </c>
      <c r="H43" s="303" t="s">
        <v>474</v>
      </c>
      <c r="I43" s="161" t="s">
        <v>1353</v>
      </c>
      <c r="J43" s="166" t="s">
        <v>1363</v>
      </c>
      <c r="K43" s="78"/>
      <c r="L43" s="86" t="s">
        <v>1354</v>
      </c>
      <c r="M43" s="79" t="s">
        <v>495</v>
      </c>
    </row>
    <row r="44" spans="1:13" ht="36">
      <c r="A44" s="328"/>
      <c r="B44" s="289"/>
      <c r="C44" s="292"/>
      <c r="D44" s="298"/>
      <c r="E44" s="295"/>
      <c r="F44" s="286"/>
      <c r="G44" s="310"/>
      <c r="H44" s="304"/>
      <c r="I44" s="162" t="s">
        <v>1345</v>
      </c>
      <c r="J44" s="167" t="s">
        <v>1364</v>
      </c>
      <c r="K44" s="80"/>
      <c r="L44" s="109" t="s">
        <v>1342</v>
      </c>
      <c r="M44" s="81" t="s">
        <v>495</v>
      </c>
    </row>
    <row r="45" spans="1:13" ht="24.75" thickBot="1">
      <c r="A45" s="328"/>
      <c r="B45" s="290"/>
      <c r="C45" s="293"/>
      <c r="D45" s="299"/>
      <c r="E45" s="296"/>
      <c r="F45" s="287"/>
      <c r="G45" s="311"/>
      <c r="H45" s="305"/>
      <c r="I45" s="163" t="s">
        <v>1345</v>
      </c>
      <c r="J45" s="168" t="s">
        <v>1362</v>
      </c>
      <c r="K45" s="83"/>
      <c r="L45" s="83" t="s">
        <v>1342</v>
      </c>
      <c r="M45" s="84" t="s">
        <v>495</v>
      </c>
    </row>
    <row r="46" spans="1:13" ht="30" customHeight="1">
      <c r="A46" s="328"/>
      <c r="B46" s="288">
        <v>5992</v>
      </c>
      <c r="C46" s="291" t="s">
        <v>31</v>
      </c>
      <c r="D46" s="297" t="s">
        <v>228</v>
      </c>
      <c r="E46" s="294" t="s">
        <v>226</v>
      </c>
      <c r="F46" s="285">
        <v>220000000</v>
      </c>
      <c r="G46" s="309">
        <f>+F46/F798</f>
        <v>0.0018235175298369885</v>
      </c>
      <c r="H46" s="303" t="s">
        <v>475</v>
      </c>
      <c r="I46" s="166" t="s">
        <v>1345</v>
      </c>
      <c r="J46" s="166" t="s">
        <v>1365</v>
      </c>
      <c r="K46" s="78"/>
      <c r="L46" s="78" t="s">
        <v>1342</v>
      </c>
      <c r="M46" s="79" t="s">
        <v>505</v>
      </c>
    </row>
    <row r="47" spans="1:13" ht="37.5" customHeight="1">
      <c r="A47" s="328"/>
      <c r="B47" s="289"/>
      <c r="C47" s="292"/>
      <c r="D47" s="298"/>
      <c r="E47" s="295"/>
      <c r="F47" s="286"/>
      <c r="G47" s="310"/>
      <c r="H47" s="304"/>
      <c r="I47" s="167" t="s">
        <v>1345</v>
      </c>
      <c r="J47" s="167" t="s">
        <v>1523</v>
      </c>
      <c r="K47" s="80"/>
      <c r="L47" s="80" t="s">
        <v>1342</v>
      </c>
      <c r="M47" s="81" t="s">
        <v>495</v>
      </c>
    </row>
    <row r="48" spans="1:13" ht="23.25" customHeight="1">
      <c r="A48" s="328"/>
      <c r="B48" s="289"/>
      <c r="C48" s="292"/>
      <c r="D48" s="298"/>
      <c r="E48" s="295"/>
      <c r="F48" s="286"/>
      <c r="G48" s="310"/>
      <c r="H48" s="304"/>
      <c r="I48" s="167" t="s">
        <v>1502</v>
      </c>
      <c r="J48" s="167" t="s">
        <v>499</v>
      </c>
      <c r="K48" s="80">
        <v>70000000</v>
      </c>
      <c r="L48" s="80" t="s">
        <v>1342</v>
      </c>
      <c r="M48" s="81" t="s">
        <v>495</v>
      </c>
    </row>
    <row r="49" spans="1:13" ht="24">
      <c r="A49" s="328"/>
      <c r="B49" s="289"/>
      <c r="C49" s="292"/>
      <c r="D49" s="298"/>
      <c r="E49" s="295"/>
      <c r="F49" s="286"/>
      <c r="G49" s="310"/>
      <c r="H49" s="304"/>
      <c r="I49" s="167" t="s">
        <v>1345</v>
      </c>
      <c r="J49" s="167" t="s">
        <v>1524</v>
      </c>
      <c r="K49" s="80"/>
      <c r="L49" s="80" t="s">
        <v>1342</v>
      </c>
      <c r="M49" s="81" t="s">
        <v>495</v>
      </c>
    </row>
    <row r="50" spans="1:13" ht="34.5" customHeight="1">
      <c r="A50" s="328"/>
      <c r="B50" s="289"/>
      <c r="C50" s="292"/>
      <c r="D50" s="298"/>
      <c r="E50" s="295"/>
      <c r="F50" s="286"/>
      <c r="G50" s="310"/>
      <c r="H50" s="304"/>
      <c r="I50" s="167" t="s">
        <v>1366</v>
      </c>
      <c r="J50" s="167" t="s">
        <v>1525</v>
      </c>
      <c r="K50" s="124">
        <v>10000000</v>
      </c>
      <c r="L50" s="80" t="s">
        <v>1354</v>
      </c>
      <c r="M50" s="81" t="s">
        <v>495</v>
      </c>
    </row>
    <row r="51" spans="1:13" ht="26.25" customHeight="1" thickBot="1">
      <c r="A51" s="328"/>
      <c r="B51" s="357"/>
      <c r="C51" s="358"/>
      <c r="D51" s="360"/>
      <c r="E51" s="359"/>
      <c r="F51" s="356"/>
      <c r="G51" s="368"/>
      <c r="H51" s="361"/>
      <c r="I51" s="170" t="s">
        <v>1349</v>
      </c>
      <c r="J51" s="170" t="s">
        <v>500</v>
      </c>
      <c r="K51" s="109">
        <v>4000000</v>
      </c>
      <c r="L51" s="109" t="s">
        <v>1342</v>
      </c>
      <c r="M51" s="110" t="s">
        <v>495</v>
      </c>
    </row>
    <row r="52" spans="1:13" ht="48">
      <c r="A52" s="328"/>
      <c r="B52" s="288">
        <v>5994</v>
      </c>
      <c r="C52" s="291" t="s">
        <v>22</v>
      </c>
      <c r="D52" s="297" t="s">
        <v>463</v>
      </c>
      <c r="E52" s="294" t="s">
        <v>462</v>
      </c>
      <c r="F52" s="285">
        <v>187333333</v>
      </c>
      <c r="G52" s="309">
        <f>+F52/F798</f>
        <v>0.0015527528029467728</v>
      </c>
      <c r="H52" s="303" t="s">
        <v>474</v>
      </c>
      <c r="I52" s="166" t="s">
        <v>1502</v>
      </c>
      <c r="J52" s="166" t="s">
        <v>1459</v>
      </c>
      <c r="K52" s="78"/>
      <c r="L52" s="78" t="s">
        <v>1342</v>
      </c>
      <c r="M52" s="79" t="s">
        <v>495</v>
      </c>
    </row>
    <row r="53" spans="1:13" ht="57" customHeight="1">
      <c r="A53" s="328"/>
      <c r="B53" s="289"/>
      <c r="C53" s="292"/>
      <c r="D53" s="298"/>
      <c r="E53" s="295"/>
      <c r="F53" s="286"/>
      <c r="G53" s="310"/>
      <c r="H53" s="304"/>
      <c r="I53" s="88" t="s">
        <v>1502</v>
      </c>
      <c r="J53" s="167" t="s">
        <v>1457</v>
      </c>
      <c r="K53" s="80">
        <v>20071429</v>
      </c>
      <c r="L53" s="80" t="s">
        <v>1342</v>
      </c>
      <c r="M53" s="81" t="s">
        <v>495</v>
      </c>
    </row>
    <row r="54" spans="1:13" ht="24">
      <c r="A54" s="328"/>
      <c r="B54" s="289"/>
      <c r="C54" s="292"/>
      <c r="D54" s="298"/>
      <c r="E54" s="295"/>
      <c r="F54" s="286"/>
      <c r="G54" s="310"/>
      <c r="H54" s="304"/>
      <c r="I54" s="167" t="s">
        <v>1367</v>
      </c>
      <c r="J54" s="104" t="s">
        <v>1368</v>
      </c>
      <c r="K54" s="80">
        <v>27579645</v>
      </c>
      <c r="L54" s="80" t="s">
        <v>1342</v>
      </c>
      <c r="M54" s="81" t="s">
        <v>495</v>
      </c>
    </row>
    <row r="55" spans="1:13" ht="24.75" thickBot="1">
      <c r="A55" s="328"/>
      <c r="B55" s="290"/>
      <c r="C55" s="293"/>
      <c r="D55" s="299"/>
      <c r="E55" s="296"/>
      <c r="F55" s="287"/>
      <c r="G55" s="311"/>
      <c r="H55" s="305"/>
      <c r="I55" s="168" t="s">
        <v>1389</v>
      </c>
      <c r="J55" s="168" t="s">
        <v>1369</v>
      </c>
      <c r="K55" s="83">
        <v>0</v>
      </c>
      <c r="L55" s="83" t="s">
        <v>1342</v>
      </c>
      <c r="M55" s="84" t="s">
        <v>495</v>
      </c>
    </row>
    <row r="56" spans="1:13" ht="36" customHeight="1">
      <c r="A56" s="328"/>
      <c r="B56" s="288">
        <v>5995</v>
      </c>
      <c r="C56" s="303" t="s">
        <v>23</v>
      </c>
      <c r="D56" s="306" t="s">
        <v>207</v>
      </c>
      <c r="E56" s="294" t="s">
        <v>209</v>
      </c>
      <c r="F56" s="285">
        <v>387028181</v>
      </c>
      <c r="G56" s="309">
        <f>+F56/F798</f>
        <v>0.0032079666936110133</v>
      </c>
      <c r="H56" s="303" t="s">
        <v>474</v>
      </c>
      <c r="I56" s="161" t="s">
        <v>1345</v>
      </c>
      <c r="J56" s="161" t="s">
        <v>1373</v>
      </c>
      <c r="K56" s="78">
        <v>0</v>
      </c>
      <c r="L56" s="80" t="s">
        <v>1342</v>
      </c>
      <c r="M56" s="79" t="s">
        <v>505</v>
      </c>
    </row>
    <row r="57" spans="1:13" ht="24">
      <c r="A57" s="328"/>
      <c r="B57" s="289"/>
      <c r="C57" s="304"/>
      <c r="D57" s="307"/>
      <c r="E57" s="295"/>
      <c r="F57" s="286"/>
      <c r="G57" s="310"/>
      <c r="H57" s="304"/>
      <c r="I57" s="162" t="s">
        <v>1353</v>
      </c>
      <c r="J57" s="167" t="s">
        <v>1370</v>
      </c>
      <c r="K57" s="80">
        <v>0</v>
      </c>
      <c r="L57" s="80" t="s">
        <v>1354</v>
      </c>
      <c r="M57" s="81" t="s">
        <v>505</v>
      </c>
    </row>
    <row r="58" spans="1:13" ht="24">
      <c r="A58" s="328"/>
      <c r="B58" s="289"/>
      <c r="C58" s="304"/>
      <c r="D58" s="307"/>
      <c r="E58" s="295"/>
      <c r="F58" s="286"/>
      <c r="G58" s="310"/>
      <c r="H58" s="304"/>
      <c r="I58" s="162" t="s">
        <v>1345</v>
      </c>
      <c r="J58" s="167" t="s">
        <v>1371</v>
      </c>
      <c r="K58" s="80">
        <v>0</v>
      </c>
      <c r="L58" s="80" t="s">
        <v>1342</v>
      </c>
      <c r="M58" s="81" t="s">
        <v>505</v>
      </c>
    </row>
    <row r="59" spans="1:13" ht="24">
      <c r="A59" s="328"/>
      <c r="B59" s="289"/>
      <c r="C59" s="304"/>
      <c r="D59" s="307"/>
      <c r="E59" s="295"/>
      <c r="F59" s="286"/>
      <c r="G59" s="310"/>
      <c r="H59" s="304"/>
      <c r="I59" s="162" t="s">
        <v>1345</v>
      </c>
      <c r="J59" s="167" t="s">
        <v>1372</v>
      </c>
      <c r="K59" s="80">
        <v>0</v>
      </c>
      <c r="L59" s="80" t="s">
        <v>1342</v>
      </c>
      <c r="M59" s="81" t="s">
        <v>505</v>
      </c>
    </row>
    <row r="60" spans="1:13" ht="24.75" thickBot="1">
      <c r="A60" s="328"/>
      <c r="B60" s="290"/>
      <c r="C60" s="305"/>
      <c r="D60" s="308"/>
      <c r="E60" s="296"/>
      <c r="F60" s="287"/>
      <c r="G60" s="311"/>
      <c r="H60" s="305"/>
      <c r="I60" s="163" t="s">
        <v>1345</v>
      </c>
      <c r="J60" s="168" t="s">
        <v>1374</v>
      </c>
      <c r="K60" s="83">
        <v>0</v>
      </c>
      <c r="L60" s="83" t="s">
        <v>1342</v>
      </c>
      <c r="M60" s="84" t="s">
        <v>505</v>
      </c>
    </row>
    <row r="61" spans="1:13" ht="51.75" customHeight="1">
      <c r="A61" s="328"/>
      <c r="B61" s="288">
        <v>5996</v>
      </c>
      <c r="C61" s="291" t="s">
        <v>14</v>
      </c>
      <c r="D61" s="297" t="s">
        <v>193</v>
      </c>
      <c r="E61" s="294" t="s">
        <v>196</v>
      </c>
      <c r="F61" s="285">
        <v>112436766</v>
      </c>
      <c r="G61" s="309">
        <f>+F61/F798</f>
        <v>0.0009319564263599069</v>
      </c>
      <c r="H61" s="303" t="s">
        <v>475</v>
      </c>
      <c r="I61" s="166" t="s">
        <v>1353</v>
      </c>
      <c r="J61" s="166" t="s">
        <v>1375</v>
      </c>
      <c r="K61" s="78">
        <v>0</v>
      </c>
      <c r="L61" s="78" t="s">
        <v>1354</v>
      </c>
      <c r="M61" s="79" t="s">
        <v>505</v>
      </c>
    </row>
    <row r="62" spans="1:13" ht="37.5" customHeight="1" thickBot="1">
      <c r="A62" s="328"/>
      <c r="B62" s="290"/>
      <c r="C62" s="293"/>
      <c r="D62" s="299"/>
      <c r="E62" s="296"/>
      <c r="F62" s="287"/>
      <c r="G62" s="311"/>
      <c r="H62" s="305"/>
      <c r="I62" s="168" t="s">
        <v>1353</v>
      </c>
      <c r="J62" s="168" t="s">
        <v>508</v>
      </c>
      <c r="K62" s="83"/>
      <c r="L62" s="83" t="s">
        <v>1342</v>
      </c>
      <c r="M62" s="84" t="s">
        <v>505</v>
      </c>
    </row>
    <row r="63" spans="1:13" ht="15" customHeight="1">
      <c r="A63" s="328"/>
      <c r="B63" s="288">
        <v>5997</v>
      </c>
      <c r="C63" s="303" t="s">
        <v>15</v>
      </c>
      <c r="D63" s="294" t="s">
        <v>193</v>
      </c>
      <c r="E63" s="294" t="s">
        <v>197</v>
      </c>
      <c r="F63" s="285">
        <v>80554593</v>
      </c>
      <c r="G63" s="309">
        <f>+F63/F798</f>
        <v>0.0006676941474744726</v>
      </c>
      <c r="H63" s="303" t="s">
        <v>476</v>
      </c>
      <c r="I63" s="87" t="s">
        <v>1353</v>
      </c>
      <c r="J63" s="166" t="s">
        <v>509</v>
      </c>
      <c r="K63" s="78"/>
      <c r="L63" s="78" t="s">
        <v>1354</v>
      </c>
      <c r="M63" s="79" t="s">
        <v>505</v>
      </c>
    </row>
    <row r="64" spans="1:13" ht="15" customHeight="1">
      <c r="A64" s="328"/>
      <c r="B64" s="289"/>
      <c r="C64" s="304"/>
      <c r="D64" s="295"/>
      <c r="E64" s="295"/>
      <c r="F64" s="286"/>
      <c r="G64" s="310"/>
      <c r="H64" s="304"/>
      <c r="I64" s="88" t="s">
        <v>1353</v>
      </c>
      <c r="J64" s="167" t="s">
        <v>510</v>
      </c>
      <c r="K64" s="80"/>
      <c r="L64" s="80" t="s">
        <v>1354</v>
      </c>
      <c r="M64" s="81" t="s">
        <v>505</v>
      </c>
    </row>
    <row r="65" spans="1:13" ht="24">
      <c r="A65" s="328"/>
      <c r="B65" s="289"/>
      <c r="C65" s="304"/>
      <c r="D65" s="295"/>
      <c r="E65" s="295"/>
      <c r="F65" s="286"/>
      <c r="G65" s="310"/>
      <c r="H65" s="304"/>
      <c r="I65" s="88" t="s">
        <v>1348</v>
      </c>
      <c r="J65" s="104" t="s">
        <v>1376</v>
      </c>
      <c r="K65" s="80"/>
      <c r="L65" s="80" t="s">
        <v>1354</v>
      </c>
      <c r="M65" s="81" t="s">
        <v>495</v>
      </c>
    </row>
    <row r="66" spans="1:13" ht="24.75" thickBot="1">
      <c r="A66" s="328"/>
      <c r="B66" s="290"/>
      <c r="C66" s="305"/>
      <c r="D66" s="296"/>
      <c r="E66" s="296"/>
      <c r="F66" s="287"/>
      <c r="G66" s="311"/>
      <c r="H66" s="305"/>
      <c r="I66" s="105" t="s">
        <v>1639</v>
      </c>
      <c r="J66" s="82" t="s">
        <v>1434</v>
      </c>
      <c r="K66" s="83">
        <f>324950000-80554593</f>
        <v>244395407</v>
      </c>
      <c r="L66" s="83" t="s">
        <v>1354</v>
      </c>
      <c r="M66" s="84" t="s">
        <v>495</v>
      </c>
    </row>
    <row r="67" spans="1:13" ht="32.25" customHeight="1">
      <c r="A67" s="328"/>
      <c r="B67" s="321">
        <v>6002</v>
      </c>
      <c r="C67" s="312" t="s">
        <v>71</v>
      </c>
      <c r="D67" s="300" t="s">
        <v>285</v>
      </c>
      <c r="E67" s="340" t="s">
        <v>286</v>
      </c>
      <c r="F67" s="318">
        <v>1410083875</v>
      </c>
      <c r="G67" s="315">
        <f>+F67/F798</f>
        <v>0.011687784839104404</v>
      </c>
      <c r="H67" s="312" t="s">
        <v>474</v>
      </c>
      <c r="I67" s="88" t="s">
        <v>1358</v>
      </c>
      <c r="J67" s="104" t="s">
        <v>1384</v>
      </c>
      <c r="K67" s="78">
        <v>0</v>
      </c>
      <c r="L67" s="78" t="s">
        <v>1354</v>
      </c>
      <c r="M67" s="79"/>
    </row>
    <row r="68" spans="1:13" ht="42" customHeight="1">
      <c r="A68" s="328"/>
      <c r="B68" s="322"/>
      <c r="C68" s="313"/>
      <c r="D68" s="301"/>
      <c r="E68" s="341"/>
      <c r="F68" s="319"/>
      <c r="G68" s="316"/>
      <c r="H68" s="313"/>
      <c r="I68" s="88" t="s">
        <v>1353</v>
      </c>
      <c r="J68" s="129" t="s">
        <v>1385</v>
      </c>
      <c r="K68" s="80">
        <v>0</v>
      </c>
      <c r="L68" s="80" t="s">
        <v>1354</v>
      </c>
      <c r="M68" s="81"/>
    </row>
    <row r="69" spans="1:13" ht="15">
      <c r="A69" s="328"/>
      <c r="B69" s="322"/>
      <c r="C69" s="313"/>
      <c r="D69" s="301"/>
      <c r="E69" s="341"/>
      <c r="F69" s="319"/>
      <c r="G69" s="316"/>
      <c r="H69" s="313"/>
      <c r="I69" s="88" t="s">
        <v>1353</v>
      </c>
      <c r="J69" s="128" t="s">
        <v>1383</v>
      </c>
      <c r="K69" s="80">
        <v>0</v>
      </c>
      <c r="L69" s="80" t="s">
        <v>1354</v>
      </c>
      <c r="M69" s="81"/>
    </row>
    <row r="70" spans="1:13" ht="13.5" customHeight="1" thickBot="1">
      <c r="A70" s="328"/>
      <c r="B70" s="322"/>
      <c r="C70" s="313"/>
      <c r="D70" s="301"/>
      <c r="E70" s="341"/>
      <c r="F70" s="319"/>
      <c r="G70" s="316"/>
      <c r="H70" s="313"/>
      <c r="I70" s="88" t="s">
        <v>1353</v>
      </c>
      <c r="J70" s="127" t="s">
        <v>1386</v>
      </c>
      <c r="K70" s="80">
        <v>0</v>
      </c>
      <c r="L70" s="80" t="s">
        <v>1354</v>
      </c>
      <c r="M70" s="81"/>
    </row>
    <row r="71" spans="1:13" ht="58.5" customHeight="1" thickBot="1">
      <c r="A71" s="328"/>
      <c r="B71" s="323"/>
      <c r="C71" s="314"/>
      <c r="D71" s="302"/>
      <c r="E71" s="419"/>
      <c r="F71" s="320"/>
      <c r="G71" s="317"/>
      <c r="H71" s="314"/>
      <c r="I71" s="94" t="s">
        <v>1502</v>
      </c>
      <c r="J71" s="130" t="s">
        <v>1458</v>
      </c>
      <c r="K71" s="83">
        <v>391831055</v>
      </c>
      <c r="L71" s="83" t="s">
        <v>1354</v>
      </c>
      <c r="M71" s="84" t="s">
        <v>495</v>
      </c>
    </row>
    <row r="72" spans="1:13" ht="107.25" customHeight="1">
      <c r="A72" s="328"/>
      <c r="B72" s="288">
        <v>6003</v>
      </c>
      <c r="C72" s="365">
        <v>219</v>
      </c>
      <c r="D72" s="297" t="s">
        <v>227</v>
      </c>
      <c r="E72" s="294" t="s">
        <v>225</v>
      </c>
      <c r="F72" s="285">
        <v>489741750</v>
      </c>
      <c r="G72" s="309">
        <f>+F72/F798</f>
        <v>0.0040593303009911095</v>
      </c>
      <c r="H72" s="303" t="s">
        <v>475</v>
      </c>
      <c r="I72" s="87" t="s">
        <v>1358</v>
      </c>
      <c r="J72" s="126" t="s">
        <v>1435</v>
      </c>
      <c r="K72" s="78">
        <v>433465117</v>
      </c>
      <c r="L72" s="78" t="s">
        <v>1354</v>
      </c>
      <c r="M72" s="79" t="s">
        <v>505</v>
      </c>
    </row>
    <row r="73" spans="1:13" ht="102" customHeight="1" thickBot="1">
      <c r="A73" s="328"/>
      <c r="B73" s="290"/>
      <c r="C73" s="293"/>
      <c r="D73" s="299"/>
      <c r="E73" s="296"/>
      <c r="F73" s="287"/>
      <c r="G73" s="311"/>
      <c r="H73" s="305"/>
      <c r="I73" s="168" t="s">
        <v>1367</v>
      </c>
      <c r="J73" s="82" t="s">
        <v>1640</v>
      </c>
      <c r="K73" s="83">
        <v>10669067</v>
      </c>
      <c r="L73" s="83" t="s">
        <v>1342</v>
      </c>
      <c r="M73" s="84" t="s">
        <v>495</v>
      </c>
    </row>
    <row r="74" spans="1:13" ht="24">
      <c r="A74" s="328"/>
      <c r="B74" s="288">
        <v>6007</v>
      </c>
      <c r="C74" s="365">
        <v>153</v>
      </c>
      <c r="D74" s="297" t="s">
        <v>254</v>
      </c>
      <c r="E74" s="294" t="s">
        <v>253</v>
      </c>
      <c r="F74" s="285">
        <v>300000000</v>
      </c>
      <c r="G74" s="309">
        <f>+F74/F798</f>
        <v>0.0024866148134140755</v>
      </c>
      <c r="H74" s="303" t="s">
        <v>475</v>
      </c>
      <c r="I74" s="166" t="s">
        <v>1345</v>
      </c>
      <c r="J74" s="166" t="s">
        <v>1377</v>
      </c>
      <c r="K74" s="78">
        <v>0</v>
      </c>
      <c r="L74" s="78" t="s">
        <v>1342</v>
      </c>
      <c r="M74" s="79" t="s">
        <v>505</v>
      </c>
    </row>
    <row r="75" spans="1:13" ht="24">
      <c r="A75" s="328"/>
      <c r="B75" s="289"/>
      <c r="C75" s="292"/>
      <c r="D75" s="298"/>
      <c r="E75" s="295"/>
      <c r="F75" s="286"/>
      <c r="G75" s="310"/>
      <c r="H75" s="304"/>
      <c r="I75" s="88" t="s">
        <v>1345</v>
      </c>
      <c r="J75" s="167" t="s">
        <v>1378</v>
      </c>
      <c r="K75" s="80">
        <v>0</v>
      </c>
      <c r="L75" s="80" t="s">
        <v>1342</v>
      </c>
      <c r="M75" s="81" t="s">
        <v>495</v>
      </c>
    </row>
    <row r="76" spans="1:13" ht="36">
      <c r="A76" s="328"/>
      <c r="B76" s="289"/>
      <c r="C76" s="292"/>
      <c r="D76" s="298"/>
      <c r="E76" s="295"/>
      <c r="F76" s="286"/>
      <c r="G76" s="310"/>
      <c r="H76" s="304"/>
      <c r="I76" s="88" t="s">
        <v>1353</v>
      </c>
      <c r="J76" s="167" t="s">
        <v>1379</v>
      </c>
      <c r="K76" s="80">
        <v>25000000</v>
      </c>
      <c r="L76" s="80" t="s">
        <v>1354</v>
      </c>
      <c r="M76" s="81" t="s">
        <v>495</v>
      </c>
    </row>
    <row r="77" spans="1:13" ht="48">
      <c r="A77" s="328"/>
      <c r="B77" s="289"/>
      <c r="C77" s="292"/>
      <c r="D77" s="298"/>
      <c r="E77" s="295"/>
      <c r="F77" s="286"/>
      <c r="G77" s="310"/>
      <c r="H77" s="304"/>
      <c r="I77" s="95" t="s">
        <v>1502</v>
      </c>
      <c r="J77" s="167" t="s">
        <v>1380</v>
      </c>
      <c r="K77" s="80">
        <v>15000000</v>
      </c>
      <c r="L77" s="80" t="s">
        <v>1347</v>
      </c>
      <c r="M77" s="81" t="s">
        <v>495</v>
      </c>
    </row>
    <row r="78" spans="1:13" ht="36">
      <c r="A78" s="328"/>
      <c r="B78" s="289"/>
      <c r="C78" s="292"/>
      <c r="D78" s="298"/>
      <c r="E78" s="295"/>
      <c r="F78" s="286"/>
      <c r="G78" s="310"/>
      <c r="H78" s="304"/>
      <c r="I78" s="88" t="s">
        <v>1345</v>
      </c>
      <c r="J78" s="167" t="s">
        <v>1381</v>
      </c>
      <c r="K78" s="80">
        <v>0</v>
      </c>
      <c r="L78" s="80" t="s">
        <v>1342</v>
      </c>
      <c r="M78" s="81" t="s">
        <v>505</v>
      </c>
    </row>
    <row r="79" spans="1:13" ht="36">
      <c r="A79" s="328"/>
      <c r="B79" s="289"/>
      <c r="C79" s="292"/>
      <c r="D79" s="298"/>
      <c r="E79" s="295"/>
      <c r="F79" s="286"/>
      <c r="G79" s="310"/>
      <c r="H79" s="304"/>
      <c r="I79" s="88" t="s">
        <v>1345</v>
      </c>
      <c r="J79" s="167" t="s">
        <v>1382</v>
      </c>
      <c r="K79" s="80">
        <v>0</v>
      </c>
      <c r="L79" s="80" t="s">
        <v>1342</v>
      </c>
      <c r="M79" s="81" t="s">
        <v>505</v>
      </c>
    </row>
    <row r="80" spans="1:13" ht="24">
      <c r="A80" s="328"/>
      <c r="B80" s="289"/>
      <c r="C80" s="292"/>
      <c r="D80" s="298"/>
      <c r="E80" s="295"/>
      <c r="F80" s="286"/>
      <c r="G80" s="310"/>
      <c r="H80" s="304"/>
      <c r="I80" s="88" t="s">
        <v>1345</v>
      </c>
      <c r="J80" s="167" t="s">
        <v>522</v>
      </c>
      <c r="K80" s="80">
        <v>0</v>
      </c>
      <c r="L80" s="80" t="s">
        <v>1342</v>
      </c>
      <c r="M80" s="81" t="s">
        <v>505</v>
      </c>
    </row>
    <row r="81" spans="1:13" ht="36">
      <c r="A81" s="328"/>
      <c r="B81" s="289"/>
      <c r="C81" s="292"/>
      <c r="D81" s="298"/>
      <c r="E81" s="295"/>
      <c r="F81" s="286"/>
      <c r="G81" s="310"/>
      <c r="H81" s="304"/>
      <c r="I81" s="88" t="s">
        <v>1345</v>
      </c>
      <c r="J81" s="167" t="s">
        <v>516</v>
      </c>
      <c r="K81" s="80">
        <v>0</v>
      </c>
      <c r="L81" s="80" t="s">
        <v>1342</v>
      </c>
      <c r="M81" s="81" t="s">
        <v>505</v>
      </c>
    </row>
    <row r="82" spans="1:13" ht="24">
      <c r="A82" s="328"/>
      <c r="B82" s="289"/>
      <c r="C82" s="292"/>
      <c r="D82" s="298"/>
      <c r="E82" s="295"/>
      <c r="F82" s="286"/>
      <c r="G82" s="310"/>
      <c r="H82" s="304"/>
      <c r="I82" s="88" t="s">
        <v>1345</v>
      </c>
      <c r="J82" s="167" t="s">
        <v>517</v>
      </c>
      <c r="K82" s="80">
        <v>0</v>
      </c>
      <c r="L82" s="80" t="s">
        <v>1342</v>
      </c>
      <c r="M82" s="81" t="s">
        <v>505</v>
      </c>
    </row>
    <row r="83" spans="1:13" ht="36.75" thickBot="1">
      <c r="A83" s="328"/>
      <c r="B83" s="290"/>
      <c r="C83" s="293"/>
      <c r="D83" s="299"/>
      <c r="E83" s="296"/>
      <c r="F83" s="287"/>
      <c r="G83" s="311"/>
      <c r="H83" s="305"/>
      <c r="I83" s="105" t="s">
        <v>1345</v>
      </c>
      <c r="J83" s="168" t="s">
        <v>518</v>
      </c>
      <c r="K83" s="83">
        <v>0</v>
      </c>
      <c r="L83" s="83" t="s">
        <v>1342</v>
      </c>
      <c r="M83" s="84" t="s">
        <v>505</v>
      </c>
    </row>
    <row r="84" spans="1:13" ht="24">
      <c r="A84" s="328"/>
      <c r="B84" s="321">
        <v>6008</v>
      </c>
      <c r="C84" s="312" t="s">
        <v>79</v>
      </c>
      <c r="D84" s="300" t="s">
        <v>303</v>
      </c>
      <c r="E84" s="300" t="s">
        <v>302</v>
      </c>
      <c r="F84" s="318">
        <v>694894235</v>
      </c>
      <c r="G84" s="315">
        <f>+F84/F798</f>
        <v>0.005759780995023472</v>
      </c>
      <c r="H84" s="312" t="s">
        <v>475</v>
      </c>
      <c r="I84" s="88" t="s">
        <v>1345</v>
      </c>
      <c r="J84" s="126" t="s">
        <v>1516</v>
      </c>
      <c r="K84" s="181">
        <v>9000000</v>
      </c>
      <c r="L84" s="181" t="s">
        <v>1354</v>
      </c>
      <c r="M84" s="181" t="s">
        <v>505</v>
      </c>
    </row>
    <row r="85" spans="1:13" ht="24">
      <c r="A85" s="328"/>
      <c r="B85" s="322"/>
      <c r="C85" s="313"/>
      <c r="D85" s="301"/>
      <c r="E85" s="301"/>
      <c r="F85" s="319"/>
      <c r="G85" s="316"/>
      <c r="H85" s="313"/>
      <c r="I85" s="88" t="s">
        <v>1345</v>
      </c>
      <c r="J85" s="104" t="s">
        <v>1526</v>
      </c>
      <c r="K85" s="124">
        <v>6000000</v>
      </c>
      <c r="L85" s="124" t="s">
        <v>1354</v>
      </c>
      <c r="M85" s="124" t="s">
        <v>505</v>
      </c>
    </row>
    <row r="86" spans="1:13" ht="24">
      <c r="A86" s="328"/>
      <c r="B86" s="322"/>
      <c r="C86" s="313"/>
      <c r="D86" s="301"/>
      <c r="E86" s="301"/>
      <c r="F86" s="319"/>
      <c r="G86" s="316"/>
      <c r="H86" s="313"/>
      <c r="I86" s="88" t="s">
        <v>1345</v>
      </c>
      <c r="J86" s="104" t="s">
        <v>1517</v>
      </c>
      <c r="K86" s="124">
        <v>4500000</v>
      </c>
      <c r="L86" s="124" t="s">
        <v>1354</v>
      </c>
      <c r="M86" s="124" t="s">
        <v>495</v>
      </c>
    </row>
    <row r="87" spans="1:13" ht="24">
      <c r="A87" s="328"/>
      <c r="B87" s="322"/>
      <c r="C87" s="313"/>
      <c r="D87" s="301"/>
      <c r="E87" s="301"/>
      <c r="F87" s="319"/>
      <c r="G87" s="316"/>
      <c r="H87" s="313"/>
      <c r="I87" s="88" t="s">
        <v>1351</v>
      </c>
      <c r="J87" s="104" t="s">
        <v>1518</v>
      </c>
      <c r="K87" s="124">
        <v>4500000</v>
      </c>
      <c r="L87" s="124" t="s">
        <v>1354</v>
      </c>
      <c r="M87" s="124" t="s">
        <v>495</v>
      </c>
    </row>
    <row r="88" spans="1:13" ht="24">
      <c r="A88" s="328"/>
      <c r="B88" s="322"/>
      <c r="C88" s="313"/>
      <c r="D88" s="301"/>
      <c r="E88" s="301"/>
      <c r="F88" s="319"/>
      <c r="G88" s="316"/>
      <c r="H88" s="313"/>
      <c r="I88" s="88" t="s">
        <v>1345</v>
      </c>
      <c r="J88" s="104" t="s">
        <v>1519</v>
      </c>
      <c r="K88" s="124">
        <v>4500000</v>
      </c>
      <c r="L88" s="124" t="s">
        <v>1342</v>
      </c>
      <c r="M88" s="124" t="s">
        <v>495</v>
      </c>
    </row>
    <row r="89" spans="1:13" ht="24">
      <c r="A89" s="328"/>
      <c r="B89" s="322"/>
      <c r="C89" s="313"/>
      <c r="D89" s="301"/>
      <c r="E89" s="301"/>
      <c r="F89" s="319"/>
      <c r="G89" s="316"/>
      <c r="H89" s="313"/>
      <c r="I89" s="88" t="s">
        <v>1345</v>
      </c>
      <c r="J89" s="104" t="s">
        <v>1527</v>
      </c>
      <c r="K89" s="124">
        <v>2100000</v>
      </c>
      <c r="L89" s="124" t="s">
        <v>1342</v>
      </c>
      <c r="M89" s="124" t="s">
        <v>495</v>
      </c>
    </row>
    <row r="90" spans="1:13" ht="15" customHeight="1">
      <c r="A90" s="328"/>
      <c r="B90" s="322"/>
      <c r="C90" s="313"/>
      <c r="D90" s="301"/>
      <c r="E90" s="301"/>
      <c r="F90" s="319"/>
      <c r="G90" s="316"/>
      <c r="H90" s="313"/>
      <c r="I90" s="88" t="s">
        <v>1345</v>
      </c>
      <c r="J90" s="104" t="s">
        <v>1520</v>
      </c>
      <c r="K90" s="124">
        <v>2100000</v>
      </c>
      <c r="L90" s="124" t="s">
        <v>1354</v>
      </c>
      <c r="M90" s="124" t="s">
        <v>495</v>
      </c>
    </row>
    <row r="91" spans="1:13" ht="36.75" thickBot="1">
      <c r="A91" s="328"/>
      <c r="B91" s="323"/>
      <c r="C91" s="314"/>
      <c r="D91" s="302"/>
      <c r="E91" s="302"/>
      <c r="F91" s="320"/>
      <c r="G91" s="317"/>
      <c r="H91" s="314"/>
      <c r="I91" s="182" t="s">
        <v>1348</v>
      </c>
      <c r="J91" s="82" t="s">
        <v>1521</v>
      </c>
      <c r="K91" s="183">
        <v>81669725</v>
      </c>
      <c r="L91" s="183" t="s">
        <v>1354</v>
      </c>
      <c r="M91" s="183" t="s">
        <v>563</v>
      </c>
    </row>
    <row r="92" spans="1:13" ht="25.5" customHeight="1">
      <c r="A92" s="328"/>
      <c r="B92" s="288">
        <v>6018</v>
      </c>
      <c r="C92" s="291" t="s">
        <v>40</v>
      </c>
      <c r="D92" s="297" t="s">
        <v>229</v>
      </c>
      <c r="E92" s="294" t="s">
        <v>243</v>
      </c>
      <c r="F92" s="285">
        <v>56832630</v>
      </c>
      <c r="G92" s="309">
        <f>+F92/F798</f>
        <v>0.0004710695321442706</v>
      </c>
      <c r="H92" s="303" t="s">
        <v>476</v>
      </c>
      <c r="I92" s="87" t="s">
        <v>1502</v>
      </c>
      <c r="J92" s="131" t="s">
        <v>1387</v>
      </c>
      <c r="K92" s="78">
        <v>8499167</v>
      </c>
      <c r="L92" s="78" t="s">
        <v>1342</v>
      </c>
      <c r="M92" s="79" t="s">
        <v>495</v>
      </c>
    </row>
    <row r="93" spans="1:13" ht="24">
      <c r="A93" s="328"/>
      <c r="B93" s="289"/>
      <c r="C93" s="292"/>
      <c r="D93" s="298"/>
      <c r="E93" s="295"/>
      <c r="F93" s="286"/>
      <c r="G93" s="310"/>
      <c r="H93" s="304"/>
      <c r="I93" s="88" t="s">
        <v>1345</v>
      </c>
      <c r="J93" s="167" t="s">
        <v>526</v>
      </c>
      <c r="K93" s="80">
        <v>0</v>
      </c>
      <c r="L93" s="80" t="s">
        <v>1342</v>
      </c>
      <c r="M93" s="81" t="s">
        <v>495</v>
      </c>
    </row>
    <row r="94" spans="1:13" ht="15" customHeight="1">
      <c r="A94" s="328"/>
      <c r="B94" s="289"/>
      <c r="C94" s="292"/>
      <c r="D94" s="298"/>
      <c r="E94" s="295"/>
      <c r="F94" s="286"/>
      <c r="G94" s="310"/>
      <c r="H94" s="304"/>
      <c r="I94" s="88" t="s">
        <v>1353</v>
      </c>
      <c r="J94" s="167" t="s">
        <v>1388</v>
      </c>
      <c r="K94" s="80">
        <v>0</v>
      </c>
      <c r="L94" s="80" t="s">
        <v>1354</v>
      </c>
      <c r="M94" s="81" t="s">
        <v>505</v>
      </c>
    </row>
    <row r="95" spans="1:13" ht="24.75" thickBot="1">
      <c r="A95" s="328"/>
      <c r="B95" s="290"/>
      <c r="C95" s="293"/>
      <c r="D95" s="299"/>
      <c r="E95" s="296"/>
      <c r="F95" s="287"/>
      <c r="G95" s="311"/>
      <c r="H95" s="305"/>
      <c r="I95" s="168" t="s">
        <v>1389</v>
      </c>
      <c r="J95" s="82" t="s">
        <v>1390</v>
      </c>
      <c r="K95" s="83">
        <v>0</v>
      </c>
      <c r="L95" s="83" t="s">
        <v>1342</v>
      </c>
      <c r="M95" s="84" t="s">
        <v>505</v>
      </c>
    </row>
    <row r="96" spans="1:13" ht="24">
      <c r="A96" s="328"/>
      <c r="B96" s="288">
        <v>6019</v>
      </c>
      <c r="C96" s="291" t="s">
        <v>25</v>
      </c>
      <c r="D96" s="297" t="s">
        <v>211</v>
      </c>
      <c r="E96" s="294" t="s">
        <v>222</v>
      </c>
      <c r="F96" s="285">
        <v>269537600</v>
      </c>
      <c r="G96" s="309">
        <f>+F96/F798</f>
        <v>0.0022341206297735922</v>
      </c>
      <c r="H96" s="303" t="s">
        <v>477</v>
      </c>
      <c r="I96" s="87" t="s">
        <v>1345</v>
      </c>
      <c r="J96" s="166" t="s">
        <v>1391</v>
      </c>
      <c r="K96" s="78">
        <v>24600000</v>
      </c>
      <c r="L96" s="78" t="s">
        <v>1342</v>
      </c>
      <c r="M96" s="79" t="s">
        <v>495</v>
      </c>
    </row>
    <row r="97" spans="1:13" ht="24">
      <c r="A97" s="328"/>
      <c r="B97" s="289"/>
      <c r="C97" s="292"/>
      <c r="D97" s="298"/>
      <c r="E97" s="295"/>
      <c r="F97" s="286"/>
      <c r="G97" s="310"/>
      <c r="H97" s="304"/>
      <c r="I97" s="88" t="s">
        <v>1345</v>
      </c>
      <c r="J97" s="167" t="s">
        <v>1392</v>
      </c>
      <c r="K97" s="80"/>
      <c r="L97" s="80" t="s">
        <v>1342</v>
      </c>
      <c r="M97" s="81" t="s">
        <v>495</v>
      </c>
    </row>
    <row r="98" spans="1:13" ht="15" customHeight="1">
      <c r="A98" s="328"/>
      <c r="B98" s="289"/>
      <c r="C98" s="292"/>
      <c r="D98" s="298"/>
      <c r="E98" s="295"/>
      <c r="F98" s="286"/>
      <c r="G98" s="310"/>
      <c r="H98" s="304"/>
      <c r="I98" s="171" t="s">
        <v>1502</v>
      </c>
      <c r="J98" s="167" t="s">
        <v>1393</v>
      </c>
      <c r="K98" s="80">
        <v>2398571</v>
      </c>
      <c r="L98" s="80" t="s">
        <v>1342</v>
      </c>
      <c r="M98" s="81" t="s">
        <v>495</v>
      </c>
    </row>
    <row r="99" spans="1:13" ht="15" customHeight="1">
      <c r="A99" s="328"/>
      <c r="B99" s="289"/>
      <c r="C99" s="292"/>
      <c r="D99" s="298"/>
      <c r="E99" s="295"/>
      <c r="F99" s="286"/>
      <c r="G99" s="310"/>
      <c r="H99" s="304"/>
      <c r="I99" s="88" t="s">
        <v>1353</v>
      </c>
      <c r="J99" s="167" t="s">
        <v>1394</v>
      </c>
      <c r="K99" s="80">
        <v>0</v>
      </c>
      <c r="L99" s="80" t="s">
        <v>1354</v>
      </c>
      <c r="M99" s="81" t="s">
        <v>505</v>
      </c>
    </row>
    <row r="100" spans="1:13" ht="15" customHeight="1">
      <c r="A100" s="328"/>
      <c r="B100" s="289"/>
      <c r="C100" s="292"/>
      <c r="D100" s="298"/>
      <c r="E100" s="295"/>
      <c r="F100" s="286"/>
      <c r="G100" s="310"/>
      <c r="H100" s="304"/>
      <c r="I100" s="88" t="s">
        <v>1353</v>
      </c>
      <c r="J100" s="167" t="s">
        <v>1395</v>
      </c>
      <c r="K100" s="80">
        <v>0</v>
      </c>
      <c r="L100" s="80" t="s">
        <v>1354</v>
      </c>
      <c r="M100" s="81" t="s">
        <v>505</v>
      </c>
    </row>
    <row r="101" spans="1:13" ht="15" customHeight="1" thickBot="1">
      <c r="A101" s="328"/>
      <c r="B101" s="290"/>
      <c r="C101" s="293"/>
      <c r="D101" s="299"/>
      <c r="E101" s="296"/>
      <c r="F101" s="287"/>
      <c r="G101" s="311"/>
      <c r="H101" s="305"/>
      <c r="I101" s="105" t="s">
        <v>1353</v>
      </c>
      <c r="J101" s="168" t="s">
        <v>1396</v>
      </c>
      <c r="K101" s="83">
        <v>0</v>
      </c>
      <c r="L101" s="83" t="s">
        <v>1354</v>
      </c>
      <c r="M101" s="84" t="s">
        <v>505</v>
      </c>
    </row>
    <row r="102" spans="1:13" ht="54.75" customHeight="1" thickBot="1">
      <c r="A102" s="328"/>
      <c r="B102" s="114">
        <v>6022</v>
      </c>
      <c r="C102" s="115" t="s">
        <v>56</v>
      </c>
      <c r="D102" s="116" t="s">
        <v>270</v>
      </c>
      <c r="E102" s="117" t="s">
        <v>269</v>
      </c>
      <c r="F102" s="125">
        <v>52000000</v>
      </c>
      <c r="G102" s="119">
        <f>+F102/F798</f>
        <v>0.0004310132343251064</v>
      </c>
      <c r="H102" s="120" t="s">
        <v>475</v>
      </c>
      <c r="I102" s="117" t="s">
        <v>1367</v>
      </c>
      <c r="J102" s="116" t="s">
        <v>1397</v>
      </c>
      <c r="K102" s="118">
        <v>1685286</v>
      </c>
      <c r="L102" s="118" t="s">
        <v>1342</v>
      </c>
      <c r="M102" s="121" t="s">
        <v>495</v>
      </c>
    </row>
    <row r="103" spans="1:13" ht="36.75" customHeight="1">
      <c r="A103" s="328"/>
      <c r="B103" s="288">
        <v>6023</v>
      </c>
      <c r="C103" s="369" t="s">
        <v>85</v>
      </c>
      <c r="D103" s="372" t="s">
        <v>315</v>
      </c>
      <c r="E103" s="372" t="s">
        <v>314</v>
      </c>
      <c r="F103" s="375">
        <v>390236000</v>
      </c>
      <c r="G103" s="347">
        <f>+F103/F798</f>
        <v>0.0032345553944248505</v>
      </c>
      <c r="H103" s="369" t="s">
        <v>474</v>
      </c>
      <c r="I103" s="180" t="s">
        <v>1349</v>
      </c>
      <c r="J103" s="126" t="s">
        <v>1536</v>
      </c>
      <c r="K103" s="181">
        <v>18400000</v>
      </c>
      <c r="L103" s="181"/>
      <c r="M103" s="184" t="s">
        <v>495</v>
      </c>
    </row>
    <row r="104" spans="1:13" ht="24">
      <c r="A104" s="328"/>
      <c r="B104" s="289"/>
      <c r="C104" s="370"/>
      <c r="D104" s="373"/>
      <c r="E104" s="373"/>
      <c r="F104" s="376"/>
      <c r="G104" s="348"/>
      <c r="H104" s="370"/>
      <c r="I104" s="123" t="s">
        <v>1351</v>
      </c>
      <c r="J104" s="104" t="s">
        <v>1534</v>
      </c>
      <c r="K104" s="124">
        <v>18400000</v>
      </c>
      <c r="L104" s="124"/>
      <c r="M104" s="185" t="s">
        <v>495</v>
      </c>
    </row>
    <row r="105" spans="1:13" ht="24.75" thickBot="1">
      <c r="A105" s="328"/>
      <c r="B105" s="290"/>
      <c r="C105" s="371"/>
      <c r="D105" s="374"/>
      <c r="E105" s="374"/>
      <c r="F105" s="377"/>
      <c r="G105" s="349"/>
      <c r="H105" s="371"/>
      <c r="I105" s="182" t="s">
        <v>1346</v>
      </c>
      <c r="J105" s="82" t="s">
        <v>1535</v>
      </c>
      <c r="K105" s="183">
        <v>28943315</v>
      </c>
      <c r="L105" s="183"/>
      <c r="M105" s="183" t="s">
        <v>563</v>
      </c>
    </row>
    <row r="106" spans="1:13" ht="29.25" customHeight="1">
      <c r="A106" s="328"/>
      <c r="B106" s="288">
        <v>6027</v>
      </c>
      <c r="C106" s="291" t="s">
        <v>21</v>
      </c>
      <c r="D106" s="297" t="s">
        <v>205</v>
      </c>
      <c r="E106" s="294" t="s">
        <v>206</v>
      </c>
      <c r="F106" s="285">
        <v>18000000</v>
      </c>
      <c r="G106" s="309">
        <f>+F106/F798</f>
        <v>0.00014919688880484451</v>
      </c>
      <c r="H106" s="303" t="s">
        <v>475</v>
      </c>
      <c r="I106" s="87" t="s">
        <v>1345</v>
      </c>
      <c r="J106" s="166" t="s">
        <v>1291</v>
      </c>
      <c r="K106" s="78">
        <v>0</v>
      </c>
      <c r="L106" s="78" t="s">
        <v>1342</v>
      </c>
      <c r="M106" s="79" t="s">
        <v>495</v>
      </c>
    </row>
    <row r="107" spans="1:13" ht="66" customHeight="1">
      <c r="A107" s="328"/>
      <c r="B107" s="289"/>
      <c r="C107" s="292"/>
      <c r="D107" s="298"/>
      <c r="E107" s="295"/>
      <c r="F107" s="286"/>
      <c r="G107" s="310"/>
      <c r="H107" s="304"/>
      <c r="I107" s="88" t="s">
        <v>1345</v>
      </c>
      <c r="J107" s="167" t="s">
        <v>534</v>
      </c>
      <c r="K107" s="80">
        <v>0</v>
      </c>
      <c r="L107" s="80" t="s">
        <v>1342</v>
      </c>
      <c r="M107" s="81" t="s">
        <v>505</v>
      </c>
    </row>
    <row r="108" spans="1:13" ht="54" customHeight="1">
      <c r="A108" s="328"/>
      <c r="B108" s="289"/>
      <c r="C108" s="292"/>
      <c r="D108" s="298"/>
      <c r="E108" s="295"/>
      <c r="F108" s="286"/>
      <c r="G108" s="310"/>
      <c r="H108" s="304"/>
      <c r="I108" s="88" t="s">
        <v>1345</v>
      </c>
      <c r="J108" s="167" t="s">
        <v>1292</v>
      </c>
      <c r="K108" s="80">
        <v>0</v>
      </c>
      <c r="L108" s="80" t="s">
        <v>1342</v>
      </c>
      <c r="M108" s="81" t="s">
        <v>505</v>
      </c>
    </row>
    <row r="109" spans="1:13" ht="32.25" customHeight="1">
      <c r="A109" s="328"/>
      <c r="B109" s="289"/>
      <c r="C109" s="292"/>
      <c r="D109" s="298"/>
      <c r="E109" s="295"/>
      <c r="F109" s="286"/>
      <c r="G109" s="310"/>
      <c r="H109" s="304"/>
      <c r="I109" s="88" t="s">
        <v>1349</v>
      </c>
      <c r="J109" s="104" t="s">
        <v>536</v>
      </c>
      <c r="K109" s="80">
        <v>0</v>
      </c>
      <c r="L109" s="80" t="s">
        <v>1342</v>
      </c>
      <c r="M109" s="81"/>
    </row>
    <row r="110" spans="1:13" ht="15" customHeight="1">
      <c r="A110" s="328"/>
      <c r="B110" s="289"/>
      <c r="C110" s="292"/>
      <c r="D110" s="298"/>
      <c r="E110" s="295"/>
      <c r="F110" s="286"/>
      <c r="G110" s="310"/>
      <c r="H110" s="304"/>
      <c r="I110" s="88" t="s">
        <v>1353</v>
      </c>
      <c r="J110" s="167" t="s">
        <v>537</v>
      </c>
      <c r="K110" s="80">
        <v>0</v>
      </c>
      <c r="L110" s="80" t="s">
        <v>1342</v>
      </c>
      <c r="M110" s="81" t="s">
        <v>505</v>
      </c>
    </row>
    <row r="111" spans="1:13" ht="15" customHeight="1" thickBot="1">
      <c r="A111" s="328"/>
      <c r="B111" s="290"/>
      <c r="C111" s="293"/>
      <c r="D111" s="299"/>
      <c r="E111" s="296"/>
      <c r="F111" s="287"/>
      <c r="G111" s="311"/>
      <c r="H111" s="305"/>
      <c r="I111" s="105" t="s">
        <v>1345</v>
      </c>
      <c r="J111" s="168" t="s">
        <v>538</v>
      </c>
      <c r="K111" s="83">
        <v>0</v>
      </c>
      <c r="L111" s="83" t="s">
        <v>1342</v>
      </c>
      <c r="M111" s="84" t="s">
        <v>495</v>
      </c>
    </row>
    <row r="112" spans="1:13" ht="20.25" customHeight="1">
      <c r="A112" s="328"/>
      <c r="B112" s="288">
        <v>6032</v>
      </c>
      <c r="C112" s="291" t="s">
        <v>72</v>
      </c>
      <c r="D112" s="297" t="s">
        <v>288</v>
      </c>
      <c r="E112" s="294" t="s">
        <v>287</v>
      </c>
      <c r="F112" s="285">
        <v>168168000</v>
      </c>
      <c r="G112" s="309">
        <f>+F112/F798</f>
        <v>0.001393896799807394</v>
      </c>
      <c r="H112" s="300" t="s">
        <v>474</v>
      </c>
      <c r="I112" s="166" t="s">
        <v>1345</v>
      </c>
      <c r="J112" s="166" t="s">
        <v>1398</v>
      </c>
      <c r="K112" s="78">
        <v>0</v>
      </c>
      <c r="L112" s="78" t="s">
        <v>1342</v>
      </c>
      <c r="M112" s="79" t="s">
        <v>495</v>
      </c>
    </row>
    <row r="113" spans="1:13" ht="24">
      <c r="A113" s="328"/>
      <c r="B113" s="289"/>
      <c r="C113" s="292"/>
      <c r="D113" s="298"/>
      <c r="E113" s="295"/>
      <c r="F113" s="286"/>
      <c r="G113" s="310"/>
      <c r="H113" s="301"/>
      <c r="I113" s="167" t="s">
        <v>1366</v>
      </c>
      <c r="J113" s="167" t="s">
        <v>1436</v>
      </c>
      <c r="K113" s="80">
        <v>10720000</v>
      </c>
      <c r="L113" s="80" t="s">
        <v>1342</v>
      </c>
      <c r="M113" s="81" t="s">
        <v>505</v>
      </c>
    </row>
    <row r="114" spans="1:13" ht="24">
      <c r="A114" s="328"/>
      <c r="B114" s="289"/>
      <c r="C114" s="292"/>
      <c r="D114" s="298"/>
      <c r="E114" s="295"/>
      <c r="F114" s="286"/>
      <c r="G114" s="310"/>
      <c r="H114" s="301"/>
      <c r="I114" s="167" t="s">
        <v>1353</v>
      </c>
      <c r="J114" s="167" t="s">
        <v>542</v>
      </c>
      <c r="K114" s="80">
        <v>0</v>
      </c>
      <c r="L114" s="80" t="s">
        <v>1342</v>
      </c>
      <c r="M114" s="81" t="s">
        <v>505</v>
      </c>
    </row>
    <row r="115" spans="1:13" ht="36">
      <c r="A115" s="328"/>
      <c r="B115" s="289"/>
      <c r="C115" s="292"/>
      <c r="D115" s="298"/>
      <c r="E115" s="295"/>
      <c r="F115" s="286"/>
      <c r="G115" s="310"/>
      <c r="H115" s="301"/>
      <c r="I115" s="167" t="s">
        <v>1366</v>
      </c>
      <c r="J115" s="167" t="s">
        <v>1399</v>
      </c>
      <c r="K115" s="80">
        <v>600000</v>
      </c>
      <c r="L115" s="80" t="s">
        <v>1342</v>
      </c>
      <c r="M115" s="81" t="s">
        <v>505</v>
      </c>
    </row>
    <row r="116" spans="1:13" ht="36">
      <c r="A116" s="328"/>
      <c r="B116" s="289"/>
      <c r="C116" s="292"/>
      <c r="D116" s="298"/>
      <c r="E116" s="295"/>
      <c r="F116" s="286"/>
      <c r="G116" s="310"/>
      <c r="H116" s="301"/>
      <c r="I116" s="167" t="s">
        <v>1349</v>
      </c>
      <c r="J116" s="167" t="s">
        <v>541</v>
      </c>
      <c r="K116" s="80">
        <v>119905</v>
      </c>
      <c r="L116" s="80" t="s">
        <v>1342</v>
      </c>
      <c r="M116" s="81" t="s">
        <v>495</v>
      </c>
    </row>
    <row r="117" spans="1:13" ht="36" customHeight="1" thickBot="1">
      <c r="A117" s="328"/>
      <c r="B117" s="290"/>
      <c r="C117" s="293"/>
      <c r="D117" s="299"/>
      <c r="E117" s="296"/>
      <c r="F117" s="287"/>
      <c r="G117" s="311"/>
      <c r="H117" s="302"/>
      <c r="I117" s="168" t="s">
        <v>1367</v>
      </c>
      <c r="J117" s="82" t="s">
        <v>544</v>
      </c>
      <c r="K117" s="83">
        <v>3150000</v>
      </c>
      <c r="L117" s="83" t="s">
        <v>1342</v>
      </c>
      <c r="M117" s="84" t="s">
        <v>495</v>
      </c>
    </row>
    <row r="118" spans="1:13" ht="24">
      <c r="A118" s="328"/>
      <c r="B118" s="288">
        <v>6033</v>
      </c>
      <c r="C118" s="291" t="s">
        <v>36</v>
      </c>
      <c r="D118" s="297" t="s">
        <v>237</v>
      </c>
      <c r="E118" s="294" t="s">
        <v>236</v>
      </c>
      <c r="F118" s="285">
        <v>664272000</v>
      </c>
      <c r="G118" s="309">
        <f>+F118/F798</f>
        <v>0.005505961984453982</v>
      </c>
      <c r="H118" s="303" t="s">
        <v>474</v>
      </c>
      <c r="I118" s="87" t="s">
        <v>1345</v>
      </c>
      <c r="J118" s="166" t="s">
        <v>552</v>
      </c>
      <c r="K118" s="78">
        <v>0</v>
      </c>
      <c r="L118" s="78" t="s">
        <v>1342</v>
      </c>
      <c r="M118" s="79" t="s">
        <v>495</v>
      </c>
    </row>
    <row r="119" spans="1:13" ht="24">
      <c r="A119" s="328"/>
      <c r="B119" s="289"/>
      <c r="C119" s="292"/>
      <c r="D119" s="298"/>
      <c r="E119" s="295"/>
      <c r="F119" s="286"/>
      <c r="G119" s="310"/>
      <c r="H119" s="304"/>
      <c r="I119" s="88" t="s">
        <v>1353</v>
      </c>
      <c r="J119" s="167" t="s">
        <v>1437</v>
      </c>
      <c r="K119" s="80">
        <v>664320499</v>
      </c>
      <c r="L119" s="80" t="s">
        <v>1354</v>
      </c>
      <c r="M119" s="81" t="s">
        <v>505</v>
      </c>
    </row>
    <row r="120" spans="1:13" ht="15">
      <c r="A120" s="328"/>
      <c r="B120" s="357"/>
      <c r="C120" s="358"/>
      <c r="D120" s="360"/>
      <c r="E120" s="359"/>
      <c r="F120" s="356"/>
      <c r="G120" s="368"/>
      <c r="H120" s="361"/>
      <c r="I120" s="132" t="s">
        <v>1346</v>
      </c>
      <c r="J120" s="170" t="s">
        <v>1438</v>
      </c>
      <c r="K120" s="109">
        <v>48499</v>
      </c>
      <c r="L120" s="109" t="s">
        <v>1342</v>
      </c>
      <c r="M120" s="110" t="s">
        <v>495</v>
      </c>
    </row>
    <row r="121" spans="1:13" ht="22.5" customHeight="1" thickBot="1">
      <c r="A121" s="328"/>
      <c r="B121" s="290"/>
      <c r="C121" s="293"/>
      <c r="D121" s="299"/>
      <c r="E121" s="296"/>
      <c r="F121" s="287"/>
      <c r="G121" s="311"/>
      <c r="H121" s="305"/>
      <c r="I121" s="105" t="s">
        <v>1345</v>
      </c>
      <c r="J121" s="168" t="s">
        <v>1400</v>
      </c>
      <c r="K121" s="83">
        <v>0</v>
      </c>
      <c r="L121" s="83" t="s">
        <v>1342</v>
      </c>
      <c r="M121" s="84" t="s">
        <v>495</v>
      </c>
    </row>
    <row r="122" spans="1:13" ht="24">
      <c r="A122" s="328"/>
      <c r="B122" s="288">
        <v>6034</v>
      </c>
      <c r="C122" s="291" t="s">
        <v>82</v>
      </c>
      <c r="D122" s="297" t="s">
        <v>309</v>
      </c>
      <c r="E122" s="294" t="s">
        <v>308</v>
      </c>
      <c r="F122" s="285">
        <v>2071008300</v>
      </c>
      <c r="G122" s="309">
        <f>+F122/F798</f>
        <v>0.017165999724945005</v>
      </c>
      <c r="H122" s="303" t="s">
        <v>545</v>
      </c>
      <c r="I122" s="87" t="s">
        <v>1345</v>
      </c>
      <c r="J122" s="166" t="s">
        <v>554</v>
      </c>
      <c r="K122" s="78">
        <v>0</v>
      </c>
      <c r="L122" s="78" t="s">
        <v>1354</v>
      </c>
      <c r="M122" s="79" t="s">
        <v>495</v>
      </c>
    </row>
    <row r="123" spans="1:13" ht="24">
      <c r="A123" s="328"/>
      <c r="B123" s="289"/>
      <c r="C123" s="292"/>
      <c r="D123" s="298"/>
      <c r="E123" s="295"/>
      <c r="F123" s="286"/>
      <c r="G123" s="310"/>
      <c r="H123" s="304"/>
      <c r="I123" s="88" t="s">
        <v>1345</v>
      </c>
      <c r="J123" s="167" t="s">
        <v>558</v>
      </c>
      <c r="K123" s="80">
        <v>0</v>
      </c>
      <c r="L123" s="80" t="s">
        <v>1354</v>
      </c>
      <c r="M123" s="81" t="s">
        <v>505</v>
      </c>
    </row>
    <row r="124" spans="1:13" ht="28.5" customHeight="1">
      <c r="A124" s="328"/>
      <c r="B124" s="289"/>
      <c r="C124" s="292"/>
      <c r="D124" s="298"/>
      <c r="E124" s="295"/>
      <c r="F124" s="286"/>
      <c r="G124" s="310"/>
      <c r="H124" s="304"/>
      <c r="I124" s="167" t="s">
        <v>1389</v>
      </c>
      <c r="J124" s="167" t="s">
        <v>1401</v>
      </c>
      <c r="K124" s="80">
        <v>0</v>
      </c>
      <c r="L124" s="80" t="s">
        <v>1342</v>
      </c>
      <c r="M124" s="81" t="s">
        <v>505</v>
      </c>
    </row>
    <row r="125" spans="1:13" ht="48">
      <c r="A125" s="328"/>
      <c r="B125" s="289"/>
      <c r="C125" s="292"/>
      <c r="D125" s="298"/>
      <c r="E125" s="295"/>
      <c r="F125" s="286"/>
      <c r="G125" s="310"/>
      <c r="H125" s="304"/>
      <c r="I125" s="88" t="s">
        <v>1345</v>
      </c>
      <c r="J125" s="167" t="s">
        <v>1439</v>
      </c>
      <c r="K125" s="80">
        <v>46000000</v>
      </c>
      <c r="L125" s="80" t="s">
        <v>1342</v>
      </c>
      <c r="M125" s="81" t="s">
        <v>495</v>
      </c>
    </row>
    <row r="126" spans="1:13" ht="24">
      <c r="A126" s="328"/>
      <c r="B126" s="289"/>
      <c r="C126" s="292"/>
      <c r="D126" s="298"/>
      <c r="E126" s="295"/>
      <c r="F126" s="286"/>
      <c r="G126" s="310"/>
      <c r="H126" s="304"/>
      <c r="I126" s="88" t="s">
        <v>1402</v>
      </c>
      <c r="J126" s="167" t="s">
        <v>1440</v>
      </c>
      <c r="K126" s="80">
        <v>6695088</v>
      </c>
      <c r="L126" s="80" t="s">
        <v>1342</v>
      </c>
      <c r="M126" s="81" t="s">
        <v>505</v>
      </c>
    </row>
    <row r="127" spans="1:13" ht="24">
      <c r="A127" s="328"/>
      <c r="B127" s="289"/>
      <c r="C127" s="292"/>
      <c r="D127" s="298"/>
      <c r="E127" s="295"/>
      <c r="F127" s="286"/>
      <c r="G127" s="310"/>
      <c r="H127" s="304"/>
      <c r="I127" s="167" t="s">
        <v>1350</v>
      </c>
      <c r="J127" s="167" t="s">
        <v>1441</v>
      </c>
      <c r="K127" s="80">
        <f>357536298-238529690</f>
        <v>119006608</v>
      </c>
      <c r="L127" s="80" t="s">
        <v>1354</v>
      </c>
      <c r="M127" s="81" t="s">
        <v>495</v>
      </c>
    </row>
    <row r="128" spans="1:13" ht="36">
      <c r="A128" s="328"/>
      <c r="B128" s="289"/>
      <c r="C128" s="292"/>
      <c r="D128" s="298"/>
      <c r="E128" s="295"/>
      <c r="F128" s="286"/>
      <c r="G128" s="310"/>
      <c r="H128" s="304"/>
      <c r="I128" s="88" t="s">
        <v>1345</v>
      </c>
      <c r="J128" s="167" t="s">
        <v>1404</v>
      </c>
      <c r="K128" s="80">
        <v>0</v>
      </c>
      <c r="L128" s="80" t="s">
        <v>1354</v>
      </c>
      <c r="M128" s="81" t="s">
        <v>563</v>
      </c>
    </row>
    <row r="129" spans="1:13" ht="24.75" customHeight="1">
      <c r="A129" s="328"/>
      <c r="B129" s="289"/>
      <c r="C129" s="292"/>
      <c r="D129" s="298"/>
      <c r="E129" s="295"/>
      <c r="F129" s="286"/>
      <c r="G129" s="310"/>
      <c r="H129" s="304"/>
      <c r="I129" s="88" t="s">
        <v>1345</v>
      </c>
      <c r="J129" s="167" t="s">
        <v>1442</v>
      </c>
      <c r="K129" s="80">
        <v>0</v>
      </c>
      <c r="L129" s="80" t="s">
        <v>1354</v>
      </c>
      <c r="M129" s="81" t="s">
        <v>505</v>
      </c>
    </row>
    <row r="130" spans="1:13" ht="36">
      <c r="A130" s="328"/>
      <c r="B130" s="289"/>
      <c r="C130" s="292"/>
      <c r="D130" s="298"/>
      <c r="E130" s="295"/>
      <c r="F130" s="286"/>
      <c r="G130" s="310"/>
      <c r="H130" s="304"/>
      <c r="I130" s="88" t="s">
        <v>1353</v>
      </c>
      <c r="J130" s="167" t="s">
        <v>1443</v>
      </c>
      <c r="K130" s="80">
        <v>0</v>
      </c>
      <c r="L130" s="80" t="s">
        <v>1354</v>
      </c>
      <c r="M130" s="81" t="s">
        <v>505</v>
      </c>
    </row>
    <row r="131" spans="1:13" ht="27.75" customHeight="1" thickBot="1">
      <c r="A131" s="328"/>
      <c r="B131" s="290"/>
      <c r="C131" s="293"/>
      <c r="D131" s="299"/>
      <c r="E131" s="296"/>
      <c r="F131" s="287"/>
      <c r="G131" s="311"/>
      <c r="H131" s="305"/>
      <c r="I131" s="105" t="s">
        <v>1358</v>
      </c>
      <c r="J131" s="168" t="s">
        <v>1403</v>
      </c>
      <c r="K131" s="83">
        <v>105000000</v>
      </c>
      <c r="L131" s="83" t="s">
        <v>1354</v>
      </c>
      <c r="M131" s="84" t="s">
        <v>495</v>
      </c>
    </row>
    <row r="132" spans="1:13" ht="24">
      <c r="A132" s="328"/>
      <c r="B132" s="288">
        <v>6035</v>
      </c>
      <c r="C132" s="291" t="s">
        <v>49</v>
      </c>
      <c r="D132" s="297" t="s">
        <v>193</v>
      </c>
      <c r="E132" s="294" t="s">
        <v>257</v>
      </c>
      <c r="F132" s="285">
        <v>83857170</v>
      </c>
      <c r="G132" s="309">
        <f>+F132/F798</f>
        <v>0.0006950682704432746</v>
      </c>
      <c r="H132" s="303" t="s">
        <v>476</v>
      </c>
      <c r="I132" s="166" t="s">
        <v>1389</v>
      </c>
      <c r="J132" s="166" t="s">
        <v>1641</v>
      </c>
      <c r="K132" s="78">
        <v>0</v>
      </c>
      <c r="L132" s="78" t="s">
        <v>1342</v>
      </c>
      <c r="M132" s="79" t="s">
        <v>495</v>
      </c>
    </row>
    <row r="133" spans="1:13" ht="15" customHeight="1">
      <c r="A133" s="328"/>
      <c r="B133" s="289"/>
      <c r="C133" s="292"/>
      <c r="D133" s="298"/>
      <c r="E133" s="295"/>
      <c r="F133" s="286"/>
      <c r="G133" s="310"/>
      <c r="H133" s="304"/>
      <c r="I133" s="88" t="s">
        <v>1353</v>
      </c>
      <c r="J133" s="167" t="s">
        <v>565</v>
      </c>
      <c r="K133" s="80">
        <v>0</v>
      </c>
      <c r="L133" s="80" t="s">
        <v>1342</v>
      </c>
      <c r="M133" s="81" t="s">
        <v>495</v>
      </c>
    </row>
    <row r="134" spans="1:13" ht="24">
      <c r="A134" s="328"/>
      <c r="B134" s="289"/>
      <c r="C134" s="292"/>
      <c r="D134" s="298"/>
      <c r="E134" s="295"/>
      <c r="F134" s="286"/>
      <c r="G134" s="310"/>
      <c r="H134" s="304"/>
      <c r="I134" s="88" t="s">
        <v>1345</v>
      </c>
      <c r="J134" s="167" t="s">
        <v>1405</v>
      </c>
      <c r="K134" s="80">
        <v>0</v>
      </c>
      <c r="L134" s="80" t="s">
        <v>1342</v>
      </c>
      <c r="M134" s="81" t="s">
        <v>495</v>
      </c>
    </row>
    <row r="135" spans="1:13" ht="24.75" thickBot="1">
      <c r="A135" s="328"/>
      <c r="B135" s="289"/>
      <c r="C135" s="292"/>
      <c r="D135" s="298"/>
      <c r="E135" s="295"/>
      <c r="F135" s="286"/>
      <c r="G135" s="310"/>
      <c r="H135" s="304"/>
      <c r="I135" s="88" t="s">
        <v>1353</v>
      </c>
      <c r="J135" s="167" t="s">
        <v>567</v>
      </c>
      <c r="K135" s="80">
        <v>0</v>
      </c>
      <c r="L135" s="80" t="s">
        <v>1354</v>
      </c>
      <c r="M135" s="81" t="s">
        <v>495</v>
      </c>
    </row>
    <row r="136" spans="1:13" ht="36">
      <c r="A136" s="328"/>
      <c r="B136" s="289"/>
      <c r="C136" s="292"/>
      <c r="D136" s="298"/>
      <c r="E136" s="295"/>
      <c r="F136" s="286"/>
      <c r="G136" s="310"/>
      <c r="H136" s="304"/>
      <c r="I136" s="166" t="s">
        <v>1389</v>
      </c>
      <c r="J136" s="167" t="s">
        <v>1406</v>
      </c>
      <c r="K136" s="80">
        <v>0</v>
      </c>
      <c r="L136" s="80" t="s">
        <v>1354</v>
      </c>
      <c r="M136" s="81" t="s">
        <v>505</v>
      </c>
    </row>
    <row r="137" spans="1:13" ht="24.75" thickBot="1">
      <c r="A137" s="328"/>
      <c r="B137" s="290"/>
      <c r="C137" s="293"/>
      <c r="D137" s="299"/>
      <c r="E137" s="296"/>
      <c r="F137" s="287"/>
      <c r="G137" s="311"/>
      <c r="H137" s="305"/>
      <c r="I137" s="105" t="s">
        <v>1358</v>
      </c>
      <c r="J137" s="168" t="s">
        <v>1444</v>
      </c>
      <c r="K137" s="83">
        <v>4500000</v>
      </c>
      <c r="L137" s="83" t="s">
        <v>1354</v>
      </c>
      <c r="M137" s="84" t="s">
        <v>495</v>
      </c>
    </row>
    <row r="138" spans="1:13" ht="15" customHeight="1">
      <c r="A138" s="328"/>
      <c r="B138" s="288">
        <v>6037</v>
      </c>
      <c r="C138" s="291" t="s">
        <v>39</v>
      </c>
      <c r="D138" s="297" t="s">
        <v>242</v>
      </c>
      <c r="E138" s="294" t="s">
        <v>241</v>
      </c>
      <c r="F138" s="285">
        <v>299336500</v>
      </c>
      <c r="G138" s="309">
        <f>+F138/F798</f>
        <v>0.002481115250318408</v>
      </c>
      <c r="H138" s="303" t="s">
        <v>475</v>
      </c>
      <c r="I138" s="87" t="s">
        <v>1353</v>
      </c>
      <c r="J138" s="166" t="s">
        <v>571</v>
      </c>
      <c r="K138" s="78">
        <v>0</v>
      </c>
      <c r="L138" s="78" t="s">
        <v>1354</v>
      </c>
      <c r="M138" s="79" t="s">
        <v>505</v>
      </c>
    </row>
    <row r="139" spans="1:13" ht="15" customHeight="1">
      <c r="A139" s="328"/>
      <c r="B139" s="289"/>
      <c r="C139" s="292"/>
      <c r="D139" s="298"/>
      <c r="E139" s="295"/>
      <c r="F139" s="286"/>
      <c r="G139" s="310"/>
      <c r="H139" s="304"/>
      <c r="I139" s="88" t="s">
        <v>1345</v>
      </c>
      <c r="J139" s="167" t="s">
        <v>572</v>
      </c>
      <c r="K139" s="80">
        <v>0</v>
      </c>
      <c r="L139" s="80" t="s">
        <v>1354</v>
      </c>
      <c r="M139" s="81" t="s">
        <v>505</v>
      </c>
    </row>
    <row r="140" spans="1:13" ht="24">
      <c r="A140" s="328"/>
      <c r="B140" s="289"/>
      <c r="C140" s="292"/>
      <c r="D140" s="298"/>
      <c r="E140" s="295"/>
      <c r="F140" s="286"/>
      <c r="G140" s="310"/>
      <c r="H140" s="304"/>
      <c r="I140" s="88" t="s">
        <v>1502</v>
      </c>
      <c r="J140" s="167" t="s">
        <v>574</v>
      </c>
      <c r="K140" s="80">
        <v>5115294</v>
      </c>
      <c r="L140" s="80" t="s">
        <v>1342</v>
      </c>
      <c r="M140" s="81" t="s">
        <v>495</v>
      </c>
    </row>
    <row r="141" spans="1:13" ht="24.75" thickBot="1">
      <c r="A141" s="328"/>
      <c r="B141" s="290"/>
      <c r="C141" s="293"/>
      <c r="D141" s="299"/>
      <c r="E141" s="296"/>
      <c r="F141" s="287"/>
      <c r="G141" s="311"/>
      <c r="H141" s="305"/>
      <c r="I141" s="105" t="s">
        <v>1346</v>
      </c>
      <c r="J141" s="168" t="s">
        <v>1445</v>
      </c>
      <c r="K141" s="83">
        <v>25042013</v>
      </c>
      <c r="L141" s="83" t="s">
        <v>1354</v>
      </c>
      <c r="M141" s="84" t="s">
        <v>495</v>
      </c>
    </row>
    <row r="142" spans="1:13" ht="36">
      <c r="A142" s="328"/>
      <c r="B142" s="288">
        <v>6038</v>
      </c>
      <c r="C142" s="291" t="s">
        <v>57</v>
      </c>
      <c r="D142" s="297" t="s">
        <v>272</v>
      </c>
      <c r="E142" s="294" t="s">
        <v>271</v>
      </c>
      <c r="F142" s="285">
        <v>143000000</v>
      </c>
      <c r="G142" s="309">
        <f>+F142/F798</f>
        <v>0.0011852863943940426</v>
      </c>
      <c r="H142" s="303" t="s">
        <v>474</v>
      </c>
      <c r="I142" s="166" t="s">
        <v>1345</v>
      </c>
      <c r="J142" s="166" t="s">
        <v>1446</v>
      </c>
      <c r="K142" s="78">
        <v>125840000</v>
      </c>
      <c r="L142" s="78" t="s">
        <v>1354</v>
      </c>
      <c r="M142" s="79" t="s">
        <v>563</v>
      </c>
    </row>
    <row r="143" spans="1:13" ht="15" customHeight="1">
      <c r="A143" s="328"/>
      <c r="B143" s="289"/>
      <c r="C143" s="292"/>
      <c r="D143" s="298"/>
      <c r="E143" s="295"/>
      <c r="F143" s="286"/>
      <c r="G143" s="310"/>
      <c r="H143" s="304"/>
      <c r="I143" s="167" t="s">
        <v>1345</v>
      </c>
      <c r="J143" s="167" t="s">
        <v>577</v>
      </c>
      <c r="K143" s="80">
        <v>0</v>
      </c>
      <c r="L143" s="80" t="s">
        <v>1342</v>
      </c>
      <c r="M143" s="81" t="s">
        <v>495</v>
      </c>
    </row>
    <row r="144" spans="1:13" ht="24.75" thickBot="1">
      <c r="A144" s="328"/>
      <c r="B144" s="290"/>
      <c r="C144" s="293"/>
      <c r="D144" s="299"/>
      <c r="E144" s="296"/>
      <c r="F144" s="287"/>
      <c r="G144" s="311"/>
      <c r="H144" s="305"/>
      <c r="I144" s="168" t="s">
        <v>1345</v>
      </c>
      <c r="J144" s="168" t="s">
        <v>1447</v>
      </c>
      <c r="K144" s="83">
        <v>94833089</v>
      </c>
      <c r="L144" s="83" t="s">
        <v>1354</v>
      </c>
      <c r="M144" s="84" t="s">
        <v>563</v>
      </c>
    </row>
    <row r="145" spans="1:13" ht="24">
      <c r="A145" s="328"/>
      <c r="B145" s="288">
        <v>6039</v>
      </c>
      <c r="C145" s="291" t="s">
        <v>37</v>
      </c>
      <c r="D145" s="297" t="s">
        <v>239</v>
      </c>
      <c r="E145" s="294" t="s">
        <v>238</v>
      </c>
      <c r="F145" s="285">
        <v>880000000</v>
      </c>
      <c r="G145" s="309">
        <f>+F145/F798</f>
        <v>0.007294070119347954</v>
      </c>
      <c r="H145" s="303" t="s">
        <v>474</v>
      </c>
      <c r="I145" s="166" t="s">
        <v>1389</v>
      </c>
      <c r="J145" s="166" t="s">
        <v>1528</v>
      </c>
      <c r="K145" s="78">
        <v>0</v>
      </c>
      <c r="L145" s="78" t="s">
        <v>1342</v>
      </c>
      <c r="M145" s="79" t="s">
        <v>563</v>
      </c>
    </row>
    <row r="146" spans="1:13" ht="24">
      <c r="A146" s="328"/>
      <c r="B146" s="289"/>
      <c r="C146" s="292"/>
      <c r="D146" s="298"/>
      <c r="E146" s="295"/>
      <c r="F146" s="286"/>
      <c r="G146" s="310"/>
      <c r="H146" s="304"/>
      <c r="I146" s="167" t="s">
        <v>1639</v>
      </c>
      <c r="J146" s="167" t="s">
        <v>579</v>
      </c>
      <c r="K146" s="80">
        <v>0</v>
      </c>
      <c r="L146" s="80" t="s">
        <v>1342</v>
      </c>
      <c r="M146" s="81" t="s">
        <v>505</v>
      </c>
    </row>
    <row r="147" spans="1:13" ht="24">
      <c r="A147" s="328"/>
      <c r="B147" s="289"/>
      <c r="C147" s="292"/>
      <c r="D147" s="298"/>
      <c r="E147" s="295"/>
      <c r="F147" s="286"/>
      <c r="G147" s="310"/>
      <c r="H147" s="304"/>
      <c r="I147" s="167" t="s">
        <v>1353</v>
      </c>
      <c r="J147" s="167" t="s">
        <v>582</v>
      </c>
      <c r="K147" s="80">
        <v>0</v>
      </c>
      <c r="L147" s="80" t="s">
        <v>1342</v>
      </c>
      <c r="M147" s="81" t="s">
        <v>505</v>
      </c>
    </row>
    <row r="148" spans="1:13" ht="15" customHeight="1">
      <c r="A148" s="328"/>
      <c r="B148" s="289"/>
      <c r="C148" s="292"/>
      <c r="D148" s="298"/>
      <c r="E148" s="295"/>
      <c r="F148" s="286"/>
      <c r="G148" s="310"/>
      <c r="H148" s="304"/>
      <c r="I148" s="167" t="s">
        <v>1353</v>
      </c>
      <c r="J148" s="167" t="s">
        <v>1529</v>
      </c>
      <c r="K148" s="80">
        <v>11114060</v>
      </c>
      <c r="L148" s="80" t="s">
        <v>1342</v>
      </c>
      <c r="M148" s="81" t="s">
        <v>505</v>
      </c>
    </row>
    <row r="149" spans="1:13" ht="15" customHeight="1" thickBot="1">
      <c r="A149" s="328"/>
      <c r="B149" s="290"/>
      <c r="C149" s="293"/>
      <c r="D149" s="299"/>
      <c r="E149" s="296"/>
      <c r="F149" s="287"/>
      <c r="G149" s="311"/>
      <c r="H149" s="305"/>
      <c r="I149" s="168" t="s">
        <v>1345</v>
      </c>
      <c r="J149" s="168" t="s">
        <v>580</v>
      </c>
      <c r="K149" s="83">
        <v>0</v>
      </c>
      <c r="L149" s="83" t="s">
        <v>1342</v>
      </c>
      <c r="M149" s="84" t="s">
        <v>505</v>
      </c>
    </row>
    <row r="150" spans="1:13" ht="24">
      <c r="A150" s="328"/>
      <c r="B150" s="288">
        <v>6041</v>
      </c>
      <c r="C150" s="291" t="s">
        <v>38</v>
      </c>
      <c r="D150" s="297" t="s">
        <v>239</v>
      </c>
      <c r="E150" s="294" t="s">
        <v>240</v>
      </c>
      <c r="F150" s="285">
        <v>119728000</v>
      </c>
      <c r="G150" s="309">
        <f>+F150/F798</f>
        <v>0.000992391394601468</v>
      </c>
      <c r="H150" s="303" t="s">
        <v>474</v>
      </c>
      <c r="I150" s="166" t="s">
        <v>1389</v>
      </c>
      <c r="J150" s="166" t="s">
        <v>584</v>
      </c>
      <c r="K150" s="78">
        <v>0</v>
      </c>
      <c r="L150" s="78" t="s">
        <v>1342</v>
      </c>
      <c r="M150" s="79" t="s">
        <v>505</v>
      </c>
    </row>
    <row r="151" spans="1:13" ht="24">
      <c r="A151" s="328"/>
      <c r="B151" s="289"/>
      <c r="C151" s="292"/>
      <c r="D151" s="298"/>
      <c r="E151" s="295"/>
      <c r="F151" s="286"/>
      <c r="G151" s="310"/>
      <c r="H151" s="304"/>
      <c r="I151" s="167" t="s">
        <v>1349</v>
      </c>
      <c r="J151" s="167" t="s">
        <v>586</v>
      </c>
      <c r="K151" s="80">
        <v>0</v>
      </c>
      <c r="L151" s="80" t="s">
        <v>1342</v>
      </c>
      <c r="M151" s="81" t="s">
        <v>563</v>
      </c>
    </row>
    <row r="152" spans="1:13" ht="24.75" thickBot="1">
      <c r="A152" s="328"/>
      <c r="B152" s="290"/>
      <c r="C152" s="293"/>
      <c r="D152" s="299"/>
      <c r="E152" s="296"/>
      <c r="F152" s="287"/>
      <c r="G152" s="311"/>
      <c r="H152" s="305"/>
      <c r="I152" s="168" t="s">
        <v>1367</v>
      </c>
      <c r="J152" s="168" t="s">
        <v>1408</v>
      </c>
      <c r="K152" s="83">
        <v>1171450</v>
      </c>
      <c r="L152" s="83" t="s">
        <v>1342</v>
      </c>
      <c r="M152" s="84" t="s">
        <v>495</v>
      </c>
    </row>
    <row r="153" spans="1:13" ht="24.75" thickBot="1">
      <c r="A153" s="328"/>
      <c r="B153" s="288">
        <v>6042</v>
      </c>
      <c r="C153" s="291" t="s">
        <v>16</v>
      </c>
      <c r="D153" s="297" t="s">
        <v>199</v>
      </c>
      <c r="E153" s="294" t="s">
        <v>198</v>
      </c>
      <c r="F153" s="285">
        <v>230000000</v>
      </c>
      <c r="G153" s="309">
        <f>+F153/F798</f>
        <v>0.0019064046902841243</v>
      </c>
      <c r="H153" s="303" t="s">
        <v>474</v>
      </c>
      <c r="I153" s="166" t="s">
        <v>1389</v>
      </c>
      <c r="J153" s="166" t="s">
        <v>1409</v>
      </c>
      <c r="K153" s="78">
        <v>0</v>
      </c>
      <c r="L153" s="78" t="s">
        <v>1342</v>
      </c>
      <c r="M153" s="79" t="s">
        <v>563</v>
      </c>
    </row>
    <row r="154" spans="1:13" ht="24.75" thickBot="1">
      <c r="A154" s="328"/>
      <c r="B154" s="357"/>
      <c r="C154" s="358"/>
      <c r="D154" s="360"/>
      <c r="E154" s="359"/>
      <c r="F154" s="356"/>
      <c r="G154" s="368"/>
      <c r="H154" s="361"/>
      <c r="I154" s="133" t="s">
        <v>1389</v>
      </c>
      <c r="J154" s="170" t="s">
        <v>588</v>
      </c>
      <c r="K154" s="109">
        <v>718671</v>
      </c>
      <c r="L154" s="109" t="s">
        <v>1342</v>
      </c>
      <c r="M154" s="110" t="s">
        <v>495</v>
      </c>
    </row>
    <row r="155" spans="1:13" ht="60" customHeight="1">
      <c r="A155" s="328"/>
      <c r="B155" s="288">
        <v>6047</v>
      </c>
      <c r="C155" s="291" t="s">
        <v>35</v>
      </c>
      <c r="D155" s="297" t="s">
        <v>235</v>
      </c>
      <c r="E155" s="294" t="s">
        <v>234</v>
      </c>
      <c r="F155" s="353">
        <v>237360656</v>
      </c>
      <c r="G155" s="378">
        <f>+F155/F798</f>
        <v>0.0019674150777709417</v>
      </c>
      <c r="H155" s="303" t="s">
        <v>474</v>
      </c>
      <c r="I155" s="87" t="s">
        <v>1345</v>
      </c>
      <c r="J155" s="166" t="s">
        <v>1293</v>
      </c>
      <c r="K155" s="78">
        <v>0</v>
      </c>
      <c r="L155" s="78" t="s">
        <v>1342</v>
      </c>
      <c r="M155" s="79" t="s">
        <v>505</v>
      </c>
    </row>
    <row r="156" spans="1:13" ht="36">
      <c r="A156" s="328"/>
      <c r="B156" s="289"/>
      <c r="C156" s="292"/>
      <c r="D156" s="298"/>
      <c r="E156" s="295"/>
      <c r="F156" s="354"/>
      <c r="G156" s="379"/>
      <c r="H156" s="304"/>
      <c r="I156" s="88" t="s">
        <v>1502</v>
      </c>
      <c r="J156" s="167" t="s">
        <v>1410</v>
      </c>
      <c r="K156" s="80">
        <v>2785787</v>
      </c>
      <c r="L156" s="80" t="s">
        <v>1342</v>
      </c>
      <c r="M156" s="81" t="s">
        <v>495</v>
      </c>
    </row>
    <row r="157" spans="1:13" ht="24">
      <c r="A157" s="328"/>
      <c r="B157" s="289"/>
      <c r="C157" s="292"/>
      <c r="D157" s="298"/>
      <c r="E157" s="295"/>
      <c r="F157" s="354"/>
      <c r="G157" s="379"/>
      <c r="H157" s="304"/>
      <c r="I157" s="88" t="s">
        <v>1345</v>
      </c>
      <c r="J157" s="167" t="s">
        <v>590</v>
      </c>
      <c r="K157" s="80">
        <v>0</v>
      </c>
      <c r="L157" s="80" t="s">
        <v>1342</v>
      </c>
      <c r="M157" s="81" t="s">
        <v>505</v>
      </c>
    </row>
    <row r="158" spans="1:13" ht="36">
      <c r="A158" s="328"/>
      <c r="B158" s="289"/>
      <c r="C158" s="292"/>
      <c r="D158" s="298"/>
      <c r="E158" s="295"/>
      <c r="F158" s="354"/>
      <c r="G158" s="379"/>
      <c r="H158" s="304"/>
      <c r="I158" s="88" t="s">
        <v>1353</v>
      </c>
      <c r="J158" s="167" t="s">
        <v>795</v>
      </c>
      <c r="K158" s="80">
        <v>0</v>
      </c>
      <c r="L158" s="80" t="s">
        <v>1342</v>
      </c>
      <c r="M158" s="81" t="s">
        <v>505</v>
      </c>
    </row>
    <row r="159" spans="1:13" ht="36">
      <c r="A159" s="328"/>
      <c r="B159" s="289"/>
      <c r="C159" s="292"/>
      <c r="D159" s="298"/>
      <c r="E159" s="295"/>
      <c r="F159" s="354"/>
      <c r="G159" s="379"/>
      <c r="H159" s="304"/>
      <c r="I159" s="88" t="s">
        <v>1353</v>
      </c>
      <c r="J159" s="167" t="s">
        <v>1294</v>
      </c>
      <c r="K159" s="80">
        <v>0</v>
      </c>
      <c r="L159" s="80" t="s">
        <v>1342</v>
      </c>
      <c r="M159" s="81" t="s">
        <v>505</v>
      </c>
    </row>
    <row r="160" spans="1:13" ht="36">
      <c r="A160" s="328"/>
      <c r="B160" s="289"/>
      <c r="C160" s="292"/>
      <c r="D160" s="298"/>
      <c r="E160" s="295"/>
      <c r="F160" s="354"/>
      <c r="G160" s="379"/>
      <c r="H160" s="304"/>
      <c r="I160" s="88" t="s">
        <v>1353</v>
      </c>
      <c r="J160" s="167" t="s">
        <v>1295</v>
      </c>
      <c r="K160" s="80">
        <v>0</v>
      </c>
      <c r="L160" s="80" t="s">
        <v>1342</v>
      </c>
      <c r="M160" s="81" t="s">
        <v>505</v>
      </c>
    </row>
    <row r="161" spans="1:13" ht="24.75" thickBot="1">
      <c r="A161" s="328"/>
      <c r="B161" s="290"/>
      <c r="C161" s="293"/>
      <c r="D161" s="299"/>
      <c r="E161" s="296"/>
      <c r="F161" s="355"/>
      <c r="G161" s="380"/>
      <c r="H161" s="305"/>
      <c r="I161" s="168" t="s">
        <v>1367</v>
      </c>
      <c r="J161" s="168" t="s">
        <v>591</v>
      </c>
      <c r="K161" s="83">
        <v>8399116</v>
      </c>
      <c r="L161" s="83" t="s">
        <v>1342</v>
      </c>
      <c r="M161" s="84" t="s">
        <v>495</v>
      </c>
    </row>
    <row r="162" spans="1:13" ht="24">
      <c r="A162" s="328"/>
      <c r="B162" s="288">
        <v>6048</v>
      </c>
      <c r="C162" s="291" t="s">
        <v>26</v>
      </c>
      <c r="D162" s="297" t="s">
        <v>217</v>
      </c>
      <c r="E162" s="294" t="s">
        <v>216</v>
      </c>
      <c r="F162" s="285">
        <v>100000000</v>
      </c>
      <c r="G162" s="309">
        <f>+F162/F798</f>
        <v>0.0008288716044713585</v>
      </c>
      <c r="H162" s="303" t="s">
        <v>478</v>
      </c>
      <c r="I162" s="166" t="s">
        <v>1351</v>
      </c>
      <c r="J162" s="166" t="s">
        <v>1411</v>
      </c>
      <c r="K162" s="78">
        <v>10714286</v>
      </c>
      <c r="L162" s="78" t="s">
        <v>1342</v>
      </c>
      <c r="M162" s="79" t="s">
        <v>563</v>
      </c>
    </row>
    <row r="163" spans="1:13" ht="24">
      <c r="A163" s="328"/>
      <c r="B163" s="289"/>
      <c r="C163" s="292"/>
      <c r="D163" s="298"/>
      <c r="E163" s="295"/>
      <c r="F163" s="286"/>
      <c r="G163" s="310"/>
      <c r="H163" s="304"/>
      <c r="I163" s="167" t="s">
        <v>1351</v>
      </c>
      <c r="J163" s="167" t="s">
        <v>1412</v>
      </c>
      <c r="K163" s="80">
        <v>0</v>
      </c>
      <c r="L163" s="80" t="s">
        <v>1342</v>
      </c>
      <c r="M163" s="81" t="s">
        <v>505</v>
      </c>
    </row>
    <row r="164" spans="1:13" ht="24">
      <c r="A164" s="328"/>
      <c r="B164" s="289"/>
      <c r="C164" s="292"/>
      <c r="D164" s="298"/>
      <c r="E164" s="295"/>
      <c r="F164" s="286"/>
      <c r="G164" s="310"/>
      <c r="H164" s="304"/>
      <c r="I164" s="88" t="s">
        <v>1502</v>
      </c>
      <c r="J164" s="167" t="s">
        <v>593</v>
      </c>
      <c r="K164" s="80">
        <v>7557714</v>
      </c>
      <c r="L164" s="80" t="s">
        <v>1342</v>
      </c>
      <c r="M164" s="81" t="s">
        <v>495</v>
      </c>
    </row>
    <row r="165" spans="1:13" ht="15" customHeight="1">
      <c r="A165" s="328"/>
      <c r="B165" s="289"/>
      <c r="C165" s="292"/>
      <c r="D165" s="298"/>
      <c r="E165" s="295"/>
      <c r="F165" s="286"/>
      <c r="G165" s="310"/>
      <c r="H165" s="304"/>
      <c r="I165" s="88" t="s">
        <v>1345</v>
      </c>
      <c r="J165" s="167" t="s">
        <v>594</v>
      </c>
      <c r="K165" s="80">
        <v>0</v>
      </c>
      <c r="L165" s="80" t="s">
        <v>1342</v>
      </c>
      <c r="M165" s="81" t="s">
        <v>505</v>
      </c>
    </row>
    <row r="166" spans="1:13" ht="15" customHeight="1">
      <c r="A166" s="328"/>
      <c r="B166" s="289"/>
      <c r="C166" s="292"/>
      <c r="D166" s="298"/>
      <c r="E166" s="295"/>
      <c r="F166" s="286"/>
      <c r="G166" s="310"/>
      <c r="H166" s="304"/>
      <c r="I166" s="88" t="s">
        <v>1358</v>
      </c>
      <c r="J166" s="167" t="s">
        <v>1448</v>
      </c>
      <c r="K166" s="80">
        <v>9500348</v>
      </c>
      <c r="L166" s="80" t="s">
        <v>1354</v>
      </c>
      <c r="M166" s="81" t="s">
        <v>563</v>
      </c>
    </row>
    <row r="167" spans="1:13" ht="15" customHeight="1" thickBot="1">
      <c r="A167" s="328"/>
      <c r="B167" s="290"/>
      <c r="C167" s="293"/>
      <c r="D167" s="299"/>
      <c r="E167" s="296"/>
      <c r="F167" s="287"/>
      <c r="G167" s="311"/>
      <c r="H167" s="305"/>
      <c r="I167" s="105" t="s">
        <v>1360</v>
      </c>
      <c r="J167" s="168" t="s">
        <v>1220</v>
      </c>
      <c r="K167" s="83">
        <v>0</v>
      </c>
      <c r="L167" s="83" t="s">
        <v>1354</v>
      </c>
      <c r="M167" s="84" t="s">
        <v>505</v>
      </c>
    </row>
    <row r="168" spans="1:13" ht="15" customHeight="1">
      <c r="A168" s="328"/>
      <c r="B168" s="288">
        <v>6049</v>
      </c>
      <c r="C168" s="291" t="s">
        <v>69</v>
      </c>
      <c r="D168" s="297" t="s">
        <v>282</v>
      </c>
      <c r="E168" s="294" t="s">
        <v>281</v>
      </c>
      <c r="F168" s="285">
        <v>90000000</v>
      </c>
      <c r="G168" s="309">
        <f>+F168/F798</f>
        <v>0.0007459844440242227</v>
      </c>
      <c r="H168" s="303" t="s">
        <v>478</v>
      </c>
      <c r="I168" s="166" t="s">
        <v>1345</v>
      </c>
      <c r="J168" s="166" t="s">
        <v>598</v>
      </c>
      <c r="K168" s="78">
        <v>0</v>
      </c>
      <c r="L168" s="78" t="s">
        <v>1342</v>
      </c>
      <c r="M168" s="79" t="s">
        <v>495</v>
      </c>
    </row>
    <row r="169" spans="1:13" ht="24">
      <c r="A169" s="328"/>
      <c r="B169" s="289"/>
      <c r="C169" s="292"/>
      <c r="D169" s="298"/>
      <c r="E169" s="295"/>
      <c r="F169" s="286"/>
      <c r="G169" s="310"/>
      <c r="H169" s="304"/>
      <c r="I169" s="167" t="s">
        <v>1389</v>
      </c>
      <c r="J169" s="167" t="s">
        <v>601</v>
      </c>
      <c r="K169" s="80">
        <f>3491250*2</f>
        <v>6982500</v>
      </c>
      <c r="L169" s="80" t="s">
        <v>1342</v>
      </c>
      <c r="M169" s="81" t="s">
        <v>495</v>
      </c>
    </row>
    <row r="170" spans="1:13" ht="48">
      <c r="A170" s="328"/>
      <c r="B170" s="289"/>
      <c r="C170" s="292"/>
      <c r="D170" s="298"/>
      <c r="E170" s="295"/>
      <c r="F170" s="286"/>
      <c r="G170" s="310"/>
      <c r="H170" s="304"/>
      <c r="I170" s="167" t="s">
        <v>1351</v>
      </c>
      <c r="J170" s="167" t="s">
        <v>1449</v>
      </c>
      <c r="K170" s="80">
        <f>267165000-90000000</f>
        <v>177165000</v>
      </c>
      <c r="L170" s="80" t="s">
        <v>1354</v>
      </c>
      <c r="M170" s="81" t="s">
        <v>563</v>
      </c>
    </row>
    <row r="171" spans="1:13" ht="28.5" customHeight="1" thickBot="1">
      <c r="A171" s="328"/>
      <c r="B171" s="290"/>
      <c r="C171" s="293"/>
      <c r="D171" s="299"/>
      <c r="E171" s="296"/>
      <c r="F171" s="287"/>
      <c r="G171" s="311"/>
      <c r="H171" s="305"/>
      <c r="I171" s="168" t="s">
        <v>1351</v>
      </c>
      <c r="J171" s="168" t="s">
        <v>600</v>
      </c>
      <c r="K171" s="83">
        <v>0</v>
      </c>
      <c r="L171" s="83" t="s">
        <v>1342</v>
      </c>
      <c r="M171" s="84" t="s">
        <v>563</v>
      </c>
    </row>
    <row r="172" spans="1:13" ht="24">
      <c r="A172" s="328"/>
      <c r="B172" s="288">
        <v>6051</v>
      </c>
      <c r="C172" s="291" t="s">
        <v>34</v>
      </c>
      <c r="D172" s="297" t="s">
        <v>200</v>
      </c>
      <c r="E172" s="294" t="s">
        <v>233</v>
      </c>
      <c r="F172" s="285">
        <v>205900000</v>
      </c>
      <c r="G172" s="309">
        <f>+F172/F798</f>
        <v>0.001706646633606527</v>
      </c>
      <c r="H172" s="303" t="s">
        <v>476</v>
      </c>
      <c r="I172" s="87" t="s">
        <v>1345</v>
      </c>
      <c r="J172" s="166" t="s">
        <v>1221</v>
      </c>
      <c r="K172" s="78">
        <v>0</v>
      </c>
      <c r="L172" s="78" t="s">
        <v>1342</v>
      </c>
      <c r="M172" s="79" t="s">
        <v>495</v>
      </c>
    </row>
    <row r="173" spans="1:13" ht="24">
      <c r="A173" s="328"/>
      <c r="B173" s="289"/>
      <c r="C173" s="292"/>
      <c r="D173" s="298"/>
      <c r="E173" s="295"/>
      <c r="F173" s="286"/>
      <c r="G173" s="310"/>
      <c r="H173" s="304"/>
      <c r="I173" s="167" t="s">
        <v>1366</v>
      </c>
      <c r="J173" s="167" t="s">
        <v>1222</v>
      </c>
      <c r="K173" s="80">
        <v>0</v>
      </c>
      <c r="L173" s="80" t="s">
        <v>1342</v>
      </c>
      <c r="M173" s="81" t="s">
        <v>495</v>
      </c>
    </row>
    <row r="174" spans="1:13" ht="24">
      <c r="A174" s="328"/>
      <c r="B174" s="289"/>
      <c r="C174" s="292"/>
      <c r="D174" s="298"/>
      <c r="E174" s="295"/>
      <c r="F174" s="286"/>
      <c r="G174" s="310"/>
      <c r="H174" s="304"/>
      <c r="I174" s="88" t="s">
        <v>1345</v>
      </c>
      <c r="J174" s="167" t="s">
        <v>1223</v>
      </c>
      <c r="K174" s="80">
        <v>0</v>
      </c>
      <c r="L174" s="80" t="s">
        <v>1342</v>
      </c>
      <c r="M174" s="81" t="s">
        <v>495</v>
      </c>
    </row>
    <row r="175" spans="1:13" ht="24">
      <c r="A175" s="328"/>
      <c r="B175" s="289"/>
      <c r="C175" s="292"/>
      <c r="D175" s="298"/>
      <c r="E175" s="295"/>
      <c r="F175" s="286"/>
      <c r="G175" s="310"/>
      <c r="H175" s="304"/>
      <c r="I175" s="88" t="s">
        <v>1345</v>
      </c>
      <c r="J175" s="167" t="s">
        <v>1224</v>
      </c>
      <c r="K175" s="80">
        <v>0</v>
      </c>
      <c r="L175" s="80" t="s">
        <v>1342</v>
      </c>
      <c r="M175" s="81" t="s">
        <v>495</v>
      </c>
    </row>
    <row r="176" spans="1:13" ht="24.75" thickBot="1">
      <c r="A176" s="328"/>
      <c r="B176" s="290"/>
      <c r="C176" s="293"/>
      <c r="D176" s="299"/>
      <c r="E176" s="296"/>
      <c r="F176" s="287"/>
      <c r="G176" s="311"/>
      <c r="H176" s="305"/>
      <c r="I176" s="168" t="s">
        <v>1351</v>
      </c>
      <c r="J176" s="168" t="s">
        <v>606</v>
      </c>
      <c r="K176" s="83">
        <v>0</v>
      </c>
      <c r="L176" s="83" t="s">
        <v>1342</v>
      </c>
      <c r="M176" s="84" t="s">
        <v>505</v>
      </c>
    </row>
    <row r="177" spans="1:13" ht="15" customHeight="1">
      <c r="A177" s="328"/>
      <c r="B177" s="288">
        <v>6052</v>
      </c>
      <c r="C177" s="291" t="s">
        <v>17</v>
      </c>
      <c r="D177" s="297" t="s">
        <v>200</v>
      </c>
      <c r="E177" s="294" t="s">
        <v>221</v>
      </c>
      <c r="F177" s="285">
        <v>39000000</v>
      </c>
      <c r="G177" s="309">
        <f>+F177/F798</f>
        <v>0.0003232599257438298</v>
      </c>
      <c r="H177" s="303" t="s">
        <v>475</v>
      </c>
      <c r="I177" s="166" t="s">
        <v>1353</v>
      </c>
      <c r="J177" s="166" t="s">
        <v>1450</v>
      </c>
      <c r="K177" s="78">
        <v>39206322</v>
      </c>
      <c r="L177" s="78" t="s">
        <v>1354</v>
      </c>
      <c r="M177" s="79" t="s">
        <v>505</v>
      </c>
    </row>
    <row r="178" spans="1:13" ht="24.75" thickBot="1">
      <c r="A178" s="328"/>
      <c r="B178" s="290"/>
      <c r="C178" s="293"/>
      <c r="D178" s="299"/>
      <c r="E178" s="296"/>
      <c r="F178" s="287"/>
      <c r="G178" s="311"/>
      <c r="H178" s="305"/>
      <c r="I178" s="168" t="s">
        <v>1353</v>
      </c>
      <c r="J178" s="168" t="s">
        <v>608</v>
      </c>
      <c r="K178" s="83">
        <v>0</v>
      </c>
      <c r="L178" s="83" t="s">
        <v>1354</v>
      </c>
      <c r="M178" s="84" t="s">
        <v>505</v>
      </c>
    </row>
    <row r="179" spans="1:13" ht="24">
      <c r="A179" s="328"/>
      <c r="B179" s="288">
        <v>6054</v>
      </c>
      <c r="C179" s="291" t="s">
        <v>19</v>
      </c>
      <c r="D179" s="297" t="s">
        <v>202</v>
      </c>
      <c r="E179" s="294" t="s">
        <v>203</v>
      </c>
      <c r="F179" s="285">
        <v>413015000</v>
      </c>
      <c r="G179" s="309">
        <f>+F179/F798</f>
        <v>0.003423364057207381</v>
      </c>
      <c r="H179" s="303" t="s">
        <v>545</v>
      </c>
      <c r="I179" s="166" t="s">
        <v>1345</v>
      </c>
      <c r="J179" s="166" t="s">
        <v>610</v>
      </c>
      <c r="K179" s="78">
        <v>0</v>
      </c>
      <c r="L179" s="78" t="s">
        <v>1342</v>
      </c>
      <c r="M179" s="79" t="s">
        <v>563</v>
      </c>
    </row>
    <row r="180" spans="1:13" ht="24">
      <c r="A180" s="328"/>
      <c r="B180" s="289"/>
      <c r="C180" s="292"/>
      <c r="D180" s="298"/>
      <c r="E180" s="295"/>
      <c r="F180" s="286"/>
      <c r="G180" s="310"/>
      <c r="H180" s="304"/>
      <c r="I180" s="167" t="s">
        <v>1345</v>
      </c>
      <c r="J180" s="167" t="s">
        <v>609</v>
      </c>
      <c r="K180" s="80">
        <v>0</v>
      </c>
      <c r="L180" s="80" t="s">
        <v>1342</v>
      </c>
      <c r="M180" s="81" t="s">
        <v>563</v>
      </c>
    </row>
    <row r="181" spans="1:13" ht="24.75" thickBot="1">
      <c r="A181" s="328"/>
      <c r="B181" s="357"/>
      <c r="C181" s="358"/>
      <c r="D181" s="360"/>
      <c r="E181" s="359"/>
      <c r="F181" s="356"/>
      <c r="G181" s="368"/>
      <c r="H181" s="361"/>
      <c r="I181" s="170" t="s">
        <v>1351</v>
      </c>
      <c r="J181" s="170" t="s">
        <v>611</v>
      </c>
      <c r="K181" s="109">
        <v>0</v>
      </c>
      <c r="L181" s="109" t="s">
        <v>1342</v>
      </c>
      <c r="M181" s="110" t="s">
        <v>563</v>
      </c>
    </row>
    <row r="182" spans="1:13" ht="36" customHeight="1">
      <c r="A182" s="329"/>
      <c r="B182" s="321">
        <v>6056</v>
      </c>
      <c r="C182" s="283" t="s">
        <v>77</v>
      </c>
      <c r="D182" s="384" t="s">
        <v>288</v>
      </c>
      <c r="E182" s="384" t="s">
        <v>1514</v>
      </c>
      <c r="F182" s="279">
        <v>193760000</v>
      </c>
      <c r="G182" s="281">
        <f>+F182/F798</f>
        <v>0.001606021620823704</v>
      </c>
      <c r="H182" s="283" t="s">
        <v>478</v>
      </c>
      <c r="I182" s="180" t="s">
        <v>1350</v>
      </c>
      <c r="J182" s="126" t="s">
        <v>1537</v>
      </c>
      <c r="K182" s="181">
        <v>4057962</v>
      </c>
      <c r="L182" s="181" t="s">
        <v>1354</v>
      </c>
      <c r="M182" s="184" t="s">
        <v>563</v>
      </c>
    </row>
    <row r="183" spans="1:13" ht="24.75" thickBot="1">
      <c r="A183" s="329"/>
      <c r="B183" s="323"/>
      <c r="C183" s="284"/>
      <c r="D183" s="385"/>
      <c r="E183" s="385"/>
      <c r="F183" s="280"/>
      <c r="G183" s="282"/>
      <c r="H183" s="284"/>
      <c r="I183" s="182" t="s">
        <v>1348</v>
      </c>
      <c r="J183" s="82" t="s">
        <v>1538</v>
      </c>
      <c r="K183" s="183"/>
      <c r="L183" s="183" t="s">
        <v>1354</v>
      </c>
      <c r="M183" s="186"/>
    </row>
    <row r="184" spans="1:13" ht="15" customHeight="1">
      <c r="A184" s="328"/>
      <c r="B184" s="288">
        <v>6058</v>
      </c>
      <c r="C184" s="291" t="s">
        <v>58</v>
      </c>
      <c r="D184" s="297" t="s">
        <v>274</v>
      </c>
      <c r="E184" s="294" t="s">
        <v>273</v>
      </c>
      <c r="F184" s="285">
        <v>14989770480</v>
      </c>
      <c r="G184" s="381">
        <f>+F184/F798</f>
        <v>0.12424595108415006</v>
      </c>
      <c r="H184" s="303" t="s">
        <v>477</v>
      </c>
      <c r="I184" s="87" t="s">
        <v>1502</v>
      </c>
      <c r="J184" s="166" t="s">
        <v>1451</v>
      </c>
      <c r="K184" s="78">
        <v>1705435655</v>
      </c>
      <c r="L184" s="78" t="s">
        <v>1354</v>
      </c>
      <c r="M184" s="79" t="s">
        <v>506</v>
      </c>
    </row>
    <row r="185" spans="1:13" ht="33" customHeight="1">
      <c r="A185" s="328"/>
      <c r="B185" s="289"/>
      <c r="C185" s="292"/>
      <c r="D185" s="298"/>
      <c r="E185" s="295"/>
      <c r="F185" s="286"/>
      <c r="G185" s="382"/>
      <c r="H185" s="304"/>
      <c r="I185" s="88" t="s">
        <v>1345</v>
      </c>
      <c r="J185" s="167" t="s">
        <v>613</v>
      </c>
      <c r="K185" s="80">
        <v>0</v>
      </c>
      <c r="L185" s="80" t="s">
        <v>1342</v>
      </c>
      <c r="M185" s="81" t="s">
        <v>495</v>
      </c>
    </row>
    <row r="186" spans="1:13" ht="69" customHeight="1" thickBot="1">
      <c r="A186" s="328"/>
      <c r="B186" s="290"/>
      <c r="C186" s="293"/>
      <c r="D186" s="299"/>
      <c r="E186" s="296"/>
      <c r="F186" s="287"/>
      <c r="G186" s="383"/>
      <c r="H186" s="305"/>
      <c r="I186" s="105" t="s">
        <v>1345</v>
      </c>
      <c r="J186" s="168" t="s">
        <v>614</v>
      </c>
      <c r="K186" s="83">
        <v>0</v>
      </c>
      <c r="L186" s="83" t="s">
        <v>1354</v>
      </c>
      <c r="M186" s="84" t="s">
        <v>495</v>
      </c>
    </row>
    <row r="187" spans="1:13" ht="24">
      <c r="A187" s="328"/>
      <c r="B187" s="288">
        <v>6060</v>
      </c>
      <c r="C187" s="291" t="s">
        <v>27</v>
      </c>
      <c r="D187" s="297" t="s">
        <v>219</v>
      </c>
      <c r="E187" s="294" t="s">
        <v>218</v>
      </c>
      <c r="F187" s="285">
        <v>54992000</v>
      </c>
      <c r="G187" s="309">
        <f>+F187/F798</f>
        <v>0.00045581307273088946</v>
      </c>
      <c r="H187" s="303" t="s">
        <v>474</v>
      </c>
      <c r="I187" s="87" t="s">
        <v>1345</v>
      </c>
      <c r="J187" s="166" t="s">
        <v>615</v>
      </c>
      <c r="K187" s="78">
        <v>0</v>
      </c>
      <c r="L187" s="78" t="s">
        <v>1342</v>
      </c>
      <c r="M187" s="79" t="s">
        <v>505</v>
      </c>
    </row>
    <row r="188" spans="1:13" ht="24">
      <c r="A188" s="328"/>
      <c r="B188" s="289"/>
      <c r="C188" s="292"/>
      <c r="D188" s="298"/>
      <c r="E188" s="295"/>
      <c r="F188" s="286"/>
      <c r="G188" s="310"/>
      <c r="H188" s="304"/>
      <c r="I188" s="88" t="s">
        <v>1345</v>
      </c>
      <c r="J188" s="167" t="s">
        <v>1296</v>
      </c>
      <c r="K188" s="80">
        <v>0</v>
      </c>
      <c r="L188" s="80" t="s">
        <v>1342</v>
      </c>
      <c r="M188" s="81" t="s">
        <v>505</v>
      </c>
    </row>
    <row r="189" spans="1:13" ht="48">
      <c r="A189" s="328"/>
      <c r="B189" s="289"/>
      <c r="C189" s="292"/>
      <c r="D189" s="298"/>
      <c r="E189" s="295"/>
      <c r="F189" s="286"/>
      <c r="G189" s="310"/>
      <c r="H189" s="304"/>
      <c r="I189" s="158" t="s">
        <v>1639</v>
      </c>
      <c r="J189" s="167" t="s">
        <v>617</v>
      </c>
      <c r="K189" s="80">
        <v>0</v>
      </c>
      <c r="L189" s="80" t="s">
        <v>1354</v>
      </c>
      <c r="M189" s="81" t="s">
        <v>495</v>
      </c>
    </row>
    <row r="190" spans="1:13" ht="28.5" customHeight="1" thickBot="1">
      <c r="A190" s="328"/>
      <c r="B190" s="290"/>
      <c r="C190" s="293"/>
      <c r="D190" s="299"/>
      <c r="E190" s="296"/>
      <c r="F190" s="287"/>
      <c r="G190" s="311"/>
      <c r="H190" s="305"/>
      <c r="I190" s="136" t="s">
        <v>1351</v>
      </c>
      <c r="J190" s="168" t="s">
        <v>1452</v>
      </c>
      <c r="K190" s="83">
        <v>5892000</v>
      </c>
      <c r="L190" s="83" t="s">
        <v>1354</v>
      </c>
      <c r="M190" s="84" t="s">
        <v>495</v>
      </c>
    </row>
    <row r="191" spans="1:13" ht="15" customHeight="1">
      <c r="A191" s="328"/>
      <c r="B191" s="288">
        <v>6061</v>
      </c>
      <c r="C191" s="291" t="s">
        <v>29</v>
      </c>
      <c r="D191" s="297" t="s">
        <v>224</v>
      </c>
      <c r="E191" s="294" t="s">
        <v>297</v>
      </c>
      <c r="F191" s="285">
        <v>490784000</v>
      </c>
      <c r="G191" s="309">
        <f>+F191/F798</f>
        <v>0.004067969215288712</v>
      </c>
      <c r="H191" s="303" t="s">
        <v>474</v>
      </c>
      <c r="I191" s="87" t="s">
        <v>1345</v>
      </c>
      <c r="J191" s="166" t="s">
        <v>623</v>
      </c>
      <c r="K191" s="78">
        <v>0</v>
      </c>
      <c r="L191" s="78" t="s">
        <v>1342</v>
      </c>
      <c r="M191" s="79" t="s">
        <v>563</v>
      </c>
    </row>
    <row r="192" spans="1:13" ht="24">
      <c r="A192" s="328"/>
      <c r="B192" s="289"/>
      <c r="C192" s="292"/>
      <c r="D192" s="298"/>
      <c r="E192" s="295"/>
      <c r="F192" s="286"/>
      <c r="G192" s="310"/>
      <c r="H192" s="304"/>
      <c r="I192" s="88" t="s">
        <v>1345</v>
      </c>
      <c r="J192" s="167" t="s">
        <v>624</v>
      </c>
      <c r="K192" s="80">
        <v>0</v>
      </c>
      <c r="L192" s="80" t="s">
        <v>1342</v>
      </c>
      <c r="M192" s="81" t="s">
        <v>563</v>
      </c>
    </row>
    <row r="193" spans="1:13" ht="24">
      <c r="A193" s="328"/>
      <c r="B193" s="289"/>
      <c r="C193" s="292"/>
      <c r="D193" s="298"/>
      <c r="E193" s="295"/>
      <c r="F193" s="286"/>
      <c r="G193" s="310"/>
      <c r="H193" s="304"/>
      <c r="I193" s="88" t="s">
        <v>1353</v>
      </c>
      <c r="J193" s="167" t="s">
        <v>619</v>
      </c>
      <c r="K193" s="80">
        <v>0</v>
      </c>
      <c r="L193" s="80" t="s">
        <v>1342</v>
      </c>
      <c r="M193" s="81" t="s">
        <v>505</v>
      </c>
    </row>
    <row r="194" spans="1:13" ht="24">
      <c r="A194" s="328"/>
      <c r="B194" s="289"/>
      <c r="C194" s="292"/>
      <c r="D194" s="298"/>
      <c r="E194" s="295"/>
      <c r="F194" s="286"/>
      <c r="G194" s="310"/>
      <c r="H194" s="304"/>
      <c r="I194" s="88" t="s">
        <v>1353</v>
      </c>
      <c r="J194" s="167" t="s">
        <v>620</v>
      </c>
      <c r="K194" s="80">
        <v>0</v>
      </c>
      <c r="L194" s="80" t="s">
        <v>1342</v>
      </c>
      <c r="M194" s="81" t="s">
        <v>505</v>
      </c>
    </row>
    <row r="195" spans="1:13" ht="15" customHeight="1">
      <c r="A195" s="328"/>
      <c r="B195" s="289"/>
      <c r="C195" s="292"/>
      <c r="D195" s="298"/>
      <c r="E195" s="295"/>
      <c r="F195" s="286"/>
      <c r="G195" s="310"/>
      <c r="H195" s="304"/>
      <c r="I195" s="88" t="s">
        <v>1345</v>
      </c>
      <c r="J195" s="167" t="s">
        <v>1453</v>
      </c>
      <c r="K195" s="80"/>
      <c r="L195" s="80" t="s">
        <v>1354</v>
      </c>
      <c r="M195" s="81" t="s">
        <v>563</v>
      </c>
    </row>
    <row r="196" spans="1:13" ht="15" customHeight="1">
      <c r="A196" s="328"/>
      <c r="B196" s="289"/>
      <c r="C196" s="292"/>
      <c r="D196" s="298"/>
      <c r="E196" s="295"/>
      <c r="F196" s="286"/>
      <c r="G196" s="310"/>
      <c r="H196" s="304"/>
      <c r="I196" s="88" t="s">
        <v>1345</v>
      </c>
      <c r="J196" s="167" t="s">
        <v>1415</v>
      </c>
      <c r="K196" s="80">
        <v>0</v>
      </c>
      <c r="L196" s="80" t="s">
        <v>1342</v>
      </c>
      <c r="M196" s="81" t="s">
        <v>495</v>
      </c>
    </row>
    <row r="197" spans="1:13" ht="24.75" thickBot="1">
      <c r="A197" s="328"/>
      <c r="B197" s="290"/>
      <c r="C197" s="293"/>
      <c r="D197" s="299"/>
      <c r="E197" s="296"/>
      <c r="F197" s="287"/>
      <c r="G197" s="311"/>
      <c r="H197" s="305"/>
      <c r="I197" s="168" t="s">
        <v>1367</v>
      </c>
      <c r="J197" s="168" t="s">
        <v>625</v>
      </c>
      <c r="K197" s="83">
        <v>7993800</v>
      </c>
      <c r="L197" s="83" t="s">
        <v>1354</v>
      </c>
      <c r="M197" s="84" t="s">
        <v>495</v>
      </c>
    </row>
    <row r="198" spans="1:13" ht="27.75" customHeight="1">
      <c r="A198" s="328"/>
      <c r="B198" s="288">
        <v>6062</v>
      </c>
      <c r="C198" s="291" t="s">
        <v>84</v>
      </c>
      <c r="D198" s="297" t="s">
        <v>313</v>
      </c>
      <c r="E198" s="294" t="s">
        <v>312</v>
      </c>
      <c r="F198" s="285">
        <v>150000000</v>
      </c>
      <c r="G198" s="309">
        <f>+F198/F798</f>
        <v>0.0012433074067070378</v>
      </c>
      <c r="H198" s="303" t="s">
        <v>474</v>
      </c>
      <c r="I198" s="87" t="s">
        <v>1345</v>
      </c>
      <c r="J198" s="166" t="s">
        <v>1454</v>
      </c>
      <c r="K198" s="78">
        <v>0</v>
      </c>
      <c r="L198" s="78" t="s">
        <v>1354</v>
      </c>
      <c r="M198" s="79" t="s">
        <v>505</v>
      </c>
    </row>
    <row r="199" spans="1:13" ht="48.75" thickBot="1">
      <c r="A199" s="328"/>
      <c r="B199" s="290"/>
      <c r="C199" s="293"/>
      <c r="D199" s="299"/>
      <c r="E199" s="296"/>
      <c r="F199" s="287"/>
      <c r="G199" s="311"/>
      <c r="H199" s="305"/>
      <c r="I199" s="105" t="s">
        <v>1502</v>
      </c>
      <c r="J199" s="168" t="s">
        <v>1455</v>
      </c>
      <c r="K199" s="83">
        <v>11253000</v>
      </c>
      <c r="L199" s="83" t="s">
        <v>1354</v>
      </c>
      <c r="M199" s="84" t="s">
        <v>495</v>
      </c>
    </row>
    <row r="200" spans="1:13" ht="36.75" customHeight="1">
      <c r="A200" s="328"/>
      <c r="B200" s="288">
        <v>6065</v>
      </c>
      <c r="C200" s="291" t="s">
        <v>83</v>
      </c>
      <c r="D200" s="297" t="s">
        <v>311</v>
      </c>
      <c r="E200" s="294" t="s">
        <v>310</v>
      </c>
      <c r="F200" s="285">
        <v>372250200</v>
      </c>
      <c r="G200" s="309">
        <f>+F200/F798</f>
        <v>0.0030854762053878406</v>
      </c>
      <c r="H200" s="303" t="s">
        <v>474</v>
      </c>
      <c r="I200" s="87" t="s">
        <v>1345</v>
      </c>
      <c r="J200" s="166" t="s">
        <v>1461</v>
      </c>
      <c r="K200" s="78">
        <v>0</v>
      </c>
      <c r="L200" s="78" t="s">
        <v>1342</v>
      </c>
      <c r="M200" s="79" t="s">
        <v>495</v>
      </c>
    </row>
    <row r="201" spans="1:13" ht="36">
      <c r="A201" s="328"/>
      <c r="B201" s="289"/>
      <c r="C201" s="292"/>
      <c r="D201" s="298"/>
      <c r="E201" s="295"/>
      <c r="F201" s="286"/>
      <c r="G201" s="310"/>
      <c r="H201" s="304"/>
      <c r="I201" s="88" t="s">
        <v>1345</v>
      </c>
      <c r="J201" s="167" t="s">
        <v>1460</v>
      </c>
      <c r="K201" s="80">
        <v>0</v>
      </c>
      <c r="L201" s="80" t="s">
        <v>1354</v>
      </c>
      <c r="M201" s="81" t="s">
        <v>505</v>
      </c>
    </row>
    <row r="202" spans="1:13" ht="36">
      <c r="A202" s="328"/>
      <c r="B202" s="289"/>
      <c r="C202" s="292"/>
      <c r="D202" s="298"/>
      <c r="E202" s="295"/>
      <c r="F202" s="286"/>
      <c r="G202" s="310"/>
      <c r="H202" s="304"/>
      <c r="I202" s="167" t="s">
        <v>1349</v>
      </c>
      <c r="J202" s="167" t="s">
        <v>1463</v>
      </c>
      <c r="K202" s="80">
        <v>0</v>
      </c>
      <c r="L202" s="80" t="s">
        <v>1354</v>
      </c>
      <c r="M202" s="81" t="s">
        <v>505</v>
      </c>
    </row>
    <row r="203" spans="1:13" ht="24">
      <c r="A203" s="328"/>
      <c r="B203" s="289"/>
      <c r="C203" s="292"/>
      <c r="D203" s="298"/>
      <c r="E203" s="295"/>
      <c r="F203" s="286"/>
      <c r="G203" s="310"/>
      <c r="H203" s="304"/>
      <c r="I203" s="88" t="s">
        <v>1345</v>
      </c>
      <c r="J203" s="167" t="s">
        <v>1462</v>
      </c>
      <c r="K203" s="80">
        <v>0</v>
      </c>
      <c r="L203" s="80" t="s">
        <v>1354</v>
      </c>
      <c r="M203" s="81" t="s">
        <v>505</v>
      </c>
    </row>
    <row r="204" spans="1:13" ht="15" customHeight="1" thickBot="1">
      <c r="A204" s="328"/>
      <c r="B204" s="290"/>
      <c r="C204" s="293"/>
      <c r="D204" s="299"/>
      <c r="E204" s="296"/>
      <c r="F204" s="287"/>
      <c r="G204" s="311"/>
      <c r="H204" s="305"/>
      <c r="I204" s="105" t="s">
        <v>1345</v>
      </c>
      <c r="J204" s="168" t="s">
        <v>629</v>
      </c>
      <c r="K204" s="83">
        <v>0</v>
      </c>
      <c r="L204" s="83" t="s">
        <v>1342</v>
      </c>
      <c r="M204" s="84" t="s">
        <v>495</v>
      </c>
    </row>
    <row r="205" spans="1:13" ht="15" customHeight="1">
      <c r="A205" s="328"/>
      <c r="B205" s="288">
        <v>6066</v>
      </c>
      <c r="C205" s="303" t="s">
        <v>75</v>
      </c>
      <c r="D205" s="306" t="s">
        <v>291</v>
      </c>
      <c r="E205" s="294" t="s">
        <v>293</v>
      </c>
      <c r="F205" s="353">
        <v>699442240</v>
      </c>
      <c r="G205" s="309">
        <f>+F205/F798</f>
        <v>0.005797478117038409</v>
      </c>
      <c r="H205" s="303" t="s">
        <v>474</v>
      </c>
      <c r="I205" s="87" t="s">
        <v>1345</v>
      </c>
      <c r="J205" s="151" t="s">
        <v>1464</v>
      </c>
      <c r="K205" s="78">
        <v>0</v>
      </c>
      <c r="L205" s="78" t="s">
        <v>1342</v>
      </c>
      <c r="M205" s="79" t="s">
        <v>505</v>
      </c>
    </row>
    <row r="206" spans="1:13" ht="15" customHeight="1">
      <c r="A206" s="328"/>
      <c r="B206" s="289"/>
      <c r="C206" s="304"/>
      <c r="D206" s="307"/>
      <c r="E206" s="295"/>
      <c r="F206" s="354"/>
      <c r="G206" s="310"/>
      <c r="H206" s="304"/>
      <c r="I206" s="88" t="s">
        <v>1345</v>
      </c>
      <c r="J206" s="127" t="s">
        <v>814</v>
      </c>
      <c r="K206" s="80">
        <v>0</v>
      </c>
      <c r="L206" s="80" t="s">
        <v>1342</v>
      </c>
      <c r="M206" s="81" t="s">
        <v>495</v>
      </c>
    </row>
    <row r="207" spans="1:13" ht="15" customHeight="1">
      <c r="A207" s="328"/>
      <c r="B207" s="289"/>
      <c r="C207" s="304"/>
      <c r="D207" s="307"/>
      <c r="E207" s="295"/>
      <c r="F207" s="354"/>
      <c r="G207" s="310"/>
      <c r="H207" s="304"/>
      <c r="I207" s="88" t="s">
        <v>1353</v>
      </c>
      <c r="J207" s="127" t="s">
        <v>1465</v>
      </c>
      <c r="K207" s="80">
        <v>0</v>
      </c>
      <c r="L207" s="80" t="s">
        <v>1354</v>
      </c>
      <c r="M207" s="81" t="s">
        <v>505</v>
      </c>
    </row>
    <row r="208" spans="1:13" ht="60.75" thickBot="1">
      <c r="A208" s="328"/>
      <c r="B208" s="290"/>
      <c r="C208" s="305"/>
      <c r="D208" s="308"/>
      <c r="E208" s="296"/>
      <c r="F208" s="355"/>
      <c r="G208" s="311"/>
      <c r="H208" s="305"/>
      <c r="I208" s="163" t="s">
        <v>1502</v>
      </c>
      <c r="J208" s="152" t="s">
        <v>1466</v>
      </c>
      <c r="K208" s="83">
        <v>20853929</v>
      </c>
      <c r="L208" s="83" t="s">
        <v>1354</v>
      </c>
      <c r="M208" s="84" t="s">
        <v>495</v>
      </c>
    </row>
    <row r="209" spans="1:13" ht="31.5" customHeight="1">
      <c r="A209" s="328"/>
      <c r="B209" s="288">
        <v>6067</v>
      </c>
      <c r="C209" s="291" t="s">
        <v>11</v>
      </c>
      <c r="D209" s="297" t="s">
        <v>191</v>
      </c>
      <c r="E209" s="294" t="s">
        <v>296</v>
      </c>
      <c r="F209" s="285">
        <v>204869041</v>
      </c>
      <c r="G209" s="309">
        <f>+F209/F798</f>
        <v>0.001698101307201785</v>
      </c>
      <c r="H209" s="386" t="s">
        <v>475</v>
      </c>
      <c r="I209" s="70" t="s">
        <v>1692</v>
      </c>
      <c r="J209" s="153" t="s">
        <v>1467</v>
      </c>
      <c r="K209" s="78">
        <v>0</v>
      </c>
      <c r="L209" s="78" t="s">
        <v>1354</v>
      </c>
      <c r="M209" s="79" t="s">
        <v>563</v>
      </c>
    </row>
    <row r="210" spans="1:13" ht="48">
      <c r="A210" s="328"/>
      <c r="B210" s="289"/>
      <c r="C210" s="292"/>
      <c r="D210" s="298"/>
      <c r="E210" s="295"/>
      <c r="F210" s="286"/>
      <c r="G210" s="310"/>
      <c r="H210" s="304"/>
      <c r="I210" s="88" t="s">
        <v>1692</v>
      </c>
      <c r="J210" s="167" t="s">
        <v>1642</v>
      </c>
      <c r="K210" s="80">
        <v>0</v>
      </c>
      <c r="L210" s="80" t="s">
        <v>1354</v>
      </c>
      <c r="M210" s="81" t="s">
        <v>505</v>
      </c>
    </row>
    <row r="211" spans="1:13" ht="34.5" customHeight="1">
      <c r="A211" s="328"/>
      <c r="B211" s="289"/>
      <c r="C211" s="292"/>
      <c r="D211" s="298"/>
      <c r="E211" s="295"/>
      <c r="F211" s="286"/>
      <c r="G211" s="310"/>
      <c r="H211" s="304"/>
      <c r="I211" s="88" t="s">
        <v>1502</v>
      </c>
      <c r="J211" s="167" t="s">
        <v>1469</v>
      </c>
      <c r="K211" s="80">
        <v>0</v>
      </c>
      <c r="L211" s="80" t="s">
        <v>1354</v>
      </c>
      <c r="M211" s="81" t="s">
        <v>563</v>
      </c>
    </row>
    <row r="212" spans="1:13" ht="35.25" customHeight="1">
      <c r="A212" s="328"/>
      <c r="B212" s="289"/>
      <c r="C212" s="292"/>
      <c r="D212" s="298"/>
      <c r="E212" s="295"/>
      <c r="F212" s="286"/>
      <c r="G212" s="310"/>
      <c r="H212" s="304"/>
      <c r="I212" s="88" t="s">
        <v>1345</v>
      </c>
      <c r="J212" s="167" t="s">
        <v>1468</v>
      </c>
      <c r="K212" s="80">
        <v>0</v>
      </c>
      <c r="L212" s="80" t="s">
        <v>1342</v>
      </c>
      <c r="M212" s="81" t="s">
        <v>563</v>
      </c>
    </row>
    <row r="213" spans="1:13" ht="36">
      <c r="A213" s="328"/>
      <c r="B213" s="289"/>
      <c r="C213" s="292"/>
      <c r="D213" s="298"/>
      <c r="E213" s="295"/>
      <c r="F213" s="286"/>
      <c r="G213" s="310"/>
      <c r="H213" s="304"/>
      <c r="I213" s="88" t="s">
        <v>1692</v>
      </c>
      <c r="J213" s="167" t="s">
        <v>1470</v>
      </c>
      <c r="K213" s="80">
        <v>21950254</v>
      </c>
      <c r="L213" s="80" t="s">
        <v>1354</v>
      </c>
      <c r="M213" s="81" t="s">
        <v>495</v>
      </c>
    </row>
    <row r="214" spans="1:13" ht="60.75" thickBot="1">
      <c r="A214" s="328"/>
      <c r="B214" s="290"/>
      <c r="C214" s="293"/>
      <c r="D214" s="299"/>
      <c r="E214" s="296"/>
      <c r="F214" s="287"/>
      <c r="G214" s="311"/>
      <c r="H214" s="305"/>
      <c r="I214" s="105" t="s">
        <v>1502</v>
      </c>
      <c r="J214" s="168" t="s">
        <v>1471</v>
      </c>
      <c r="K214" s="83">
        <v>49307391</v>
      </c>
      <c r="L214" s="83" t="s">
        <v>1354</v>
      </c>
      <c r="M214" s="84" t="s">
        <v>495</v>
      </c>
    </row>
    <row r="215" spans="1:13" ht="24">
      <c r="A215" s="328"/>
      <c r="B215" s="288">
        <v>6068</v>
      </c>
      <c r="C215" s="291" t="s">
        <v>8</v>
      </c>
      <c r="D215" s="297" t="s">
        <v>189</v>
      </c>
      <c r="E215" s="294" t="s">
        <v>188</v>
      </c>
      <c r="F215" s="285">
        <v>200000000</v>
      </c>
      <c r="G215" s="309">
        <f>+F215/F798</f>
        <v>0.001657743208942717</v>
      </c>
      <c r="H215" s="303" t="s">
        <v>475</v>
      </c>
      <c r="I215" s="87" t="s">
        <v>1353</v>
      </c>
      <c r="J215" s="166" t="s">
        <v>1472</v>
      </c>
      <c r="K215" s="78">
        <v>0</v>
      </c>
      <c r="L215" s="78" t="s">
        <v>1354</v>
      </c>
      <c r="M215" s="79" t="s">
        <v>505</v>
      </c>
    </row>
    <row r="216" spans="1:13" ht="36">
      <c r="A216" s="328"/>
      <c r="B216" s="289"/>
      <c r="C216" s="292"/>
      <c r="D216" s="298"/>
      <c r="E216" s="295"/>
      <c r="F216" s="286"/>
      <c r="G216" s="310"/>
      <c r="H216" s="304"/>
      <c r="I216" s="88" t="s">
        <v>1502</v>
      </c>
      <c r="J216" s="167" t="s">
        <v>1473</v>
      </c>
      <c r="K216" s="80">
        <v>32137500</v>
      </c>
      <c r="L216" s="80" t="s">
        <v>1354</v>
      </c>
      <c r="M216" s="81" t="s">
        <v>495</v>
      </c>
    </row>
    <row r="217" spans="1:13" ht="36.75" thickBot="1">
      <c r="A217" s="328"/>
      <c r="B217" s="290"/>
      <c r="C217" s="293"/>
      <c r="D217" s="299"/>
      <c r="E217" s="296"/>
      <c r="F217" s="287"/>
      <c r="G217" s="311"/>
      <c r="H217" s="305"/>
      <c r="I217" s="105" t="s">
        <v>1475</v>
      </c>
      <c r="J217" s="168" t="s">
        <v>1476</v>
      </c>
      <c r="K217" s="83">
        <v>1250000</v>
      </c>
      <c r="L217" s="83" t="s">
        <v>1354</v>
      </c>
      <c r="M217" s="84" t="s">
        <v>495</v>
      </c>
    </row>
    <row r="218" spans="1:13" ht="36">
      <c r="A218" s="328"/>
      <c r="B218" s="288">
        <v>6071</v>
      </c>
      <c r="C218" s="291" t="s">
        <v>47</v>
      </c>
      <c r="D218" s="297" t="s">
        <v>252</v>
      </c>
      <c r="E218" s="294" t="s">
        <v>251</v>
      </c>
      <c r="F218" s="285">
        <v>880000000</v>
      </c>
      <c r="G218" s="309">
        <f>+F218/F798</f>
        <v>0.007294070119347954</v>
      </c>
      <c r="H218" s="303" t="s">
        <v>475</v>
      </c>
      <c r="I218" s="87" t="s">
        <v>1502</v>
      </c>
      <c r="J218" s="166" t="s">
        <v>1478</v>
      </c>
      <c r="K218" s="78">
        <v>121901085</v>
      </c>
      <c r="L218" s="78" t="s">
        <v>1354</v>
      </c>
      <c r="M218" s="79" t="s">
        <v>495</v>
      </c>
    </row>
    <row r="219" spans="1:13" ht="24.75" thickBot="1">
      <c r="A219" s="328"/>
      <c r="B219" s="290"/>
      <c r="C219" s="293"/>
      <c r="D219" s="299"/>
      <c r="E219" s="296"/>
      <c r="F219" s="287"/>
      <c r="G219" s="311"/>
      <c r="H219" s="305"/>
      <c r="I219" s="105" t="s">
        <v>1358</v>
      </c>
      <c r="J219" s="168" t="s">
        <v>1477</v>
      </c>
      <c r="K219" s="83">
        <v>758098915</v>
      </c>
      <c r="L219" s="83" t="s">
        <v>1354</v>
      </c>
      <c r="M219" s="84" t="s">
        <v>563</v>
      </c>
    </row>
    <row r="220" spans="1:13" ht="24">
      <c r="A220" s="328"/>
      <c r="B220" s="288">
        <v>6072</v>
      </c>
      <c r="C220" s="291" t="s">
        <v>48</v>
      </c>
      <c r="D220" s="297" t="s">
        <v>255</v>
      </c>
      <c r="E220" s="294" t="s">
        <v>256</v>
      </c>
      <c r="F220" s="285">
        <v>1199466594</v>
      </c>
      <c r="G220" s="309">
        <f>+F220/F798</f>
        <v>0.009942038002785755</v>
      </c>
      <c r="H220" s="303" t="s">
        <v>475</v>
      </c>
      <c r="I220" s="164" t="s">
        <v>1389</v>
      </c>
      <c r="J220" s="166" t="s">
        <v>1479</v>
      </c>
      <c r="K220" s="78">
        <v>4800000</v>
      </c>
      <c r="L220" s="78" t="s">
        <v>1342</v>
      </c>
      <c r="M220" s="79" t="s">
        <v>505</v>
      </c>
    </row>
    <row r="221" spans="1:13" ht="37.5" customHeight="1">
      <c r="A221" s="328"/>
      <c r="B221" s="289"/>
      <c r="C221" s="292"/>
      <c r="D221" s="298"/>
      <c r="E221" s="295"/>
      <c r="F221" s="286"/>
      <c r="G221" s="310"/>
      <c r="H221" s="304"/>
      <c r="I221" s="88" t="s">
        <v>1502</v>
      </c>
      <c r="J221" s="167" t="s">
        <v>1480</v>
      </c>
      <c r="K221" s="80">
        <v>79827918</v>
      </c>
      <c r="L221" s="80" t="s">
        <v>1354</v>
      </c>
      <c r="M221" s="81" t="s">
        <v>495</v>
      </c>
    </row>
    <row r="222" spans="1:13" ht="36.75" thickBot="1">
      <c r="A222" s="328"/>
      <c r="B222" s="290"/>
      <c r="C222" s="293"/>
      <c r="D222" s="299"/>
      <c r="E222" s="296"/>
      <c r="F222" s="287"/>
      <c r="G222" s="311"/>
      <c r="H222" s="305"/>
      <c r="I222" s="105" t="s">
        <v>1502</v>
      </c>
      <c r="J222" s="168" t="s">
        <v>1481</v>
      </c>
      <c r="K222" s="83">
        <v>66930832</v>
      </c>
      <c r="L222" s="83" t="s">
        <v>1354</v>
      </c>
      <c r="M222" s="84" t="s">
        <v>495</v>
      </c>
    </row>
    <row r="223" spans="1:13" ht="60">
      <c r="A223" s="328"/>
      <c r="B223" s="288">
        <v>6073</v>
      </c>
      <c r="C223" s="291" t="s">
        <v>78</v>
      </c>
      <c r="D223" s="297" t="s">
        <v>288</v>
      </c>
      <c r="E223" s="294" t="s">
        <v>300</v>
      </c>
      <c r="F223" s="285">
        <v>376772822</v>
      </c>
      <c r="G223" s="309">
        <f>+F223/F798</f>
        <v>0.0031229629349234156</v>
      </c>
      <c r="H223" s="303" t="s">
        <v>475</v>
      </c>
      <c r="I223" s="87" t="s">
        <v>1346</v>
      </c>
      <c r="J223" s="166" t="s">
        <v>1482</v>
      </c>
      <c r="K223" s="78">
        <f>450848700-319686031</f>
        <v>131162669</v>
      </c>
      <c r="L223" s="78" t="s">
        <v>1354</v>
      </c>
      <c r="M223" s="79" t="s">
        <v>495</v>
      </c>
    </row>
    <row r="224" spans="1:13" ht="24">
      <c r="A224" s="328"/>
      <c r="B224" s="289"/>
      <c r="C224" s="292"/>
      <c r="D224" s="298"/>
      <c r="E224" s="295"/>
      <c r="F224" s="286"/>
      <c r="G224" s="310"/>
      <c r="H224" s="304"/>
      <c r="I224" s="88" t="s">
        <v>1346</v>
      </c>
      <c r="J224" s="167" t="s">
        <v>647</v>
      </c>
      <c r="K224" s="80">
        <v>14055824</v>
      </c>
      <c r="L224" s="80" t="s">
        <v>1354</v>
      </c>
      <c r="M224" s="81" t="s">
        <v>495</v>
      </c>
    </row>
    <row r="225" spans="1:13" ht="24">
      <c r="A225" s="328"/>
      <c r="B225" s="289"/>
      <c r="C225" s="292"/>
      <c r="D225" s="298"/>
      <c r="E225" s="295"/>
      <c r="F225" s="286"/>
      <c r="G225" s="310"/>
      <c r="H225" s="304"/>
      <c r="I225" s="88" t="s">
        <v>1346</v>
      </c>
      <c r="J225" s="167" t="s">
        <v>1484</v>
      </c>
      <c r="K225" s="80">
        <v>131507390</v>
      </c>
      <c r="L225" s="80" t="s">
        <v>1354</v>
      </c>
      <c r="M225" s="81" t="s">
        <v>495</v>
      </c>
    </row>
    <row r="226" spans="1:13" ht="36">
      <c r="A226" s="328"/>
      <c r="B226" s="289"/>
      <c r="C226" s="292"/>
      <c r="D226" s="298"/>
      <c r="E226" s="295"/>
      <c r="F226" s="286"/>
      <c r="G226" s="310"/>
      <c r="H226" s="304"/>
      <c r="I226" s="88" t="s">
        <v>1502</v>
      </c>
      <c r="J226" s="167" t="s">
        <v>1483</v>
      </c>
      <c r="K226" s="80"/>
      <c r="L226" s="80" t="s">
        <v>1354</v>
      </c>
      <c r="M226" s="81" t="s">
        <v>563</v>
      </c>
    </row>
    <row r="227" spans="1:13" ht="24.75" thickBot="1">
      <c r="A227" s="328"/>
      <c r="B227" s="290"/>
      <c r="C227" s="293"/>
      <c r="D227" s="299"/>
      <c r="E227" s="296"/>
      <c r="F227" s="287"/>
      <c r="G227" s="311"/>
      <c r="H227" s="305"/>
      <c r="I227" s="105" t="s">
        <v>1345</v>
      </c>
      <c r="J227" s="168" t="s">
        <v>1485</v>
      </c>
      <c r="K227" s="83"/>
      <c r="L227" s="83" t="s">
        <v>1354</v>
      </c>
      <c r="M227" s="84" t="s">
        <v>563</v>
      </c>
    </row>
    <row r="228" spans="1:13" ht="48">
      <c r="A228" s="328"/>
      <c r="B228" s="288">
        <v>6074</v>
      </c>
      <c r="C228" s="291" t="s">
        <v>12</v>
      </c>
      <c r="D228" s="297" t="s">
        <v>193</v>
      </c>
      <c r="E228" s="294" t="s">
        <v>194</v>
      </c>
      <c r="F228" s="285">
        <v>59139071</v>
      </c>
      <c r="G228" s="309">
        <f>+F228/F798</f>
        <v>0.0004901869666671558</v>
      </c>
      <c r="H228" s="303" t="s">
        <v>476</v>
      </c>
      <c r="I228" s="87" t="s">
        <v>1345</v>
      </c>
      <c r="J228" s="166" t="s">
        <v>1486</v>
      </c>
      <c r="K228" s="78">
        <v>0</v>
      </c>
      <c r="L228" s="78" t="s">
        <v>1342</v>
      </c>
      <c r="M228" s="79" t="s">
        <v>563</v>
      </c>
    </row>
    <row r="229" spans="1:13" ht="15" customHeight="1">
      <c r="A229" s="328"/>
      <c r="B229" s="289"/>
      <c r="C229" s="292"/>
      <c r="D229" s="298"/>
      <c r="E229" s="295"/>
      <c r="F229" s="286"/>
      <c r="G229" s="310"/>
      <c r="H229" s="304"/>
      <c r="I229" s="88" t="s">
        <v>1345</v>
      </c>
      <c r="J229" s="167" t="s">
        <v>1225</v>
      </c>
      <c r="K229" s="80"/>
      <c r="L229" s="80" t="s">
        <v>1354</v>
      </c>
      <c r="M229" s="81" t="s">
        <v>505</v>
      </c>
    </row>
    <row r="230" spans="1:13" ht="48">
      <c r="A230" s="328"/>
      <c r="B230" s="289"/>
      <c r="C230" s="292"/>
      <c r="D230" s="298"/>
      <c r="E230" s="295"/>
      <c r="F230" s="286"/>
      <c r="G230" s="310"/>
      <c r="H230" s="304"/>
      <c r="I230" s="88" t="s">
        <v>1345</v>
      </c>
      <c r="J230" s="167" t="s">
        <v>1487</v>
      </c>
      <c r="K230" s="80"/>
      <c r="L230" s="80" t="s">
        <v>1342</v>
      </c>
      <c r="M230" s="81" t="s">
        <v>563</v>
      </c>
    </row>
    <row r="231" spans="1:13" ht="36">
      <c r="A231" s="328"/>
      <c r="B231" s="289"/>
      <c r="C231" s="292"/>
      <c r="D231" s="298"/>
      <c r="E231" s="295"/>
      <c r="F231" s="286"/>
      <c r="G231" s="310"/>
      <c r="H231" s="304"/>
      <c r="I231" s="88" t="s">
        <v>1348</v>
      </c>
      <c r="J231" s="167" t="s">
        <v>1488</v>
      </c>
      <c r="K231" s="80">
        <v>7429071</v>
      </c>
      <c r="L231" s="80" t="s">
        <v>1354</v>
      </c>
      <c r="M231" s="81" t="s">
        <v>495</v>
      </c>
    </row>
    <row r="232" spans="1:13" ht="15" customHeight="1">
      <c r="A232" s="328"/>
      <c r="B232" s="289"/>
      <c r="C232" s="292"/>
      <c r="D232" s="298"/>
      <c r="E232" s="295"/>
      <c r="F232" s="286"/>
      <c r="G232" s="310"/>
      <c r="H232" s="304"/>
      <c r="I232" s="88" t="s">
        <v>1345</v>
      </c>
      <c r="J232" s="167" t="s">
        <v>1226</v>
      </c>
      <c r="K232" s="80"/>
      <c r="L232" s="80" t="s">
        <v>1354</v>
      </c>
      <c r="M232" s="81" t="s">
        <v>505</v>
      </c>
    </row>
    <row r="233" spans="1:13" ht="24.75" thickBot="1">
      <c r="A233" s="328"/>
      <c r="B233" s="290"/>
      <c r="C233" s="293"/>
      <c r="D233" s="299"/>
      <c r="E233" s="296"/>
      <c r="F233" s="287"/>
      <c r="G233" s="311"/>
      <c r="H233" s="305"/>
      <c r="I233" s="105" t="s">
        <v>1402</v>
      </c>
      <c r="J233" s="168" t="s">
        <v>1227</v>
      </c>
      <c r="K233" s="83">
        <v>9533071</v>
      </c>
      <c r="L233" s="83" t="s">
        <v>1342</v>
      </c>
      <c r="M233" s="84" t="s">
        <v>495</v>
      </c>
    </row>
    <row r="234" spans="1:13" ht="48">
      <c r="A234" s="328"/>
      <c r="B234" s="288">
        <v>6075</v>
      </c>
      <c r="C234" s="291" t="s">
        <v>13</v>
      </c>
      <c r="D234" s="297" t="s">
        <v>193</v>
      </c>
      <c r="E234" s="294" t="s">
        <v>195</v>
      </c>
      <c r="F234" s="285">
        <v>234984595</v>
      </c>
      <c r="G234" s="309">
        <f>+F234/F798</f>
        <v>0.0019477205828370234</v>
      </c>
      <c r="H234" s="303" t="s">
        <v>475</v>
      </c>
      <c r="I234" s="88" t="s">
        <v>1345</v>
      </c>
      <c r="J234" s="166" t="s">
        <v>1489</v>
      </c>
      <c r="K234" s="78">
        <v>24500000</v>
      </c>
      <c r="L234" s="78" t="s">
        <v>1354</v>
      </c>
      <c r="M234" s="79" t="s">
        <v>505</v>
      </c>
    </row>
    <row r="235" spans="1:13" ht="36">
      <c r="A235" s="328"/>
      <c r="B235" s="289"/>
      <c r="C235" s="292"/>
      <c r="D235" s="298"/>
      <c r="E235" s="295"/>
      <c r="F235" s="286"/>
      <c r="G235" s="310"/>
      <c r="H235" s="304"/>
      <c r="I235" s="88" t="s">
        <v>1345</v>
      </c>
      <c r="J235" s="167" t="s">
        <v>1490</v>
      </c>
      <c r="K235" s="80">
        <v>5000000</v>
      </c>
      <c r="L235" s="80" t="s">
        <v>1354</v>
      </c>
      <c r="M235" s="81" t="s">
        <v>505</v>
      </c>
    </row>
    <row r="236" spans="1:13" ht="48">
      <c r="A236" s="328"/>
      <c r="B236" s="289"/>
      <c r="C236" s="292"/>
      <c r="D236" s="298"/>
      <c r="E236" s="295"/>
      <c r="F236" s="286"/>
      <c r="G236" s="310"/>
      <c r="H236" s="304"/>
      <c r="I236" s="88" t="s">
        <v>1345</v>
      </c>
      <c r="J236" s="167" t="s">
        <v>1297</v>
      </c>
      <c r="K236" s="80">
        <v>20000000</v>
      </c>
      <c r="L236" s="80" t="s">
        <v>1354</v>
      </c>
      <c r="M236" s="81" t="s">
        <v>505</v>
      </c>
    </row>
    <row r="237" spans="1:13" ht="36">
      <c r="A237" s="328"/>
      <c r="B237" s="289"/>
      <c r="C237" s="292"/>
      <c r="D237" s="298"/>
      <c r="E237" s="295"/>
      <c r="F237" s="286"/>
      <c r="G237" s="310"/>
      <c r="H237" s="304"/>
      <c r="I237" s="88" t="s">
        <v>1345</v>
      </c>
      <c r="J237" s="167" t="s">
        <v>1491</v>
      </c>
      <c r="K237" s="80">
        <v>10000000</v>
      </c>
      <c r="L237" s="80" t="s">
        <v>1354</v>
      </c>
      <c r="M237" s="81" t="s">
        <v>505</v>
      </c>
    </row>
    <row r="238" spans="1:13" ht="48">
      <c r="A238" s="328"/>
      <c r="B238" s="289"/>
      <c r="C238" s="292"/>
      <c r="D238" s="298"/>
      <c r="E238" s="295"/>
      <c r="F238" s="286"/>
      <c r="G238" s="310"/>
      <c r="H238" s="304"/>
      <c r="I238" s="88" t="s">
        <v>1345</v>
      </c>
      <c r="J238" s="167" t="s">
        <v>1492</v>
      </c>
      <c r="K238" s="80">
        <v>4900000</v>
      </c>
      <c r="L238" s="80" t="s">
        <v>1354</v>
      </c>
      <c r="M238" s="81" t="s">
        <v>505</v>
      </c>
    </row>
    <row r="239" spans="1:13" ht="36">
      <c r="A239" s="328"/>
      <c r="B239" s="289"/>
      <c r="C239" s="292"/>
      <c r="D239" s="298"/>
      <c r="E239" s="295"/>
      <c r="F239" s="286"/>
      <c r="G239" s="310"/>
      <c r="H239" s="304"/>
      <c r="I239" s="88" t="s">
        <v>1345</v>
      </c>
      <c r="J239" s="167" t="s">
        <v>803</v>
      </c>
      <c r="K239" s="80">
        <v>4500000</v>
      </c>
      <c r="L239" s="80" t="s">
        <v>1354</v>
      </c>
      <c r="M239" s="81" t="s">
        <v>495</v>
      </c>
    </row>
    <row r="240" spans="1:13" ht="36">
      <c r="A240" s="328"/>
      <c r="B240" s="289"/>
      <c r="C240" s="292"/>
      <c r="D240" s="298"/>
      <c r="E240" s="295"/>
      <c r="F240" s="286"/>
      <c r="G240" s="310"/>
      <c r="H240" s="304"/>
      <c r="I240" s="88" t="s">
        <v>1345</v>
      </c>
      <c r="J240" s="167" t="s">
        <v>804</v>
      </c>
      <c r="K240" s="80">
        <v>2160000</v>
      </c>
      <c r="L240" s="80" t="s">
        <v>1354</v>
      </c>
      <c r="M240" s="81" t="s">
        <v>495</v>
      </c>
    </row>
    <row r="241" spans="1:13" ht="48">
      <c r="A241" s="328"/>
      <c r="B241" s="289"/>
      <c r="C241" s="292"/>
      <c r="D241" s="298"/>
      <c r="E241" s="295"/>
      <c r="F241" s="286"/>
      <c r="G241" s="310"/>
      <c r="H241" s="304"/>
      <c r="I241" s="88" t="s">
        <v>1345</v>
      </c>
      <c r="J241" s="167" t="s">
        <v>1493</v>
      </c>
      <c r="K241" s="80">
        <v>10000000</v>
      </c>
      <c r="L241" s="80" t="s">
        <v>1354</v>
      </c>
      <c r="M241" s="81" t="s">
        <v>505</v>
      </c>
    </row>
    <row r="242" spans="1:13" ht="48">
      <c r="A242" s="328"/>
      <c r="B242" s="289"/>
      <c r="C242" s="292"/>
      <c r="D242" s="298"/>
      <c r="E242" s="295"/>
      <c r="F242" s="286"/>
      <c r="G242" s="310"/>
      <c r="H242" s="304"/>
      <c r="I242" s="88" t="s">
        <v>1502</v>
      </c>
      <c r="J242" s="167" t="s">
        <v>1298</v>
      </c>
      <c r="K242" s="80">
        <v>948000</v>
      </c>
      <c r="L242" s="80" t="s">
        <v>1354</v>
      </c>
      <c r="M242" s="81" t="s">
        <v>495</v>
      </c>
    </row>
    <row r="243" spans="1:13" ht="24">
      <c r="A243" s="328"/>
      <c r="B243" s="289"/>
      <c r="C243" s="292"/>
      <c r="D243" s="298"/>
      <c r="E243" s="295"/>
      <c r="F243" s="286"/>
      <c r="G243" s="310"/>
      <c r="H243" s="304"/>
      <c r="I243" s="88" t="s">
        <v>1345</v>
      </c>
      <c r="J243" s="167" t="s">
        <v>653</v>
      </c>
      <c r="K243" s="80">
        <v>33200000</v>
      </c>
      <c r="L243" s="80" t="s">
        <v>1354</v>
      </c>
      <c r="M243" s="81" t="s">
        <v>505</v>
      </c>
    </row>
    <row r="244" spans="1:13" ht="48.75" thickBot="1">
      <c r="A244" s="328"/>
      <c r="B244" s="290"/>
      <c r="C244" s="293"/>
      <c r="D244" s="299"/>
      <c r="E244" s="296"/>
      <c r="F244" s="287"/>
      <c r="G244" s="311"/>
      <c r="H244" s="305"/>
      <c r="I244" s="83" t="s">
        <v>1346</v>
      </c>
      <c r="J244" s="168" t="s">
        <v>660</v>
      </c>
      <c r="K244" s="83">
        <v>624235</v>
      </c>
      <c r="L244" s="80" t="s">
        <v>1354</v>
      </c>
      <c r="M244" s="84" t="s">
        <v>495</v>
      </c>
    </row>
    <row r="245" spans="1:13" ht="24">
      <c r="A245" s="328"/>
      <c r="B245" s="288">
        <v>6076</v>
      </c>
      <c r="C245" s="291" t="s">
        <v>51</v>
      </c>
      <c r="D245" s="297" t="s">
        <v>255</v>
      </c>
      <c r="E245" s="294" t="s">
        <v>259</v>
      </c>
      <c r="F245" s="285">
        <v>749740920</v>
      </c>
      <c r="G245" s="309">
        <f>+F245/F798</f>
        <v>0.006214389592982324</v>
      </c>
      <c r="H245" s="303" t="s">
        <v>546</v>
      </c>
      <c r="I245" s="171" t="s">
        <v>1502</v>
      </c>
      <c r="J245" s="166" t="s">
        <v>1494</v>
      </c>
      <c r="K245" s="78">
        <v>1280000</v>
      </c>
      <c r="L245" s="78" t="s">
        <v>1354</v>
      </c>
      <c r="M245" s="79" t="s">
        <v>563</v>
      </c>
    </row>
    <row r="246" spans="1:13" ht="24">
      <c r="A246" s="328"/>
      <c r="B246" s="289"/>
      <c r="C246" s="292"/>
      <c r="D246" s="298"/>
      <c r="E246" s="295"/>
      <c r="F246" s="286"/>
      <c r="G246" s="310"/>
      <c r="H246" s="304"/>
      <c r="I246" s="88" t="s">
        <v>1345</v>
      </c>
      <c r="J246" s="167" t="s">
        <v>1495</v>
      </c>
      <c r="K246" s="80">
        <f>746086575-74078505</f>
        <v>672008070</v>
      </c>
      <c r="L246" s="80" t="s">
        <v>1354</v>
      </c>
      <c r="M246" s="81" t="s">
        <v>505</v>
      </c>
    </row>
    <row r="247" spans="1:13" ht="36">
      <c r="A247" s="328"/>
      <c r="B247" s="289"/>
      <c r="C247" s="292"/>
      <c r="D247" s="298"/>
      <c r="E247" s="295"/>
      <c r="F247" s="286"/>
      <c r="G247" s="310"/>
      <c r="H247" s="304"/>
      <c r="I247" s="88" t="s">
        <v>1349</v>
      </c>
      <c r="J247" s="167" t="s">
        <v>1496</v>
      </c>
      <c r="K247" s="80">
        <v>1280000</v>
      </c>
      <c r="L247" s="80" t="s">
        <v>1354</v>
      </c>
      <c r="M247" s="81" t="s">
        <v>495</v>
      </c>
    </row>
    <row r="248" spans="1:13" ht="24">
      <c r="A248" s="328"/>
      <c r="B248" s="289"/>
      <c r="C248" s="292"/>
      <c r="D248" s="298"/>
      <c r="E248" s="295"/>
      <c r="F248" s="286"/>
      <c r="G248" s="310"/>
      <c r="H248" s="304"/>
      <c r="I248" s="88" t="s">
        <v>1356</v>
      </c>
      <c r="J248" s="167" t="s">
        <v>1497</v>
      </c>
      <c r="K248" s="80">
        <v>19300000</v>
      </c>
      <c r="L248" s="80" t="s">
        <v>1354</v>
      </c>
      <c r="M248" s="81" t="s">
        <v>495</v>
      </c>
    </row>
    <row r="249" spans="1:13" ht="15" customHeight="1">
      <c r="A249" s="328"/>
      <c r="B249" s="289"/>
      <c r="C249" s="292"/>
      <c r="D249" s="298"/>
      <c r="E249" s="295"/>
      <c r="F249" s="286"/>
      <c r="G249" s="310"/>
      <c r="H249" s="304"/>
      <c r="I249" s="88" t="s">
        <v>1351</v>
      </c>
      <c r="J249" s="167" t="s">
        <v>1499</v>
      </c>
      <c r="K249" s="80">
        <v>8400000</v>
      </c>
      <c r="L249" s="80" t="s">
        <v>1354</v>
      </c>
      <c r="M249" s="81" t="s">
        <v>563</v>
      </c>
    </row>
    <row r="250" spans="1:13" ht="15" customHeight="1">
      <c r="A250" s="328"/>
      <c r="B250" s="289"/>
      <c r="C250" s="292"/>
      <c r="D250" s="298"/>
      <c r="E250" s="295"/>
      <c r="F250" s="286"/>
      <c r="G250" s="310"/>
      <c r="H250" s="304"/>
      <c r="I250" s="88" t="s">
        <v>1351</v>
      </c>
      <c r="J250" s="167" t="s">
        <v>1530</v>
      </c>
      <c r="K250" s="80">
        <v>8800000</v>
      </c>
      <c r="L250" s="80" t="s">
        <v>1354</v>
      </c>
      <c r="M250" s="81" t="s">
        <v>505</v>
      </c>
    </row>
    <row r="251" spans="1:13" ht="24.75" thickBot="1">
      <c r="A251" s="328"/>
      <c r="B251" s="290"/>
      <c r="C251" s="293"/>
      <c r="D251" s="299"/>
      <c r="E251" s="296"/>
      <c r="F251" s="287"/>
      <c r="G251" s="311"/>
      <c r="H251" s="305"/>
      <c r="I251" s="105" t="s">
        <v>1502</v>
      </c>
      <c r="J251" s="168" t="s">
        <v>1498</v>
      </c>
      <c r="K251" s="83">
        <v>27898790</v>
      </c>
      <c r="L251" s="83" t="s">
        <v>1354</v>
      </c>
      <c r="M251" s="84" t="s">
        <v>495</v>
      </c>
    </row>
    <row r="252" spans="1:13" ht="15" customHeight="1">
      <c r="A252" s="328"/>
      <c r="B252" s="288">
        <v>6077</v>
      </c>
      <c r="C252" s="291" t="s">
        <v>55</v>
      </c>
      <c r="D252" s="297" t="s">
        <v>267</v>
      </c>
      <c r="E252" s="294" t="s">
        <v>263</v>
      </c>
      <c r="F252" s="285">
        <v>1039996998</v>
      </c>
      <c r="G252" s="309">
        <f>+F252/F798</f>
        <v>0.008620239803776561</v>
      </c>
      <c r="H252" s="303" t="s">
        <v>474</v>
      </c>
      <c r="I252" s="171" t="s">
        <v>1346</v>
      </c>
      <c r="J252" s="166" t="s">
        <v>1500</v>
      </c>
      <c r="K252" s="78">
        <v>2241688</v>
      </c>
      <c r="L252" s="78" t="s">
        <v>1354</v>
      </c>
      <c r="M252" s="79" t="s">
        <v>495</v>
      </c>
    </row>
    <row r="253" spans="1:13" ht="24">
      <c r="A253" s="328"/>
      <c r="B253" s="289"/>
      <c r="C253" s="292"/>
      <c r="D253" s="298"/>
      <c r="E253" s="295"/>
      <c r="F253" s="286"/>
      <c r="G253" s="310"/>
      <c r="H253" s="304"/>
      <c r="I253" s="88" t="s">
        <v>1358</v>
      </c>
      <c r="J253" s="167" t="s">
        <v>1501</v>
      </c>
      <c r="K253" s="80">
        <v>962997185</v>
      </c>
      <c r="L253" s="80" t="s">
        <v>1354</v>
      </c>
      <c r="M253" s="81" t="s">
        <v>563</v>
      </c>
    </row>
    <row r="254" spans="1:13" ht="24">
      <c r="A254" s="328"/>
      <c r="B254" s="289"/>
      <c r="C254" s="292"/>
      <c r="D254" s="298"/>
      <c r="E254" s="295"/>
      <c r="F254" s="286"/>
      <c r="G254" s="310"/>
      <c r="H254" s="304"/>
      <c r="I254" s="88" t="s">
        <v>1502</v>
      </c>
      <c r="J254" s="167" t="s">
        <v>671</v>
      </c>
      <c r="K254" s="80">
        <v>76999813</v>
      </c>
      <c r="L254" s="80" t="s">
        <v>1354</v>
      </c>
      <c r="M254" s="81" t="s">
        <v>495</v>
      </c>
    </row>
    <row r="255" spans="1:13" ht="24.75" thickBot="1">
      <c r="A255" s="328"/>
      <c r="B255" s="290"/>
      <c r="C255" s="293"/>
      <c r="D255" s="299"/>
      <c r="E255" s="296"/>
      <c r="F255" s="287"/>
      <c r="G255" s="311"/>
      <c r="H255" s="305"/>
      <c r="I255" s="105" t="s">
        <v>1345</v>
      </c>
      <c r="J255" s="168" t="s">
        <v>1228</v>
      </c>
      <c r="K255" s="83"/>
      <c r="L255" s="83" t="s">
        <v>1342</v>
      </c>
      <c r="M255" s="84" t="s">
        <v>505</v>
      </c>
    </row>
    <row r="256" spans="1:13" ht="36.75" thickBot="1">
      <c r="A256" s="328"/>
      <c r="B256" s="65">
        <v>6078</v>
      </c>
      <c r="C256" s="67" t="s">
        <v>50</v>
      </c>
      <c r="D256" s="71" t="s">
        <v>255</v>
      </c>
      <c r="E256" s="85" t="s">
        <v>258</v>
      </c>
      <c r="F256" s="68">
        <v>43223407</v>
      </c>
      <c r="G256" s="93">
        <f>+F256/F798</f>
        <v>0.00035826654710808544</v>
      </c>
      <c r="H256" s="72" t="s">
        <v>475</v>
      </c>
      <c r="I256" s="179" t="s">
        <v>1502</v>
      </c>
      <c r="J256" s="71" t="s">
        <v>1503</v>
      </c>
      <c r="K256" s="68">
        <v>848017</v>
      </c>
      <c r="L256" s="68" t="s">
        <v>1354</v>
      </c>
      <c r="M256" s="69" t="s">
        <v>563</v>
      </c>
    </row>
    <row r="257" spans="1:13" ht="24">
      <c r="A257" s="328"/>
      <c r="B257" s="288">
        <v>6079</v>
      </c>
      <c r="C257" s="291" t="s">
        <v>53</v>
      </c>
      <c r="D257" s="297" t="s">
        <v>255</v>
      </c>
      <c r="E257" s="294" t="s">
        <v>262</v>
      </c>
      <c r="F257" s="285">
        <v>225268333</v>
      </c>
      <c r="G257" s="309">
        <f>+F257/F798</f>
        <v>0.0018671852461029825</v>
      </c>
      <c r="H257" s="303" t="s">
        <v>474</v>
      </c>
      <c r="I257" s="87" t="s">
        <v>1345</v>
      </c>
      <c r="J257" s="166" t="s">
        <v>1504</v>
      </c>
      <c r="K257" s="78">
        <f>19000000+6053243</f>
        <v>25053243</v>
      </c>
      <c r="L257" s="78" t="s">
        <v>1354</v>
      </c>
      <c r="M257" s="79" t="s">
        <v>505</v>
      </c>
    </row>
    <row r="258" spans="1:13" ht="24">
      <c r="A258" s="328"/>
      <c r="B258" s="289"/>
      <c r="C258" s="292"/>
      <c r="D258" s="298"/>
      <c r="E258" s="295"/>
      <c r="F258" s="286"/>
      <c r="G258" s="310"/>
      <c r="H258" s="304"/>
      <c r="I258" s="88" t="s">
        <v>1345</v>
      </c>
      <c r="J258" s="167" t="s">
        <v>674</v>
      </c>
      <c r="K258" s="80"/>
      <c r="L258" s="80" t="s">
        <v>1342</v>
      </c>
      <c r="M258" s="81" t="s">
        <v>563</v>
      </c>
    </row>
    <row r="259" spans="1:13" ht="15" customHeight="1">
      <c r="A259" s="328"/>
      <c r="B259" s="289"/>
      <c r="C259" s="292"/>
      <c r="D259" s="298"/>
      <c r="E259" s="295"/>
      <c r="F259" s="286"/>
      <c r="G259" s="310"/>
      <c r="H259" s="304"/>
      <c r="I259" s="88" t="s">
        <v>1351</v>
      </c>
      <c r="J259" s="167" t="s">
        <v>1505</v>
      </c>
      <c r="K259" s="80">
        <v>8500000</v>
      </c>
      <c r="L259" s="80" t="s">
        <v>1354</v>
      </c>
      <c r="M259" s="81" t="s">
        <v>563</v>
      </c>
    </row>
    <row r="260" spans="1:13" ht="15" customHeight="1" thickBot="1">
      <c r="A260" s="328"/>
      <c r="B260" s="290"/>
      <c r="C260" s="293"/>
      <c r="D260" s="299"/>
      <c r="E260" s="296"/>
      <c r="F260" s="287"/>
      <c r="G260" s="311"/>
      <c r="H260" s="305"/>
      <c r="I260" s="105" t="s">
        <v>1345</v>
      </c>
      <c r="J260" s="168" t="s">
        <v>1506</v>
      </c>
      <c r="K260" s="83">
        <v>232472018</v>
      </c>
      <c r="L260" s="83" t="s">
        <v>1354</v>
      </c>
      <c r="M260" s="84" t="s">
        <v>505</v>
      </c>
    </row>
    <row r="261" spans="1:13" ht="36">
      <c r="A261" s="328"/>
      <c r="B261" s="288">
        <v>6080</v>
      </c>
      <c r="C261" s="291" t="s">
        <v>68</v>
      </c>
      <c r="D261" s="297" t="s">
        <v>280</v>
      </c>
      <c r="E261" s="294" t="s">
        <v>279</v>
      </c>
      <c r="F261" s="387">
        <v>2091710885</v>
      </c>
      <c r="G261" s="378">
        <f>+F261/F798</f>
        <v>0.01733759757340155</v>
      </c>
      <c r="H261" s="306" t="s">
        <v>547</v>
      </c>
      <c r="I261" s="87" t="s">
        <v>1502</v>
      </c>
      <c r="J261" s="166" t="s">
        <v>679</v>
      </c>
      <c r="K261" s="78">
        <v>141403459</v>
      </c>
      <c r="L261" s="78" t="s">
        <v>1354</v>
      </c>
      <c r="M261" s="79" t="s">
        <v>495</v>
      </c>
    </row>
    <row r="262" spans="1:13" ht="24">
      <c r="A262" s="328"/>
      <c r="B262" s="289"/>
      <c r="C262" s="292"/>
      <c r="D262" s="298"/>
      <c r="E262" s="295"/>
      <c r="F262" s="295"/>
      <c r="G262" s="379"/>
      <c r="H262" s="307"/>
      <c r="I262" s="167" t="s">
        <v>1348</v>
      </c>
      <c r="J262" s="167" t="s">
        <v>1507</v>
      </c>
      <c r="K262" s="80"/>
      <c r="L262" s="80" t="s">
        <v>1342</v>
      </c>
      <c r="M262" s="81" t="s">
        <v>563</v>
      </c>
    </row>
    <row r="263" spans="1:13" ht="15" customHeight="1" thickBot="1">
      <c r="A263" s="328"/>
      <c r="B263" s="290"/>
      <c r="C263" s="293"/>
      <c r="D263" s="299"/>
      <c r="E263" s="296"/>
      <c r="F263" s="296"/>
      <c r="G263" s="380"/>
      <c r="H263" s="308"/>
      <c r="I263" s="168" t="s">
        <v>1360</v>
      </c>
      <c r="J263" s="168" t="s">
        <v>1508</v>
      </c>
      <c r="K263" s="83"/>
      <c r="L263" s="83" t="s">
        <v>1354</v>
      </c>
      <c r="M263" s="84" t="s">
        <v>495</v>
      </c>
    </row>
    <row r="264" spans="1:13" ht="24">
      <c r="A264" s="328"/>
      <c r="B264" s="288">
        <v>6081</v>
      </c>
      <c r="C264" s="291" t="s">
        <v>41</v>
      </c>
      <c r="D264" s="297" t="s">
        <v>244</v>
      </c>
      <c r="E264" s="294" t="s">
        <v>245</v>
      </c>
      <c r="F264" s="285">
        <v>289219400</v>
      </c>
      <c r="G264" s="309">
        <f>+F264/F798</f>
        <v>0.002397257481222436</v>
      </c>
      <c r="H264" s="303" t="s">
        <v>548</v>
      </c>
      <c r="I264" s="87" t="s">
        <v>1345</v>
      </c>
      <c r="J264" s="166" t="s">
        <v>680</v>
      </c>
      <c r="K264" s="78">
        <v>34512000</v>
      </c>
      <c r="L264" s="78" t="s">
        <v>1354</v>
      </c>
      <c r="M264" s="79" t="s">
        <v>505</v>
      </c>
    </row>
    <row r="265" spans="1:13" ht="36">
      <c r="A265" s="328"/>
      <c r="B265" s="289"/>
      <c r="C265" s="292"/>
      <c r="D265" s="298"/>
      <c r="E265" s="295"/>
      <c r="F265" s="286"/>
      <c r="G265" s="310"/>
      <c r="H265" s="304"/>
      <c r="I265" s="88" t="s">
        <v>1345</v>
      </c>
      <c r="J265" s="167" t="s">
        <v>682</v>
      </c>
      <c r="K265" s="80">
        <v>14800000</v>
      </c>
      <c r="L265" s="80" t="s">
        <v>1354</v>
      </c>
      <c r="M265" s="81" t="s">
        <v>495</v>
      </c>
    </row>
    <row r="266" spans="1:13" ht="24">
      <c r="A266" s="328"/>
      <c r="B266" s="289"/>
      <c r="C266" s="292"/>
      <c r="D266" s="298"/>
      <c r="E266" s="295"/>
      <c r="F266" s="286"/>
      <c r="G266" s="310"/>
      <c r="H266" s="304"/>
      <c r="I266" s="88" t="s">
        <v>1345</v>
      </c>
      <c r="J266" s="167" t="s">
        <v>681</v>
      </c>
      <c r="K266" s="80">
        <v>1829678</v>
      </c>
      <c r="L266" s="80" t="s">
        <v>1354</v>
      </c>
      <c r="M266" s="81" t="s">
        <v>505</v>
      </c>
    </row>
    <row r="267" spans="1:13" ht="15" customHeight="1">
      <c r="A267" s="328"/>
      <c r="B267" s="289"/>
      <c r="C267" s="292"/>
      <c r="D267" s="298"/>
      <c r="E267" s="295"/>
      <c r="F267" s="286"/>
      <c r="G267" s="310"/>
      <c r="H267" s="304"/>
      <c r="I267" s="88" t="s">
        <v>1502</v>
      </c>
      <c r="J267" s="167" t="s">
        <v>683</v>
      </c>
      <c r="K267" s="80">
        <v>7253333</v>
      </c>
      <c r="L267" s="80" t="s">
        <v>1354</v>
      </c>
      <c r="M267" s="81" t="s">
        <v>563</v>
      </c>
    </row>
    <row r="268" spans="1:13" ht="15" customHeight="1">
      <c r="A268" s="328"/>
      <c r="B268" s="289"/>
      <c r="C268" s="292"/>
      <c r="D268" s="298"/>
      <c r="E268" s="295"/>
      <c r="F268" s="286"/>
      <c r="G268" s="310"/>
      <c r="H268" s="304"/>
      <c r="I268" s="88" t="s">
        <v>1360</v>
      </c>
      <c r="J268" s="167" t="s">
        <v>684</v>
      </c>
      <c r="K268" s="80"/>
      <c r="L268" s="80" t="s">
        <v>1354</v>
      </c>
      <c r="M268" s="81"/>
    </row>
    <row r="269" spans="1:13" ht="36.75" thickBot="1">
      <c r="A269" s="328"/>
      <c r="B269" s="290"/>
      <c r="C269" s="293"/>
      <c r="D269" s="299"/>
      <c r="E269" s="296"/>
      <c r="F269" s="287"/>
      <c r="G269" s="311"/>
      <c r="H269" s="305"/>
      <c r="I269" s="105" t="s">
        <v>1502</v>
      </c>
      <c r="J269" s="168" t="s">
        <v>685</v>
      </c>
      <c r="K269" s="83">
        <v>27532215</v>
      </c>
      <c r="L269" s="83" t="s">
        <v>1354</v>
      </c>
      <c r="M269" s="84" t="s">
        <v>495</v>
      </c>
    </row>
    <row r="270" spans="1:13" ht="36.75" thickBot="1">
      <c r="A270" s="328"/>
      <c r="B270" s="65">
        <v>6082</v>
      </c>
      <c r="C270" s="67" t="s">
        <v>42</v>
      </c>
      <c r="D270" s="71" t="s">
        <v>244</v>
      </c>
      <c r="E270" s="85" t="s">
        <v>246</v>
      </c>
      <c r="F270" s="68">
        <v>192990000</v>
      </c>
      <c r="G270" s="93">
        <f>+F270/F798</f>
        <v>0.0015996393094692748</v>
      </c>
      <c r="H270" s="72" t="s">
        <v>548</v>
      </c>
      <c r="I270" s="67" t="s">
        <v>1389</v>
      </c>
      <c r="J270" s="71" t="s">
        <v>686</v>
      </c>
      <c r="K270" s="68">
        <v>192990000</v>
      </c>
      <c r="L270" s="68" t="s">
        <v>1354</v>
      </c>
      <c r="M270" s="69" t="s">
        <v>563</v>
      </c>
    </row>
    <row r="271" spans="1:13" ht="24">
      <c r="A271" s="328"/>
      <c r="B271" s="288">
        <v>6083</v>
      </c>
      <c r="C271" s="291" t="s">
        <v>20</v>
      </c>
      <c r="D271" s="297" t="s">
        <v>202</v>
      </c>
      <c r="E271" s="294" t="s">
        <v>204</v>
      </c>
      <c r="F271" s="285">
        <v>264600000</v>
      </c>
      <c r="G271" s="309">
        <f>+F271/F798</f>
        <v>0.0021931942654312146</v>
      </c>
      <c r="H271" s="303" t="s">
        <v>475</v>
      </c>
      <c r="I271" s="87" t="s">
        <v>1345</v>
      </c>
      <c r="J271" s="166" t="s">
        <v>1643</v>
      </c>
      <c r="K271" s="78"/>
      <c r="L271" s="78" t="s">
        <v>1342</v>
      </c>
      <c r="M271" s="79" t="s">
        <v>563</v>
      </c>
    </row>
    <row r="272" spans="1:13" ht="15" customHeight="1">
      <c r="A272" s="328"/>
      <c r="B272" s="289"/>
      <c r="C272" s="292"/>
      <c r="D272" s="298"/>
      <c r="E272" s="295"/>
      <c r="F272" s="286"/>
      <c r="G272" s="310"/>
      <c r="H272" s="304"/>
      <c r="I272" s="88" t="s">
        <v>1502</v>
      </c>
      <c r="J272" s="167" t="s">
        <v>1510</v>
      </c>
      <c r="K272" s="80">
        <v>28350000</v>
      </c>
      <c r="L272" s="80" t="s">
        <v>1354</v>
      </c>
      <c r="M272" s="81" t="s">
        <v>495</v>
      </c>
    </row>
    <row r="273" spans="1:13" ht="15" customHeight="1">
      <c r="A273" s="328"/>
      <c r="B273" s="289"/>
      <c r="C273" s="292"/>
      <c r="D273" s="298"/>
      <c r="E273" s="295"/>
      <c r="F273" s="286"/>
      <c r="G273" s="310"/>
      <c r="H273" s="304"/>
      <c r="I273" s="88" t="s">
        <v>1346</v>
      </c>
      <c r="J273" s="167" t="s">
        <v>1511</v>
      </c>
      <c r="K273" s="80">
        <v>103183739</v>
      </c>
      <c r="L273" s="80" t="s">
        <v>1354</v>
      </c>
      <c r="M273" s="81" t="s">
        <v>495</v>
      </c>
    </row>
    <row r="274" spans="1:13" ht="24.75" thickBot="1">
      <c r="A274" s="328"/>
      <c r="B274" s="290"/>
      <c r="C274" s="293"/>
      <c r="D274" s="299"/>
      <c r="E274" s="296"/>
      <c r="F274" s="287"/>
      <c r="G274" s="311"/>
      <c r="H274" s="305"/>
      <c r="I274" s="105" t="s">
        <v>1345</v>
      </c>
      <c r="J274" s="168" t="s">
        <v>1509</v>
      </c>
      <c r="K274" s="83">
        <v>6114914</v>
      </c>
      <c r="L274" s="83" t="s">
        <v>1354</v>
      </c>
      <c r="M274" s="84" t="s">
        <v>505</v>
      </c>
    </row>
    <row r="275" spans="1:13" ht="24">
      <c r="A275" s="328"/>
      <c r="B275" s="288">
        <v>6085</v>
      </c>
      <c r="C275" s="291" t="s">
        <v>7</v>
      </c>
      <c r="D275" s="297" t="s">
        <v>187</v>
      </c>
      <c r="E275" s="294" t="s">
        <v>186</v>
      </c>
      <c r="F275" s="285">
        <v>837484615</v>
      </c>
      <c r="G275" s="309">
        <f>+F275/F798</f>
        <v>0.006941672165551279</v>
      </c>
      <c r="H275" s="303" t="s">
        <v>474</v>
      </c>
      <c r="I275" s="87" t="s">
        <v>1345</v>
      </c>
      <c r="J275" s="166" t="s">
        <v>1512</v>
      </c>
      <c r="K275" s="78">
        <v>143010000</v>
      </c>
      <c r="L275" s="78" t="s">
        <v>1354</v>
      </c>
      <c r="M275" s="79" t="s">
        <v>505</v>
      </c>
    </row>
    <row r="276" spans="1:13" ht="24.75" thickBot="1">
      <c r="A276" s="328"/>
      <c r="B276" s="290"/>
      <c r="C276" s="293"/>
      <c r="D276" s="299"/>
      <c r="E276" s="296"/>
      <c r="F276" s="287"/>
      <c r="G276" s="311"/>
      <c r="H276" s="305"/>
      <c r="I276" s="105" t="s">
        <v>1348</v>
      </c>
      <c r="J276" s="168" t="s">
        <v>1513</v>
      </c>
      <c r="K276" s="83">
        <v>8429177</v>
      </c>
      <c r="L276" s="83" t="s">
        <v>1354</v>
      </c>
      <c r="M276" s="84" t="s">
        <v>505</v>
      </c>
    </row>
    <row r="277" spans="1:13" ht="24">
      <c r="A277" s="328"/>
      <c r="B277" s="288">
        <v>6087</v>
      </c>
      <c r="C277" s="291" t="s">
        <v>67</v>
      </c>
      <c r="D277" s="297" t="s">
        <v>268</v>
      </c>
      <c r="E277" s="294" t="s">
        <v>278</v>
      </c>
      <c r="F277" s="285">
        <v>584811630</v>
      </c>
      <c r="G277" s="309">
        <f>+F277/F798</f>
        <v>0.004847337540716104</v>
      </c>
      <c r="H277" s="303" t="s">
        <v>477</v>
      </c>
      <c r="I277" s="188" t="s">
        <v>1345</v>
      </c>
      <c r="J277" s="167" t="s">
        <v>1541</v>
      </c>
      <c r="K277" s="78"/>
      <c r="L277" s="78" t="s">
        <v>1354</v>
      </c>
      <c r="M277" s="79" t="s">
        <v>495</v>
      </c>
    </row>
    <row r="278" spans="1:13" ht="24">
      <c r="A278" s="328"/>
      <c r="B278" s="289"/>
      <c r="C278" s="292"/>
      <c r="D278" s="298"/>
      <c r="E278" s="295"/>
      <c r="F278" s="286"/>
      <c r="G278" s="310"/>
      <c r="H278" s="304"/>
      <c r="I278" s="187" t="s">
        <v>1345</v>
      </c>
      <c r="J278" s="167" t="s">
        <v>1539</v>
      </c>
      <c r="K278" s="80"/>
      <c r="L278" s="80" t="s">
        <v>1342</v>
      </c>
      <c r="M278" s="81" t="s">
        <v>505</v>
      </c>
    </row>
    <row r="279" spans="1:13" ht="24">
      <c r="A279" s="328"/>
      <c r="B279" s="289"/>
      <c r="C279" s="292"/>
      <c r="D279" s="298"/>
      <c r="E279" s="295"/>
      <c r="F279" s="286"/>
      <c r="G279" s="310"/>
      <c r="H279" s="304"/>
      <c r="I279" s="187" t="s">
        <v>1345</v>
      </c>
      <c r="J279" s="167" t="s">
        <v>1540</v>
      </c>
      <c r="K279" s="80"/>
      <c r="L279" s="80" t="s">
        <v>1354</v>
      </c>
      <c r="M279" s="81" t="s">
        <v>505</v>
      </c>
    </row>
    <row r="280" spans="1:13" ht="48">
      <c r="A280" s="328"/>
      <c r="B280" s="289"/>
      <c r="C280" s="292"/>
      <c r="D280" s="298"/>
      <c r="E280" s="295"/>
      <c r="F280" s="286"/>
      <c r="G280" s="310"/>
      <c r="H280" s="304"/>
      <c r="I280" s="187" t="s">
        <v>1502</v>
      </c>
      <c r="J280" s="167" t="s">
        <v>1543</v>
      </c>
      <c r="K280" s="80">
        <v>170745514</v>
      </c>
      <c r="L280" s="80" t="s">
        <v>1354</v>
      </c>
      <c r="M280" s="81" t="s">
        <v>505</v>
      </c>
    </row>
    <row r="281" spans="1:13" ht="24.75" thickBot="1">
      <c r="A281" s="328"/>
      <c r="B281" s="290"/>
      <c r="C281" s="293"/>
      <c r="D281" s="299"/>
      <c r="E281" s="296"/>
      <c r="F281" s="287"/>
      <c r="G281" s="311"/>
      <c r="H281" s="305"/>
      <c r="I281" s="189" t="s">
        <v>1360</v>
      </c>
      <c r="J281" s="168" t="s">
        <v>1542</v>
      </c>
      <c r="K281" s="83">
        <v>170745514</v>
      </c>
      <c r="L281" s="83" t="s">
        <v>1354</v>
      </c>
      <c r="M281" s="84" t="s">
        <v>495</v>
      </c>
    </row>
    <row r="282" spans="1:13" ht="24">
      <c r="A282" s="328"/>
      <c r="B282" s="288">
        <v>6088</v>
      </c>
      <c r="C282" s="291" t="s">
        <v>81</v>
      </c>
      <c r="D282" s="297" t="s">
        <v>307</v>
      </c>
      <c r="E282" s="294" t="s">
        <v>306</v>
      </c>
      <c r="F282" s="285">
        <v>123314400</v>
      </c>
      <c r="G282" s="309">
        <f>+F282/F798</f>
        <v>0.0010221180458242288</v>
      </c>
      <c r="H282" s="303" t="s">
        <v>475</v>
      </c>
      <c r="I282" s="188" t="s">
        <v>1345</v>
      </c>
      <c r="J282" s="166" t="s">
        <v>703</v>
      </c>
      <c r="K282" s="78">
        <v>74000000</v>
      </c>
      <c r="L282" s="78" t="s">
        <v>1354</v>
      </c>
      <c r="M282" s="79" t="s">
        <v>505</v>
      </c>
    </row>
    <row r="283" spans="1:13" ht="24">
      <c r="A283" s="328"/>
      <c r="B283" s="289"/>
      <c r="C283" s="292"/>
      <c r="D283" s="298"/>
      <c r="E283" s="295"/>
      <c r="F283" s="286"/>
      <c r="G283" s="310"/>
      <c r="H283" s="304"/>
      <c r="I283" s="187" t="s">
        <v>1345</v>
      </c>
      <c r="J283" s="167" t="s">
        <v>704</v>
      </c>
      <c r="K283" s="80">
        <v>21750000</v>
      </c>
      <c r="L283" s="80" t="s">
        <v>1354</v>
      </c>
      <c r="M283" s="81" t="s">
        <v>505</v>
      </c>
    </row>
    <row r="284" spans="1:13" ht="24.75" thickBot="1">
      <c r="A284" s="328"/>
      <c r="B284" s="290"/>
      <c r="C284" s="293"/>
      <c r="D284" s="299"/>
      <c r="E284" s="296"/>
      <c r="F284" s="287"/>
      <c r="G284" s="311"/>
      <c r="H284" s="305"/>
      <c r="I284" s="105" t="s">
        <v>1348</v>
      </c>
      <c r="J284" s="168" t="s">
        <v>1544</v>
      </c>
      <c r="K284" s="83">
        <v>6120000</v>
      </c>
      <c r="L284" s="83" t="s">
        <v>1354</v>
      </c>
      <c r="M284" s="84" t="s">
        <v>495</v>
      </c>
    </row>
    <row r="285" spans="1:13" ht="15">
      <c r="A285" s="328"/>
      <c r="B285" s="288">
        <v>6089</v>
      </c>
      <c r="C285" s="291" t="s">
        <v>64</v>
      </c>
      <c r="D285" s="297" t="s">
        <v>268</v>
      </c>
      <c r="E285" s="294" t="s">
        <v>276</v>
      </c>
      <c r="F285" s="285">
        <v>220000000</v>
      </c>
      <c r="G285" s="309">
        <f>+F285/F798</f>
        <v>0.0018235175298369885</v>
      </c>
      <c r="H285" s="303" t="s">
        <v>477</v>
      </c>
      <c r="I285" s="87" t="s">
        <v>1346</v>
      </c>
      <c r="J285" s="166" t="s">
        <v>706</v>
      </c>
      <c r="K285" s="78">
        <v>156117</v>
      </c>
      <c r="L285" s="78" t="s">
        <v>1354</v>
      </c>
      <c r="M285" s="79" t="s">
        <v>495</v>
      </c>
    </row>
    <row r="286" spans="1:13" ht="15">
      <c r="A286" s="328"/>
      <c r="B286" s="289"/>
      <c r="C286" s="292"/>
      <c r="D286" s="298"/>
      <c r="E286" s="295"/>
      <c r="F286" s="286"/>
      <c r="G286" s="310"/>
      <c r="H286" s="304"/>
      <c r="I286" s="187" t="s">
        <v>1502</v>
      </c>
      <c r="J286" s="167" t="s">
        <v>707</v>
      </c>
      <c r="K286" s="80">
        <v>28475019</v>
      </c>
      <c r="L286" s="80" t="s">
        <v>1354</v>
      </c>
      <c r="M286" s="81" t="s">
        <v>495</v>
      </c>
    </row>
    <row r="287" spans="1:13" ht="24.75" thickBot="1">
      <c r="A287" s="328"/>
      <c r="B287" s="290"/>
      <c r="C287" s="293"/>
      <c r="D287" s="299"/>
      <c r="E287" s="296"/>
      <c r="F287" s="287"/>
      <c r="G287" s="311"/>
      <c r="H287" s="305"/>
      <c r="I287" s="105" t="s">
        <v>1358</v>
      </c>
      <c r="J287" s="168" t="s">
        <v>1545</v>
      </c>
      <c r="K287" s="83">
        <v>121524981</v>
      </c>
      <c r="L287" s="83" t="s">
        <v>1354</v>
      </c>
      <c r="M287" s="84" t="s">
        <v>563</v>
      </c>
    </row>
    <row r="288" spans="1:13" ht="15">
      <c r="A288" s="328"/>
      <c r="B288" s="288">
        <v>6090</v>
      </c>
      <c r="C288" s="291" t="s">
        <v>55</v>
      </c>
      <c r="D288" s="297" t="s">
        <v>268</v>
      </c>
      <c r="E288" s="294" t="s">
        <v>264</v>
      </c>
      <c r="F288" s="285">
        <v>203999040</v>
      </c>
      <c r="G288" s="309">
        <f>+F288/F798</f>
        <v>0.0016908901159541684</v>
      </c>
      <c r="H288" s="303" t="s">
        <v>475</v>
      </c>
      <c r="I288" s="87" t="s">
        <v>1345</v>
      </c>
      <c r="J288" s="166" t="s">
        <v>1547</v>
      </c>
      <c r="K288" s="78"/>
      <c r="L288" s="78" t="s">
        <v>1354</v>
      </c>
      <c r="M288" s="79" t="s">
        <v>505</v>
      </c>
    </row>
    <row r="289" spans="1:13" ht="15">
      <c r="A289" s="328"/>
      <c r="B289" s="289"/>
      <c r="C289" s="292"/>
      <c r="D289" s="298"/>
      <c r="E289" s="295"/>
      <c r="F289" s="286"/>
      <c r="G289" s="310"/>
      <c r="H289" s="304"/>
      <c r="I289" s="88" t="s">
        <v>1345</v>
      </c>
      <c r="J289" s="167" t="s">
        <v>710</v>
      </c>
      <c r="K289" s="80"/>
      <c r="L289" s="80" t="s">
        <v>1354</v>
      </c>
      <c r="M289" s="81" t="s">
        <v>505</v>
      </c>
    </row>
    <row r="290" spans="1:13" ht="24">
      <c r="A290" s="328"/>
      <c r="B290" s="289"/>
      <c r="C290" s="292"/>
      <c r="D290" s="298"/>
      <c r="E290" s="295"/>
      <c r="F290" s="286"/>
      <c r="G290" s="310"/>
      <c r="H290" s="304"/>
      <c r="I290" s="88" t="s">
        <v>1348</v>
      </c>
      <c r="J290" s="167" t="s">
        <v>1546</v>
      </c>
      <c r="K290" s="80">
        <v>129901175</v>
      </c>
      <c r="L290" s="80" t="s">
        <v>1354</v>
      </c>
      <c r="M290" s="81" t="s">
        <v>495</v>
      </c>
    </row>
    <row r="291" spans="1:13" ht="24.75" thickBot="1">
      <c r="A291" s="328"/>
      <c r="B291" s="290"/>
      <c r="C291" s="293"/>
      <c r="D291" s="299"/>
      <c r="E291" s="296"/>
      <c r="F291" s="287"/>
      <c r="G291" s="311"/>
      <c r="H291" s="305"/>
      <c r="I291" s="105" t="s">
        <v>1348</v>
      </c>
      <c r="J291" s="168" t="s">
        <v>1548</v>
      </c>
      <c r="K291" s="83">
        <v>70014079</v>
      </c>
      <c r="L291" s="83" t="s">
        <v>1354</v>
      </c>
      <c r="M291" s="84" t="s">
        <v>495</v>
      </c>
    </row>
    <row r="292" spans="1:13" ht="24">
      <c r="A292" s="328"/>
      <c r="B292" s="288">
        <v>6091</v>
      </c>
      <c r="C292" s="291" t="s">
        <v>59</v>
      </c>
      <c r="D292" s="297" t="s">
        <v>268</v>
      </c>
      <c r="E292" s="294" t="s">
        <v>60</v>
      </c>
      <c r="F292" s="285">
        <v>1009718379</v>
      </c>
      <c r="G292" s="309">
        <f>+F292/F798</f>
        <v>0.008369268928659492</v>
      </c>
      <c r="H292" s="303" t="s">
        <v>475</v>
      </c>
      <c r="I292" s="87" t="s">
        <v>1348</v>
      </c>
      <c r="J292" s="166" t="s">
        <v>1549</v>
      </c>
      <c r="K292" s="78">
        <v>141639538</v>
      </c>
      <c r="L292" s="78" t="s">
        <v>1354</v>
      </c>
      <c r="M292" s="79" t="s">
        <v>495</v>
      </c>
    </row>
    <row r="293" spans="1:13" ht="24.75" thickBot="1">
      <c r="A293" s="328"/>
      <c r="B293" s="290"/>
      <c r="C293" s="293"/>
      <c r="D293" s="299"/>
      <c r="E293" s="296"/>
      <c r="F293" s="287"/>
      <c r="G293" s="311"/>
      <c r="H293" s="305"/>
      <c r="I293" s="105" t="s">
        <v>1348</v>
      </c>
      <c r="J293" s="168" t="s">
        <v>714</v>
      </c>
      <c r="K293" s="83"/>
      <c r="L293" s="83" t="s">
        <v>1354</v>
      </c>
      <c r="M293" s="84" t="s">
        <v>563</v>
      </c>
    </row>
    <row r="294" spans="1:13" ht="36">
      <c r="A294" s="328"/>
      <c r="B294" s="288">
        <v>6092</v>
      </c>
      <c r="C294" s="291" t="s">
        <v>66</v>
      </c>
      <c r="D294" s="297" t="s">
        <v>268</v>
      </c>
      <c r="E294" s="294" t="s">
        <v>277</v>
      </c>
      <c r="F294" s="285">
        <v>1688309923</v>
      </c>
      <c r="G294" s="309">
        <f>+F294/F798</f>
        <v>0.013993921547219257</v>
      </c>
      <c r="H294" s="303" t="s">
        <v>474</v>
      </c>
      <c r="I294" s="87" t="s">
        <v>1351</v>
      </c>
      <c r="J294" s="166" t="s">
        <v>1550</v>
      </c>
      <c r="K294" s="78">
        <v>1008000</v>
      </c>
      <c r="L294" s="78" t="s">
        <v>1354</v>
      </c>
      <c r="M294" s="79" t="s">
        <v>495</v>
      </c>
    </row>
    <row r="295" spans="1:13" ht="24">
      <c r="A295" s="328"/>
      <c r="B295" s="289"/>
      <c r="C295" s="292"/>
      <c r="D295" s="298"/>
      <c r="E295" s="295"/>
      <c r="F295" s="286"/>
      <c r="G295" s="310"/>
      <c r="H295" s="304"/>
      <c r="I295" s="88" t="s">
        <v>1366</v>
      </c>
      <c r="J295" s="167" t="s">
        <v>1551</v>
      </c>
      <c r="K295" s="80">
        <v>42000000</v>
      </c>
      <c r="L295" s="80" t="s">
        <v>1354</v>
      </c>
      <c r="M295" s="81" t="s">
        <v>505</v>
      </c>
    </row>
    <row r="296" spans="1:13" ht="24">
      <c r="A296" s="328"/>
      <c r="B296" s="289"/>
      <c r="C296" s="292"/>
      <c r="D296" s="298"/>
      <c r="E296" s="295"/>
      <c r="F296" s="286"/>
      <c r="G296" s="310"/>
      <c r="H296" s="304"/>
      <c r="I296" s="88" t="s">
        <v>1345</v>
      </c>
      <c r="J296" s="167" t="s">
        <v>717</v>
      </c>
      <c r="K296" s="80"/>
      <c r="L296" s="80" t="s">
        <v>1354</v>
      </c>
      <c r="M296" s="81" t="s">
        <v>505</v>
      </c>
    </row>
    <row r="297" spans="1:13" ht="24">
      <c r="A297" s="328"/>
      <c r="B297" s="289"/>
      <c r="C297" s="292"/>
      <c r="D297" s="298"/>
      <c r="E297" s="295"/>
      <c r="F297" s="286"/>
      <c r="G297" s="310"/>
      <c r="H297" s="304"/>
      <c r="I297" s="88" t="s">
        <v>1351</v>
      </c>
      <c r="J297" s="167" t="s">
        <v>1552</v>
      </c>
      <c r="K297" s="80"/>
      <c r="L297" s="80" t="s">
        <v>1354</v>
      </c>
      <c r="M297" s="81" t="s">
        <v>563</v>
      </c>
    </row>
    <row r="298" spans="1:13" ht="24">
      <c r="A298" s="328"/>
      <c r="B298" s="289"/>
      <c r="C298" s="292"/>
      <c r="D298" s="298"/>
      <c r="E298" s="295"/>
      <c r="F298" s="286"/>
      <c r="G298" s="310"/>
      <c r="H298" s="304"/>
      <c r="I298" s="88" t="s">
        <v>1345</v>
      </c>
      <c r="J298" s="167" t="s">
        <v>1229</v>
      </c>
      <c r="K298" s="80">
        <v>1280000</v>
      </c>
      <c r="L298" s="80" t="s">
        <v>1342</v>
      </c>
      <c r="M298" s="81" t="s">
        <v>505</v>
      </c>
    </row>
    <row r="299" spans="1:13" ht="36">
      <c r="A299" s="328"/>
      <c r="B299" s="289"/>
      <c r="C299" s="292"/>
      <c r="D299" s="298"/>
      <c r="E299" s="295"/>
      <c r="F299" s="286"/>
      <c r="G299" s="310"/>
      <c r="H299" s="304"/>
      <c r="I299" s="88" t="s">
        <v>1351</v>
      </c>
      <c r="J299" s="167" t="s">
        <v>719</v>
      </c>
      <c r="K299" s="80">
        <v>1363400</v>
      </c>
      <c r="L299" s="80" t="s">
        <v>1342</v>
      </c>
      <c r="M299" s="81" t="s">
        <v>505</v>
      </c>
    </row>
    <row r="300" spans="1:13" ht="15">
      <c r="A300" s="328"/>
      <c r="B300" s="289"/>
      <c r="C300" s="292"/>
      <c r="D300" s="298"/>
      <c r="E300" s="295"/>
      <c r="F300" s="286"/>
      <c r="G300" s="310"/>
      <c r="H300" s="304"/>
      <c r="I300" s="88" t="s">
        <v>1502</v>
      </c>
      <c r="J300" s="167" t="s">
        <v>720</v>
      </c>
      <c r="K300" s="80">
        <v>148000294</v>
      </c>
      <c r="L300" s="80" t="s">
        <v>1354</v>
      </c>
      <c r="M300" s="81" t="s">
        <v>495</v>
      </c>
    </row>
    <row r="301" spans="1:13" ht="24">
      <c r="A301" s="328"/>
      <c r="B301" s="289"/>
      <c r="C301" s="292"/>
      <c r="D301" s="298"/>
      <c r="E301" s="295"/>
      <c r="F301" s="286"/>
      <c r="G301" s="310"/>
      <c r="H301" s="304"/>
      <c r="I301" s="88" t="s">
        <v>1502</v>
      </c>
      <c r="J301" s="167" t="s">
        <v>721</v>
      </c>
      <c r="K301" s="80">
        <v>108534208</v>
      </c>
      <c r="L301" s="80" t="s">
        <v>1354</v>
      </c>
      <c r="M301" s="81" t="s">
        <v>495</v>
      </c>
    </row>
    <row r="302" spans="1:13" ht="24.75" thickBot="1">
      <c r="A302" s="328"/>
      <c r="B302" s="290"/>
      <c r="C302" s="293"/>
      <c r="D302" s="299"/>
      <c r="E302" s="296"/>
      <c r="F302" s="287"/>
      <c r="G302" s="311"/>
      <c r="H302" s="305"/>
      <c r="I302" s="105" t="s">
        <v>1348</v>
      </c>
      <c r="J302" s="168" t="s">
        <v>723</v>
      </c>
      <c r="K302" s="83"/>
      <c r="L302" s="83" t="s">
        <v>1354</v>
      </c>
      <c r="M302" s="84" t="s">
        <v>495</v>
      </c>
    </row>
    <row r="303" spans="1:13" ht="15">
      <c r="A303" s="328"/>
      <c r="B303" s="388">
        <v>6094</v>
      </c>
      <c r="C303" s="391" t="s">
        <v>46</v>
      </c>
      <c r="D303" s="397" t="s">
        <v>244</v>
      </c>
      <c r="E303" s="394" t="s">
        <v>250</v>
      </c>
      <c r="F303" s="403">
        <v>1299854942</v>
      </c>
      <c r="G303" s="324">
        <f>+F303/F798</f>
        <v>0.010774128513555645</v>
      </c>
      <c r="H303" s="400" t="s">
        <v>475</v>
      </c>
      <c r="I303" s="87" t="s">
        <v>1345</v>
      </c>
      <c r="J303" s="172" t="s">
        <v>1553</v>
      </c>
      <c r="K303" s="173"/>
      <c r="L303" s="173" t="s">
        <v>1342</v>
      </c>
      <c r="M303" s="174" t="s">
        <v>563</v>
      </c>
    </row>
    <row r="304" spans="1:13" ht="15">
      <c r="A304" s="328"/>
      <c r="B304" s="389"/>
      <c r="C304" s="392"/>
      <c r="D304" s="398"/>
      <c r="E304" s="395"/>
      <c r="F304" s="404"/>
      <c r="G304" s="325"/>
      <c r="H304" s="401"/>
      <c r="I304" s="70" t="s">
        <v>1349</v>
      </c>
      <c r="J304" s="158" t="s">
        <v>1554</v>
      </c>
      <c r="K304" s="66">
        <v>3307000</v>
      </c>
      <c r="L304" s="66" t="s">
        <v>1354</v>
      </c>
      <c r="M304" s="175" t="s">
        <v>563</v>
      </c>
    </row>
    <row r="305" spans="1:13" ht="15">
      <c r="A305" s="328"/>
      <c r="B305" s="389"/>
      <c r="C305" s="392"/>
      <c r="D305" s="398"/>
      <c r="E305" s="395"/>
      <c r="F305" s="404"/>
      <c r="G305" s="325"/>
      <c r="H305" s="401"/>
      <c r="I305" s="88" t="s">
        <v>1345</v>
      </c>
      <c r="J305" s="158" t="s">
        <v>727</v>
      </c>
      <c r="L305" s="66" t="s">
        <v>1354</v>
      </c>
      <c r="M305" s="175" t="s">
        <v>505</v>
      </c>
    </row>
    <row r="306" spans="1:13" ht="15">
      <c r="A306" s="328"/>
      <c r="B306" s="389"/>
      <c r="C306" s="392"/>
      <c r="D306" s="398"/>
      <c r="E306" s="395"/>
      <c r="F306" s="404"/>
      <c r="G306" s="325"/>
      <c r="H306" s="401"/>
      <c r="I306" s="88" t="s">
        <v>1345</v>
      </c>
      <c r="J306" s="158" t="s">
        <v>724</v>
      </c>
      <c r="L306" s="66" t="s">
        <v>1354</v>
      </c>
      <c r="M306" s="175" t="s">
        <v>563</v>
      </c>
    </row>
    <row r="307" spans="1:13" ht="15">
      <c r="A307" s="328"/>
      <c r="B307" s="389"/>
      <c r="C307" s="392"/>
      <c r="D307" s="398"/>
      <c r="E307" s="395"/>
      <c r="F307" s="404"/>
      <c r="G307" s="325"/>
      <c r="H307" s="401"/>
      <c r="I307" s="70" t="s">
        <v>1360</v>
      </c>
      <c r="J307" s="158" t="s">
        <v>725</v>
      </c>
      <c r="L307" s="66" t="s">
        <v>1354</v>
      </c>
      <c r="M307" s="175" t="s">
        <v>495</v>
      </c>
    </row>
    <row r="308" spans="1:13" ht="24.75" thickBot="1">
      <c r="A308" s="328"/>
      <c r="B308" s="390"/>
      <c r="C308" s="393"/>
      <c r="D308" s="399"/>
      <c r="E308" s="396"/>
      <c r="F308" s="405"/>
      <c r="G308" s="326"/>
      <c r="H308" s="402"/>
      <c r="I308" s="105" t="s">
        <v>1348</v>
      </c>
      <c r="J308" s="176" t="s">
        <v>726</v>
      </c>
      <c r="K308" s="177"/>
      <c r="L308" s="177" t="s">
        <v>1354</v>
      </c>
      <c r="M308" s="178" t="s">
        <v>563</v>
      </c>
    </row>
    <row r="309" spans="1:13" ht="15">
      <c r="A309" s="328"/>
      <c r="B309" s="288">
        <v>6095</v>
      </c>
      <c r="C309" s="291" t="s">
        <v>52</v>
      </c>
      <c r="D309" s="297" t="s">
        <v>260</v>
      </c>
      <c r="E309" s="294" t="s">
        <v>261</v>
      </c>
      <c r="F309" s="285">
        <v>803095197</v>
      </c>
      <c r="G309" s="309">
        <f>+F309/F798</f>
        <v>0.006656628044806317</v>
      </c>
      <c r="H309" s="303" t="s">
        <v>478</v>
      </c>
      <c r="I309" s="87" t="s">
        <v>1360</v>
      </c>
      <c r="J309" s="166" t="s">
        <v>729</v>
      </c>
      <c r="K309" s="78"/>
      <c r="L309" s="78" t="s">
        <v>1354</v>
      </c>
      <c r="M309" s="79" t="s">
        <v>495</v>
      </c>
    </row>
    <row r="310" spans="1:13" ht="12.75" thickBot="1">
      <c r="A310" s="328"/>
      <c r="B310" s="290"/>
      <c r="C310" s="293"/>
      <c r="D310" s="299"/>
      <c r="E310" s="296"/>
      <c r="F310" s="287"/>
      <c r="G310" s="311"/>
      <c r="H310" s="305"/>
      <c r="I310" s="105" t="s">
        <v>1502</v>
      </c>
      <c r="J310" s="168" t="s">
        <v>1555</v>
      </c>
      <c r="K310" s="83">
        <v>412155</v>
      </c>
      <c r="L310" s="83" t="s">
        <v>1354</v>
      </c>
      <c r="M310" s="84" t="s">
        <v>505</v>
      </c>
    </row>
    <row r="311" spans="1:13" ht="15">
      <c r="A311" s="328"/>
      <c r="B311" s="288">
        <v>6098</v>
      </c>
      <c r="C311" s="291" t="s">
        <v>74</v>
      </c>
      <c r="D311" s="297" t="s">
        <v>291</v>
      </c>
      <c r="E311" s="294" t="s">
        <v>292</v>
      </c>
      <c r="F311" s="285">
        <v>70000000</v>
      </c>
      <c r="G311" s="309">
        <f>+F311/F798</f>
        <v>0.000580210123129951</v>
      </c>
      <c r="H311" s="303" t="s">
        <v>475</v>
      </c>
      <c r="I311" s="87" t="s">
        <v>1345</v>
      </c>
      <c r="J311" s="166" t="s">
        <v>1230</v>
      </c>
      <c r="K311" s="78"/>
      <c r="L311" s="78" t="s">
        <v>1354</v>
      </c>
      <c r="M311" s="79" t="s">
        <v>505</v>
      </c>
    </row>
    <row r="312" spans="1:13" ht="24">
      <c r="A312" s="328"/>
      <c r="B312" s="289"/>
      <c r="C312" s="292"/>
      <c r="D312" s="298"/>
      <c r="E312" s="295"/>
      <c r="F312" s="286"/>
      <c r="G312" s="310"/>
      <c r="H312" s="304"/>
      <c r="I312" s="171" t="s">
        <v>1345</v>
      </c>
      <c r="J312" s="167" t="s">
        <v>1231</v>
      </c>
      <c r="K312" s="80">
        <v>12000000</v>
      </c>
      <c r="L312" s="80" t="s">
        <v>1354</v>
      </c>
      <c r="M312" s="81" t="s">
        <v>505</v>
      </c>
    </row>
    <row r="313" spans="1:13" ht="24">
      <c r="A313" s="328"/>
      <c r="B313" s="289"/>
      <c r="C313" s="292"/>
      <c r="D313" s="298"/>
      <c r="E313" s="295"/>
      <c r="F313" s="286"/>
      <c r="G313" s="310"/>
      <c r="H313" s="304"/>
      <c r="I313" s="88" t="s">
        <v>1635</v>
      </c>
      <c r="J313" s="167" t="s">
        <v>733</v>
      </c>
      <c r="K313" s="80">
        <v>70000000</v>
      </c>
      <c r="L313" s="80" t="s">
        <v>1354</v>
      </c>
      <c r="M313" s="81" t="s">
        <v>563</v>
      </c>
    </row>
    <row r="314" spans="1:13" ht="15">
      <c r="A314" s="328"/>
      <c r="B314" s="289"/>
      <c r="C314" s="292"/>
      <c r="D314" s="298"/>
      <c r="E314" s="295"/>
      <c r="F314" s="286"/>
      <c r="G314" s="310"/>
      <c r="H314" s="304"/>
      <c r="I314" s="171" t="s">
        <v>1345</v>
      </c>
      <c r="J314" s="167" t="s">
        <v>1232</v>
      </c>
      <c r="K314" s="80"/>
      <c r="L314" s="80" t="s">
        <v>1354</v>
      </c>
      <c r="M314" s="81" t="s">
        <v>495</v>
      </c>
    </row>
    <row r="315" spans="1:13" ht="15">
      <c r="A315" s="328"/>
      <c r="B315" s="289"/>
      <c r="C315" s="292"/>
      <c r="D315" s="298"/>
      <c r="E315" s="295"/>
      <c r="F315" s="286"/>
      <c r="G315" s="310"/>
      <c r="H315" s="304"/>
      <c r="I315" s="171" t="s">
        <v>1345</v>
      </c>
      <c r="J315" s="167" t="s">
        <v>738</v>
      </c>
      <c r="K315" s="80"/>
      <c r="L315" s="80" t="s">
        <v>1354</v>
      </c>
      <c r="M315" s="81" t="s">
        <v>505</v>
      </c>
    </row>
    <row r="316" spans="1:13" ht="24">
      <c r="A316" s="328"/>
      <c r="B316" s="289"/>
      <c r="C316" s="292"/>
      <c r="D316" s="298"/>
      <c r="E316" s="295"/>
      <c r="F316" s="286"/>
      <c r="G316" s="310"/>
      <c r="H316" s="304"/>
      <c r="I316" s="88" t="s">
        <v>1635</v>
      </c>
      <c r="J316" s="167" t="s">
        <v>735</v>
      </c>
      <c r="K316" s="80">
        <v>14000000</v>
      </c>
      <c r="L316" s="80" t="s">
        <v>1354</v>
      </c>
      <c r="M316" s="81" t="s">
        <v>495</v>
      </c>
    </row>
    <row r="317" spans="1:13" ht="24">
      <c r="A317" s="328"/>
      <c r="B317" s="289"/>
      <c r="C317" s="292"/>
      <c r="D317" s="298"/>
      <c r="E317" s="295"/>
      <c r="F317" s="286"/>
      <c r="G317" s="310"/>
      <c r="H317" s="304"/>
      <c r="I317" s="171" t="s">
        <v>1345</v>
      </c>
      <c r="J317" s="167" t="s">
        <v>1233</v>
      </c>
      <c r="K317" s="80">
        <v>60000000</v>
      </c>
      <c r="L317" s="80" t="s">
        <v>1354</v>
      </c>
      <c r="M317" s="81" t="s">
        <v>495</v>
      </c>
    </row>
    <row r="318" spans="1:13" ht="24.75" thickBot="1">
      <c r="A318" s="328"/>
      <c r="B318" s="290"/>
      <c r="C318" s="293"/>
      <c r="D318" s="299"/>
      <c r="E318" s="296"/>
      <c r="F318" s="287"/>
      <c r="G318" s="311"/>
      <c r="H318" s="305"/>
      <c r="I318" s="105" t="s">
        <v>1348</v>
      </c>
      <c r="J318" s="168" t="s">
        <v>1556</v>
      </c>
      <c r="K318" s="83">
        <v>9915000</v>
      </c>
      <c r="L318" s="83" t="s">
        <v>1354</v>
      </c>
      <c r="M318" s="84" t="s">
        <v>495</v>
      </c>
    </row>
    <row r="319" spans="1:13" ht="15">
      <c r="A319" s="328"/>
      <c r="B319" s="288">
        <v>6099</v>
      </c>
      <c r="C319" s="291" t="s">
        <v>45</v>
      </c>
      <c r="D319" s="297" t="s">
        <v>202</v>
      </c>
      <c r="E319" s="294" t="s">
        <v>249</v>
      </c>
      <c r="F319" s="285">
        <v>150000000</v>
      </c>
      <c r="G319" s="309">
        <f>+F319/F798</f>
        <v>0.0012433074067070378</v>
      </c>
      <c r="H319" s="303" t="s">
        <v>475</v>
      </c>
      <c r="I319" s="87" t="s">
        <v>1345</v>
      </c>
      <c r="J319" s="166" t="s">
        <v>739</v>
      </c>
      <c r="K319" s="78"/>
      <c r="L319" s="78" t="s">
        <v>1354</v>
      </c>
      <c r="M319" s="79" t="s">
        <v>495</v>
      </c>
    </row>
    <row r="320" spans="1:13" ht="15">
      <c r="A320" s="328"/>
      <c r="B320" s="289"/>
      <c r="C320" s="292"/>
      <c r="D320" s="298"/>
      <c r="E320" s="295"/>
      <c r="F320" s="286"/>
      <c r="G320" s="310"/>
      <c r="H320" s="304"/>
      <c r="I320" s="88" t="s">
        <v>1345</v>
      </c>
      <c r="J320" s="167" t="s">
        <v>1557</v>
      </c>
      <c r="K320" s="80">
        <v>2400000</v>
      </c>
      <c r="L320" s="80" t="s">
        <v>1354</v>
      </c>
      <c r="M320" s="81" t="s">
        <v>505</v>
      </c>
    </row>
    <row r="321" spans="1:13" ht="15">
      <c r="A321" s="328"/>
      <c r="B321" s="289"/>
      <c r="C321" s="292"/>
      <c r="D321" s="298"/>
      <c r="E321" s="295"/>
      <c r="F321" s="286"/>
      <c r="G321" s="310"/>
      <c r="H321" s="304"/>
      <c r="I321" s="88" t="s">
        <v>1345</v>
      </c>
      <c r="J321" s="167" t="s">
        <v>1558</v>
      </c>
      <c r="K321" s="80">
        <v>30240000</v>
      </c>
      <c r="L321" s="80" t="s">
        <v>1354</v>
      </c>
      <c r="M321" s="81" t="s">
        <v>505</v>
      </c>
    </row>
    <row r="322" spans="1:13" ht="36.75" thickBot="1">
      <c r="A322" s="328"/>
      <c r="B322" s="290"/>
      <c r="C322" s="293"/>
      <c r="D322" s="299"/>
      <c r="E322" s="296"/>
      <c r="F322" s="287"/>
      <c r="G322" s="311"/>
      <c r="H322" s="305"/>
      <c r="I322" s="105" t="s">
        <v>1502</v>
      </c>
      <c r="J322" s="168" t="s">
        <v>742</v>
      </c>
      <c r="K322" s="83">
        <v>232479108</v>
      </c>
      <c r="L322" s="83" t="s">
        <v>1354</v>
      </c>
      <c r="M322" s="84" t="s">
        <v>495</v>
      </c>
    </row>
    <row r="323" spans="1:13" ht="60">
      <c r="A323" s="328"/>
      <c r="B323" s="288">
        <v>6100</v>
      </c>
      <c r="C323" s="291" t="s">
        <v>24</v>
      </c>
      <c r="D323" s="297" t="s">
        <v>208</v>
      </c>
      <c r="E323" s="294" t="s">
        <v>210</v>
      </c>
      <c r="F323" s="285">
        <v>3319362683</v>
      </c>
      <c r="G323" s="309">
        <f>+F323/F798</f>
        <v>0.02751325472880563</v>
      </c>
      <c r="H323" s="303" t="s">
        <v>545</v>
      </c>
      <c r="I323" s="87" t="s">
        <v>1349</v>
      </c>
      <c r="J323" s="166" t="s">
        <v>743</v>
      </c>
      <c r="K323" s="78"/>
      <c r="L323" s="78" t="s">
        <v>1354</v>
      </c>
      <c r="M323" s="79" t="s">
        <v>563</v>
      </c>
    </row>
    <row r="324" spans="1:13" ht="15">
      <c r="A324" s="328"/>
      <c r="B324" s="289"/>
      <c r="C324" s="292"/>
      <c r="D324" s="298"/>
      <c r="E324" s="295"/>
      <c r="F324" s="286"/>
      <c r="G324" s="310"/>
      <c r="H324" s="304"/>
      <c r="I324" s="88" t="s">
        <v>1345</v>
      </c>
      <c r="J324" s="167" t="s">
        <v>744</v>
      </c>
      <c r="K324" s="80"/>
      <c r="L324" s="80" t="s">
        <v>1354</v>
      </c>
      <c r="M324" s="81" t="s">
        <v>563</v>
      </c>
    </row>
    <row r="325" spans="1:13" ht="15">
      <c r="A325" s="328"/>
      <c r="B325" s="289"/>
      <c r="C325" s="292"/>
      <c r="D325" s="298"/>
      <c r="E325" s="295"/>
      <c r="F325" s="286"/>
      <c r="G325" s="310"/>
      <c r="H325" s="304"/>
      <c r="I325" s="88" t="s">
        <v>1360</v>
      </c>
      <c r="J325" s="167" t="s">
        <v>745</v>
      </c>
      <c r="K325" s="80"/>
      <c r="L325" s="80" t="s">
        <v>1354</v>
      </c>
      <c r="M325" s="81" t="s">
        <v>495</v>
      </c>
    </row>
    <row r="326" spans="1:13" ht="12.75" thickBot="1">
      <c r="A326" s="328"/>
      <c r="B326" s="290"/>
      <c r="C326" s="293"/>
      <c r="D326" s="299"/>
      <c r="E326" s="296"/>
      <c r="F326" s="287"/>
      <c r="G326" s="311"/>
      <c r="H326" s="305"/>
      <c r="I326" s="105" t="s">
        <v>1348</v>
      </c>
      <c r="J326" s="168" t="s">
        <v>1559</v>
      </c>
      <c r="K326" s="83"/>
      <c r="L326" s="83" t="s">
        <v>1354</v>
      </c>
      <c r="M326" s="84" t="s">
        <v>563</v>
      </c>
    </row>
    <row r="327" spans="1:13" ht="24">
      <c r="A327" s="328"/>
      <c r="B327" s="406">
        <v>6101</v>
      </c>
      <c r="C327" s="392" t="s">
        <v>9</v>
      </c>
      <c r="D327" s="398" t="s">
        <v>191</v>
      </c>
      <c r="E327" s="407" t="s">
        <v>190</v>
      </c>
      <c r="F327" s="285">
        <v>149991686</v>
      </c>
      <c r="G327" s="309">
        <f>+F327/F798</f>
        <v>0.001243238494321842</v>
      </c>
      <c r="H327" s="303" t="s">
        <v>475</v>
      </c>
      <c r="I327" s="87" t="s">
        <v>1358</v>
      </c>
      <c r="J327" s="166" t="s">
        <v>1560</v>
      </c>
      <c r="K327" s="78">
        <v>149991686</v>
      </c>
      <c r="L327" s="78" t="s">
        <v>1354</v>
      </c>
      <c r="M327" s="79" t="s">
        <v>563</v>
      </c>
    </row>
    <row r="328" spans="1:13" ht="24">
      <c r="A328" s="328"/>
      <c r="B328" s="406"/>
      <c r="C328" s="392"/>
      <c r="D328" s="398"/>
      <c r="E328" s="408"/>
      <c r="F328" s="286"/>
      <c r="G328" s="310"/>
      <c r="H328" s="304"/>
      <c r="I328" s="88" t="s">
        <v>1345</v>
      </c>
      <c r="J328" s="167" t="s">
        <v>1561</v>
      </c>
      <c r="K328" s="80"/>
      <c r="L328" s="80" t="s">
        <v>1354</v>
      </c>
      <c r="M328" s="81" t="s">
        <v>563</v>
      </c>
    </row>
    <row r="329" spans="1:13" ht="12.75" thickBot="1">
      <c r="A329" s="328"/>
      <c r="B329" s="406"/>
      <c r="C329" s="392"/>
      <c r="D329" s="398"/>
      <c r="E329" s="409"/>
      <c r="F329" s="356"/>
      <c r="G329" s="368"/>
      <c r="H329" s="361"/>
      <c r="I329" s="132" t="s">
        <v>1345</v>
      </c>
      <c r="J329" s="170" t="s">
        <v>1234</v>
      </c>
      <c r="K329" s="109"/>
      <c r="L329" s="109" t="s">
        <v>1342</v>
      </c>
      <c r="M329" s="110" t="s">
        <v>505</v>
      </c>
    </row>
    <row r="330" spans="1:13" ht="24">
      <c r="A330" s="328"/>
      <c r="B330" s="288">
        <v>6102</v>
      </c>
      <c r="C330" s="291" t="s">
        <v>10</v>
      </c>
      <c r="D330" s="297" t="s">
        <v>191</v>
      </c>
      <c r="E330" s="294" t="s">
        <v>192</v>
      </c>
      <c r="F330" s="285">
        <v>155160144</v>
      </c>
      <c r="G330" s="309">
        <f>+F330/F798</f>
        <v>0.0012860783750728703</v>
      </c>
      <c r="H330" s="303" t="s">
        <v>474</v>
      </c>
      <c r="I330" s="192" t="s">
        <v>1348</v>
      </c>
      <c r="J330" s="153" t="s">
        <v>757</v>
      </c>
      <c r="K330" s="78">
        <v>6554540</v>
      </c>
      <c r="L330" s="78" t="s">
        <v>1354</v>
      </c>
      <c r="M330" s="79" t="s">
        <v>563</v>
      </c>
    </row>
    <row r="331" spans="1:13" ht="36">
      <c r="A331" s="328"/>
      <c r="B331" s="289"/>
      <c r="C331" s="292"/>
      <c r="D331" s="298"/>
      <c r="E331" s="295"/>
      <c r="F331" s="286"/>
      <c r="G331" s="310"/>
      <c r="H331" s="304"/>
      <c r="I331" s="193" t="s">
        <v>1345</v>
      </c>
      <c r="J331" s="190" t="s">
        <v>750</v>
      </c>
      <c r="K331" s="80"/>
      <c r="L331" s="80" t="s">
        <v>1354</v>
      </c>
      <c r="M331" s="81" t="s">
        <v>505</v>
      </c>
    </row>
    <row r="332" spans="1:13" ht="24">
      <c r="A332" s="328"/>
      <c r="B332" s="289"/>
      <c r="C332" s="292"/>
      <c r="D332" s="298"/>
      <c r="E332" s="295"/>
      <c r="F332" s="286"/>
      <c r="G332" s="310"/>
      <c r="H332" s="304"/>
      <c r="I332" s="193" t="s">
        <v>1345</v>
      </c>
      <c r="J332" s="190" t="s">
        <v>751</v>
      </c>
      <c r="K332" s="80"/>
      <c r="L332" s="80" t="s">
        <v>1354</v>
      </c>
      <c r="M332" s="81" t="s">
        <v>495</v>
      </c>
    </row>
    <row r="333" spans="1:13" ht="24">
      <c r="A333" s="328"/>
      <c r="B333" s="289"/>
      <c r="C333" s="292"/>
      <c r="D333" s="298"/>
      <c r="E333" s="295"/>
      <c r="F333" s="286"/>
      <c r="G333" s="310"/>
      <c r="H333" s="304"/>
      <c r="I333" s="193" t="s">
        <v>1345</v>
      </c>
      <c r="J333" s="190" t="s">
        <v>752</v>
      </c>
      <c r="K333" s="80">
        <v>38640000</v>
      </c>
      <c r="L333" s="80" t="s">
        <v>1354</v>
      </c>
      <c r="M333" s="81" t="s">
        <v>505</v>
      </c>
    </row>
    <row r="334" spans="1:13" ht="24">
      <c r="A334" s="328"/>
      <c r="B334" s="289"/>
      <c r="C334" s="292"/>
      <c r="D334" s="298"/>
      <c r="E334" s="295"/>
      <c r="F334" s="286"/>
      <c r="G334" s="310"/>
      <c r="H334" s="304"/>
      <c r="I334" s="193" t="s">
        <v>1635</v>
      </c>
      <c r="J334" s="190" t="s">
        <v>1562</v>
      </c>
      <c r="K334" s="80"/>
      <c r="L334" s="80" t="s">
        <v>1354</v>
      </c>
      <c r="M334" s="81" t="s">
        <v>563</v>
      </c>
    </row>
    <row r="335" spans="1:13" ht="24">
      <c r="A335" s="328"/>
      <c r="B335" s="289"/>
      <c r="C335" s="292"/>
      <c r="D335" s="298"/>
      <c r="E335" s="295"/>
      <c r="F335" s="286"/>
      <c r="G335" s="310"/>
      <c r="H335" s="304"/>
      <c r="I335" s="193" t="s">
        <v>1345</v>
      </c>
      <c r="J335" s="190" t="s">
        <v>753</v>
      </c>
      <c r="K335" s="80"/>
      <c r="L335" s="80" t="s">
        <v>1354</v>
      </c>
      <c r="M335" s="81" t="s">
        <v>505</v>
      </c>
    </row>
    <row r="336" spans="1:13" ht="24">
      <c r="A336" s="328"/>
      <c r="B336" s="289"/>
      <c r="C336" s="292"/>
      <c r="D336" s="298"/>
      <c r="E336" s="295"/>
      <c r="F336" s="286"/>
      <c r="G336" s="310"/>
      <c r="H336" s="304"/>
      <c r="I336" s="193" t="s">
        <v>1345</v>
      </c>
      <c r="J336" s="190" t="s">
        <v>754</v>
      </c>
      <c r="K336" s="80"/>
      <c r="L336" s="80" t="s">
        <v>1354</v>
      </c>
      <c r="M336" s="81" t="s">
        <v>505</v>
      </c>
    </row>
    <row r="337" spans="1:13" ht="36">
      <c r="A337" s="328"/>
      <c r="B337" s="289"/>
      <c r="C337" s="292"/>
      <c r="D337" s="298"/>
      <c r="E337" s="295"/>
      <c r="F337" s="286"/>
      <c r="G337" s="310"/>
      <c r="H337" s="304"/>
      <c r="I337" s="193" t="s">
        <v>1345</v>
      </c>
      <c r="J337" s="190" t="s">
        <v>755</v>
      </c>
      <c r="K337" s="80"/>
      <c r="L337" s="80" t="s">
        <v>1354</v>
      </c>
      <c r="M337" s="81" t="s">
        <v>505</v>
      </c>
    </row>
    <row r="338" spans="1:13" ht="36">
      <c r="A338" s="328"/>
      <c r="B338" s="289"/>
      <c r="C338" s="292"/>
      <c r="D338" s="298"/>
      <c r="E338" s="295"/>
      <c r="F338" s="286"/>
      <c r="G338" s="310"/>
      <c r="H338" s="304"/>
      <c r="I338" s="193" t="s">
        <v>1345</v>
      </c>
      <c r="J338" s="190" t="s">
        <v>756</v>
      </c>
      <c r="K338" s="80"/>
      <c r="L338" s="80" t="s">
        <v>1354</v>
      </c>
      <c r="M338" s="81" t="s">
        <v>505</v>
      </c>
    </row>
    <row r="339" spans="1:13" ht="60.75" thickBot="1">
      <c r="A339" s="328"/>
      <c r="B339" s="290"/>
      <c r="C339" s="293"/>
      <c r="D339" s="299"/>
      <c r="E339" s="296"/>
      <c r="F339" s="287"/>
      <c r="G339" s="311"/>
      <c r="H339" s="305"/>
      <c r="I339" s="194" t="s">
        <v>1351</v>
      </c>
      <c r="J339" s="191" t="s">
        <v>1563</v>
      </c>
      <c r="K339" s="83">
        <v>9075738</v>
      </c>
      <c r="L339" s="83" t="s">
        <v>1354</v>
      </c>
      <c r="M339" s="84" t="s">
        <v>495</v>
      </c>
    </row>
    <row r="340" spans="1:13" ht="60.75" thickBot="1">
      <c r="A340" s="328"/>
      <c r="B340" s="65">
        <v>6103</v>
      </c>
      <c r="C340" s="67" t="s">
        <v>28</v>
      </c>
      <c r="D340" s="71" t="s">
        <v>220</v>
      </c>
      <c r="E340" s="85" t="s">
        <v>1564</v>
      </c>
      <c r="F340" s="68">
        <v>140000000</v>
      </c>
      <c r="G340" s="93">
        <f>+F340/F798</f>
        <v>0.001160420246259902</v>
      </c>
      <c r="H340" s="72" t="s">
        <v>476</v>
      </c>
      <c r="I340" s="179" t="s">
        <v>1348</v>
      </c>
      <c r="J340" s="71" t="s">
        <v>480</v>
      </c>
      <c r="K340" s="68"/>
      <c r="L340" s="68"/>
      <c r="M340" s="69" t="s">
        <v>563</v>
      </c>
    </row>
    <row r="341" spans="1:13" ht="60">
      <c r="A341" s="328"/>
      <c r="B341" s="288">
        <v>6104</v>
      </c>
      <c r="C341" s="291" t="s">
        <v>43</v>
      </c>
      <c r="D341" s="297" t="s">
        <v>244</v>
      </c>
      <c r="E341" s="294" t="s">
        <v>247</v>
      </c>
      <c r="F341" s="285">
        <v>784695923</v>
      </c>
      <c r="G341" s="309">
        <f>+F341/F798</f>
        <v>0.0065041216871914356</v>
      </c>
      <c r="H341" s="303" t="s">
        <v>548</v>
      </c>
      <c r="I341" s="87" t="s">
        <v>1356</v>
      </c>
      <c r="J341" s="166" t="s">
        <v>1565</v>
      </c>
      <c r="K341" s="78">
        <v>2200000</v>
      </c>
      <c r="L341" s="78" t="s">
        <v>1354</v>
      </c>
      <c r="M341" s="79" t="s">
        <v>495</v>
      </c>
    </row>
    <row r="342" spans="1:13" ht="24">
      <c r="A342" s="328"/>
      <c r="B342" s="289"/>
      <c r="C342" s="292"/>
      <c r="D342" s="298"/>
      <c r="E342" s="295"/>
      <c r="F342" s="286"/>
      <c r="G342" s="310"/>
      <c r="H342" s="304"/>
      <c r="I342" s="88" t="s">
        <v>1345</v>
      </c>
      <c r="J342" s="167" t="s">
        <v>1566</v>
      </c>
      <c r="K342" s="80"/>
      <c r="L342" s="80"/>
      <c r="M342" s="81" t="s">
        <v>505</v>
      </c>
    </row>
    <row r="343" spans="1:13" ht="60">
      <c r="A343" s="328"/>
      <c r="B343" s="289"/>
      <c r="C343" s="292"/>
      <c r="D343" s="298"/>
      <c r="E343" s="295"/>
      <c r="F343" s="286"/>
      <c r="G343" s="310"/>
      <c r="H343" s="304"/>
      <c r="I343" s="88" t="s">
        <v>1356</v>
      </c>
      <c r="J343" s="167" t="s">
        <v>1570</v>
      </c>
      <c r="K343" s="80">
        <v>2200000</v>
      </c>
      <c r="L343" s="80" t="s">
        <v>1354</v>
      </c>
      <c r="M343" s="81" t="s">
        <v>495</v>
      </c>
    </row>
    <row r="344" spans="1:13" ht="48">
      <c r="A344" s="328"/>
      <c r="B344" s="289"/>
      <c r="C344" s="292"/>
      <c r="D344" s="298"/>
      <c r="E344" s="295"/>
      <c r="F344" s="286"/>
      <c r="G344" s="310"/>
      <c r="H344" s="304"/>
      <c r="I344" s="88" t="s">
        <v>1356</v>
      </c>
      <c r="J344" s="167" t="s">
        <v>1567</v>
      </c>
      <c r="K344" s="80">
        <v>2200000</v>
      </c>
      <c r="L344" s="80" t="s">
        <v>1354</v>
      </c>
      <c r="M344" s="81" t="s">
        <v>495</v>
      </c>
    </row>
    <row r="345" spans="1:13" ht="60">
      <c r="A345" s="328"/>
      <c r="B345" s="289"/>
      <c r="C345" s="292"/>
      <c r="D345" s="298"/>
      <c r="E345" s="295"/>
      <c r="F345" s="286"/>
      <c r="G345" s="310"/>
      <c r="H345" s="304"/>
      <c r="I345" s="88" t="s">
        <v>1356</v>
      </c>
      <c r="J345" s="167" t="s">
        <v>1568</v>
      </c>
      <c r="K345" s="80">
        <v>2200000</v>
      </c>
      <c r="L345" s="80" t="s">
        <v>1354</v>
      </c>
      <c r="M345" s="81" t="s">
        <v>495</v>
      </c>
    </row>
    <row r="346" spans="1:13" ht="24">
      <c r="A346" s="328"/>
      <c r="B346" s="289"/>
      <c r="C346" s="292"/>
      <c r="D346" s="298"/>
      <c r="E346" s="295"/>
      <c r="F346" s="286"/>
      <c r="G346" s="310"/>
      <c r="H346" s="304"/>
      <c r="I346" s="88" t="s">
        <v>1502</v>
      </c>
      <c r="J346" s="167" t="s">
        <v>806</v>
      </c>
      <c r="K346" s="80">
        <v>1100000</v>
      </c>
      <c r="L346" s="80" t="s">
        <v>1354</v>
      </c>
      <c r="M346" s="81" t="s">
        <v>563</v>
      </c>
    </row>
    <row r="347" spans="1:13" ht="84">
      <c r="A347" s="328"/>
      <c r="B347" s="289"/>
      <c r="C347" s="292"/>
      <c r="D347" s="298"/>
      <c r="E347" s="295"/>
      <c r="F347" s="286"/>
      <c r="G347" s="310"/>
      <c r="H347" s="304"/>
      <c r="I347" s="88" t="s">
        <v>1356</v>
      </c>
      <c r="J347" s="167" t="s">
        <v>1569</v>
      </c>
      <c r="K347" s="80">
        <v>2200000</v>
      </c>
      <c r="L347" s="80" t="s">
        <v>1354</v>
      </c>
      <c r="M347" s="81" t="s">
        <v>495</v>
      </c>
    </row>
    <row r="348" spans="1:13" ht="48">
      <c r="A348" s="328"/>
      <c r="B348" s="289"/>
      <c r="C348" s="292"/>
      <c r="D348" s="298"/>
      <c r="E348" s="295"/>
      <c r="F348" s="286"/>
      <c r="G348" s="310"/>
      <c r="H348" s="304"/>
      <c r="I348" s="88" t="s">
        <v>1351</v>
      </c>
      <c r="J348" s="167" t="s">
        <v>766</v>
      </c>
      <c r="K348" s="80"/>
      <c r="L348" s="80" t="s">
        <v>1342</v>
      </c>
      <c r="M348" s="81" t="s">
        <v>495</v>
      </c>
    </row>
    <row r="349" spans="1:13" ht="84">
      <c r="A349" s="328"/>
      <c r="B349" s="289"/>
      <c r="C349" s="292"/>
      <c r="D349" s="298"/>
      <c r="E349" s="295"/>
      <c r="F349" s="286"/>
      <c r="G349" s="310"/>
      <c r="H349" s="304"/>
      <c r="I349" s="88" t="s">
        <v>1356</v>
      </c>
      <c r="J349" s="167" t="s">
        <v>1571</v>
      </c>
      <c r="K349" s="80">
        <v>2200000</v>
      </c>
      <c r="L349" s="80" t="s">
        <v>1354</v>
      </c>
      <c r="M349" s="81" t="s">
        <v>495</v>
      </c>
    </row>
    <row r="350" spans="1:13" ht="24.75" thickBot="1">
      <c r="A350" s="328"/>
      <c r="B350" s="290"/>
      <c r="C350" s="293"/>
      <c r="D350" s="299"/>
      <c r="E350" s="296"/>
      <c r="F350" s="287"/>
      <c r="G350" s="311"/>
      <c r="H350" s="305"/>
      <c r="I350" s="105" t="s">
        <v>1348</v>
      </c>
      <c r="J350" s="168" t="s">
        <v>768</v>
      </c>
      <c r="K350" s="83">
        <v>58385776</v>
      </c>
      <c r="L350" s="83" t="s">
        <v>1354</v>
      </c>
      <c r="M350" s="84" t="s">
        <v>495</v>
      </c>
    </row>
    <row r="351" spans="1:13" ht="15">
      <c r="A351" s="328"/>
      <c r="B351" s="288">
        <v>6105</v>
      </c>
      <c r="C351" s="291" t="s">
        <v>44</v>
      </c>
      <c r="D351" s="297" t="s">
        <v>244</v>
      </c>
      <c r="E351" s="294" t="s">
        <v>248</v>
      </c>
      <c r="F351" s="285">
        <v>363688373</v>
      </c>
      <c r="G351" s="309">
        <f>+F351/F798</f>
        <v>0.003014509652560879</v>
      </c>
      <c r="H351" s="303" t="s">
        <v>475</v>
      </c>
      <c r="I351" s="87" t="s">
        <v>1345</v>
      </c>
      <c r="J351" s="166" t="s">
        <v>769</v>
      </c>
      <c r="K351" s="78"/>
      <c r="L351" s="78" t="s">
        <v>1354</v>
      </c>
      <c r="M351" s="79" t="s">
        <v>505</v>
      </c>
    </row>
    <row r="352" spans="1:13" ht="36">
      <c r="A352" s="328"/>
      <c r="B352" s="289"/>
      <c r="C352" s="292"/>
      <c r="D352" s="298"/>
      <c r="E352" s="295"/>
      <c r="F352" s="286"/>
      <c r="G352" s="310"/>
      <c r="H352" s="304"/>
      <c r="I352" s="88" t="s">
        <v>1351</v>
      </c>
      <c r="J352" s="167" t="s">
        <v>770</v>
      </c>
      <c r="K352" s="80">
        <v>462000000</v>
      </c>
      <c r="L352" s="80" t="s">
        <v>1354</v>
      </c>
      <c r="M352" s="81" t="s">
        <v>563</v>
      </c>
    </row>
    <row r="353" spans="1:13" ht="24.75" thickBot="1">
      <c r="A353" s="328"/>
      <c r="B353" s="290"/>
      <c r="C353" s="293"/>
      <c r="D353" s="299"/>
      <c r="E353" s="296"/>
      <c r="F353" s="287"/>
      <c r="G353" s="311"/>
      <c r="H353" s="305"/>
      <c r="I353" s="105" t="s">
        <v>1348</v>
      </c>
      <c r="J353" s="168" t="s">
        <v>771</v>
      </c>
      <c r="K353" s="83"/>
      <c r="L353" s="83" t="s">
        <v>1354</v>
      </c>
      <c r="M353" s="84" t="s">
        <v>563</v>
      </c>
    </row>
    <row r="354" spans="1:13" ht="24">
      <c r="A354" s="328"/>
      <c r="B354" s="288">
        <v>6109</v>
      </c>
      <c r="C354" s="291" t="s">
        <v>26</v>
      </c>
      <c r="D354" s="297" t="s">
        <v>215</v>
      </c>
      <c r="E354" s="294" t="s">
        <v>214</v>
      </c>
      <c r="F354" s="285">
        <v>700000000</v>
      </c>
      <c r="G354" s="309">
        <f>+F354/F798</f>
        <v>0.0058021012312995095</v>
      </c>
      <c r="H354" s="303" t="s">
        <v>474</v>
      </c>
      <c r="I354" s="87" t="s">
        <v>1345</v>
      </c>
      <c r="J354" s="166" t="s">
        <v>781</v>
      </c>
      <c r="K354" s="78">
        <v>25000000</v>
      </c>
      <c r="L354" s="78" t="s">
        <v>1354</v>
      </c>
      <c r="M354" s="79" t="s">
        <v>505</v>
      </c>
    </row>
    <row r="355" spans="1:13" ht="15">
      <c r="A355" s="328"/>
      <c r="B355" s="289"/>
      <c r="C355" s="292"/>
      <c r="D355" s="298"/>
      <c r="E355" s="295"/>
      <c r="F355" s="286"/>
      <c r="G355" s="310"/>
      <c r="H355" s="304"/>
      <c r="I355" s="88" t="s">
        <v>1348</v>
      </c>
      <c r="J355" s="167" t="s">
        <v>1572</v>
      </c>
      <c r="K355" s="80">
        <v>472858</v>
      </c>
      <c r="L355" s="80" t="s">
        <v>1354</v>
      </c>
      <c r="M355" s="81" t="s">
        <v>495</v>
      </c>
    </row>
    <row r="356" spans="1:13" ht="24.75" thickBot="1">
      <c r="A356" s="328"/>
      <c r="B356" s="290"/>
      <c r="C356" s="293"/>
      <c r="D356" s="299"/>
      <c r="E356" s="296"/>
      <c r="F356" s="287"/>
      <c r="G356" s="311"/>
      <c r="H356" s="305"/>
      <c r="I356" s="105" t="s">
        <v>1345</v>
      </c>
      <c r="J356" s="168" t="s">
        <v>1573</v>
      </c>
      <c r="K356" s="83"/>
      <c r="L356" s="83" t="s">
        <v>1342</v>
      </c>
      <c r="M356" s="84" t="s">
        <v>505</v>
      </c>
    </row>
    <row r="357" spans="1:13" ht="24">
      <c r="A357" s="328"/>
      <c r="B357" s="288">
        <v>6110</v>
      </c>
      <c r="C357" s="291" t="s">
        <v>76</v>
      </c>
      <c r="D357" s="297" t="s">
        <v>294</v>
      </c>
      <c r="E357" s="294" t="s">
        <v>295</v>
      </c>
      <c r="F357" s="285">
        <v>100000000</v>
      </c>
      <c r="G357" s="309">
        <f>+F357/F798</f>
        <v>0.0008288716044713585</v>
      </c>
      <c r="H357" s="303" t="s">
        <v>474</v>
      </c>
      <c r="I357" s="87" t="s">
        <v>1358</v>
      </c>
      <c r="J357" s="166" t="s">
        <v>1574</v>
      </c>
      <c r="K357" s="78">
        <v>100000000</v>
      </c>
      <c r="L357" s="78" t="s">
        <v>1354</v>
      </c>
      <c r="M357" s="79" t="s">
        <v>563</v>
      </c>
    </row>
    <row r="358" spans="1:13" ht="12.75" thickBot="1">
      <c r="A358" s="328"/>
      <c r="B358" s="290"/>
      <c r="C358" s="293"/>
      <c r="D358" s="299"/>
      <c r="E358" s="296"/>
      <c r="F358" s="287"/>
      <c r="G358" s="311"/>
      <c r="H358" s="305"/>
      <c r="I358" s="105" t="s">
        <v>1345</v>
      </c>
      <c r="J358" s="168" t="s">
        <v>784</v>
      </c>
      <c r="K358" s="83"/>
      <c r="L358" s="83" t="s">
        <v>1354</v>
      </c>
      <c r="M358" s="84" t="s">
        <v>505</v>
      </c>
    </row>
    <row r="359" spans="1:13" ht="24">
      <c r="A359" s="328"/>
      <c r="B359" s="288">
        <v>6111</v>
      </c>
      <c r="C359" s="291" t="s">
        <v>62</v>
      </c>
      <c r="D359" s="297" t="s">
        <v>268</v>
      </c>
      <c r="E359" s="294" t="s">
        <v>63</v>
      </c>
      <c r="F359" s="285">
        <v>387442000</v>
      </c>
      <c r="G359" s="309">
        <f>+F359/F798</f>
        <v>0.003211396721795921</v>
      </c>
      <c r="H359" s="303" t="s">
        <v>475</v>
      </c>
      <c r="I359" s="87" t="s">
        <v>1345</v>
      </c>
      <c r="J359" s="166" t="s">
        <v>1575</v>
      </c>
      <c r="K359" s="78">
        <v>344955798</v>
      </c>
      <c r="L359" s="78" t="s">
        <v>1354</v>
      </c>
      <c r="M359" s="79" t="s">
        <v>563</v>
      </c>
    </row>
    <row r="360" spans="1:13" ht="36">
      <c r="A360" s="328"/>
      <c r="B360" s="289"/>
      <c r="C360" s="292"/>
      <c r="D360" s="298"/>
      <c r="E360" s="295"/>
      <c r="F360" s="286"/>
      <c r="G360" s="310"/>
      <c r="H360" s="304"/>
      <c r="I360" s="88" t="s">
        <v>1348</v>
      </c>
      <c r="J360" s="167" t="s">
        <v>788</v>
      </c>
      <c r="K360" s="80">
        <v>42486202</v>
      </c>
      <c r="L360" s="80" t="s">
        <v>1354</v>
      </c>
      <c r="M360" s="81" t="s">
        <v>495</v>
      </c>
    </row>
    <row r="361" spans="1:13" ht="24">
      <c r="A361" s="328"/>
      <c r="B361" s="289"/>
      <c r="C361" s="292"/>
      <c r="D361" s="298"/>
      <c r="E361" s="295"/>
      <c r="F361" s="286"/>
      <c r="G361" s="310"/>
      <c r="H361" s="304"/>
      <c r="I361" s="88" t="s">
        <v>1345</v>
      </c>
      <c r="J361" s="167" t="s">
        <v>1576</v>
      </c>
      <c r="K361" s="80">
        <v>599569</v>
      </c>
      <c r="L361" s="80" t="s">
        <v>1354</v>
      </c>
      <c r="M361" s="81" t="s">
        <v>505</v>
      </c>
    </row>
    <row r="362" spans="1:13" ht="12.75" thickBot="1">
      <c r="A362" s="328"/>
      <c r="B362" s="290"/>
      <c r="C362" s="293"/>
      <c r="D362" s="299"/>
      <c r="E362" s="296"/>
      <c r="F362" s="287"/>
      <c r="G362" s="311"/>
      <c r="H362" s="305"/>
      <c r="I362" s="105" t="s">
        <v>1360</v>
      </c>
      <c r="J362" s="168" t="s">
        <v>789</v>
      </c>
      <c r="K362" s="83">
        <v>88846</v>
      </c>
      <c r="L362" s="83" t="s">
        <v>1354</v>
      </c>
      <c r="M362" s="84" t="s">
        <v>495</v>
      </c>
    </row>
    <row r="363" spans="1:13" ht="25.5" customHeight="1">
      <c r="A363" s="328"/>
      <c r="B363" s="288">
        <v>6113</v>
      </c>
      <c r="C363" s="291" t="s">
        <v>65</v>
      </c>
      <c r="D363" s="297" t="s">
        <v>268</v>
      </c>
      <c r="E363" s="294" t="s">
        <v>298</v>
      </c>
      <c r="F363" s="285">
        <v>1144495782</v>
      </c>
      <c r="G363" s="309">
        <f>+F363/F798</f>
        <v>0.00948640055137042</v>
      </c>
      <c r="H363" s="303" t="s">
        <v>475</v>
      </c>
      <c r="I363" s="87" t="s">
        <v>1345</v>
      </c>
      <c r="J363" s="166" t="s">
        <v>1577</v>
      </c>
      <c r="K363" s="78">
        <v>22000000</v>
      </c>
      <c r="L363" s="78" t="s">
        <v>1354</v>
      </c>
      <c r="M363" s="79" t="s">
        <v>563</v>
      </c>
    </row>
    <row r="364" spans="1:13" ht="24">
      <c r="A364" s="328"/>
      <c r="B364" s="289"/>
      <c r="C364" s="292"/>
      <c r="D364" s="298"/>
      <c r="E364" s="295"/>
      <c r="F364" s="286"/>
      <c r="G364" s="310"/>
      <c r="H364" s="304"/>
      <c r="I364" s="88" t="s">
        <v>1349</v>
      </c>
      <c r="J364" s="167" t="s">
        <v>809</v>
      </c>
      <c r="K364" s="80">
        <v>143000000</v>
      </c>
      <c r="L364" s="80" t="s">
        <v>1354</v>
      </c>
      <c r="M364" s="81" t="s">
        <v>505</v>
      </c>
    </row>
    <row r="365" spans="1:13" ht="36">
      <c r="A365" s="328"/>
      <c r="B365" s="289"/>
      <c r="C365" s="292"/>
      <c r="D365" s="298"/>
      <c r="E365" s="295"/>
      <c r="F365" s="286"/>
      <c r="G365" s="310"/>
      <c r="H365" s="304"/>
      <c r="I365" s="88" t="s">
        <v>1349</v>
      </c>
      <c r="J365" s="167" t="s">
        <v>807</v>
      </c>
      <c r="K365" s="80">
        <v>50000000</v>
      </c>
      <c r="L365" s="80" t="s">
        <v>1354</v>
      </c>
      <c r="M365" s="81" t="s">
        <v>495</v>
      </c>
    </row>
    <row r="366" spans="1:13" ht="24">
      <c r="A366" s="328"/>
      <c r="B366" s="289"/>
      <c r="C366" s="292"/>
      <c r="D366" s="298"/>
      <c r="E366" s="295"/>
      <c r="F366" s="286"/>
      <c r="G366" s="310"/>
      <c r="H366" s="304"/>
      <c r="I366" s="88" t="s">
        <v>1348</v>
      </c>
      <c r="J366" s="167" t="s">
        <v>811</v>
      </c>
      <c r="K366" s="80">
        <v>308383574</v>
      </c>
      <c r="L366" s="80" t="s">
        <v>1354</v>
      </c>
      <c r="M366" s="81" t="s">
        <v>495</v>
      </c>
    </row>
    <row r="367" spans="1:13" ht="24.75" thickBot="1">
      <c r="A367" s="328"/>
      <c r="B367" s="290"/>
      <c r="C367" s="293"/>
      <c r="D367" s="299"/>
      <c r="E367" s="296"/>
      <c r="F367" s="287"/>
      <c r="G367" s="311"/>
      <c r="H367" s="305"/>
      <c r="I367" s="105" t="s">
        <v>1360</v>
      </c>
      <c r="J367" s="168" t="s">
        <v>810</v>
      </c>
      <c r="K367" s="83">
        <v>64991011</v>
      </c>
      <c r="L367" s="83" t="s">
        <v>1354</v>
      </c>
      <c r="M367" s="84" t="s">
        <v>495</v>
      </c>
    </row>
    <row r="368" spans="1:13" ht="24">
      <c r="A368" s="328"/>
      <c r="B368" s="288">
        <v>6114</v>
      </c>
      <c r="C368" s="291" t="s">
        <v>61</v>
      </c>
      <c r="D368" s="297" t="s">
        <v>268</v>
      </c>
      <c r="E368" s="294" t="s">
        <v>275</v>
      </c>
      <c r="F368" s="285">
        <v>505392185</v>
      </c>
      <c r="G368" s="309">
        <f>+F368/F798</f>
        <v>0.004189052312682356</v>
      </c>
      <c r="H368" s="303" t="s">
        <v>475</v>
      </c>
      <c r="I368" s="87" t="s">
        <v>1348</v>
      </c>
      <c r="J368" s="166" t="s">
        <v>812</v>
      </c>
      <c r="K368" s="78">
        <v>609802564</v>
      </c>
      <c r="L368" s="78" t="s">
        <v>1354</v>
      </c>
      <c r="M368" s="79" t="s">
        <v>495</v>
      </c>
    </row>
    <row r="369" spans="1:13" ht="12.75" thickBot="1">
      <c r="A369" s="328"/>
      <c r="B369" s="290"/>
      <c r="C369" s="293"/>
      <c r="D369" s="299"/>
      <c r="E369" s="296"/>
      <c r="F369" s="287"/>
      <c r="G369" s="311"/>
      <c r="H369" s="305"/>
      <c r="I369" s="105" t="s">
        <v>1360</v>
      </c>
      <c r="J369" s="168" t="s">
        <v>1578</v>
      </c>
      <c r="K369" s="83">
        <v>54149163</v>
      </c>
      <c r="L369" s="83" t="s">
        <v>1354</v>
      </c>
      <c r="M369" s="84" t="s">
        <v>495</v>
      </c>
    </row>
    <row r="370" spans="1:13" ht="24">
      <c r="A370" s="328"/>
      <c r="B370" s="288">
        <v>6134</v>
      </c>
      <c r="C370" s="291" t="s">
        <v>33</v>
      </c>
      <c r="D370" s="297" t="s">
        <v>231</v>
      </c>
      <c r="E370" s="294" t="s">
        <v>232</v>
      </c>
      <c r="F370" s="285">
        <v>33000000</v>
      </c>
      <c r="G370" s="309">
        <f>+F370/F798</f>
        <v>0.00027352762947554826</v>
      </c>
      <c r="H370" s="303" t="s">
        <v>475</v>
      </c>
      <c r="I370" s="87" t="s">
        <v>1345</v>
      </c>
      <c r="J370" s="166" t="s">
        <v>843</v>
      </c>
      <c r="K370" s="78"/>
      <c r="L370" s="78" t="s">
        <v>1354</v>
      </c>
      <c r="M370" s="79" t="s">
        <v>495</v>
      </c>
    </row>
    <row r="371" spans="1:13" ht="12.75" thickBot="1">
      <c r="A371" s="328"/>
      <c r="B371" s="290"/>
      <c r="C371" s="293"/>
      <c r="D371" s="299"/>
      <c r="E371" s="296"/>
      <c r="F371" s="287"/>
      <c r="G371" s="311"/>
      <c r="H371" s="305"/>
      <c r="I371" s="105" t="s">
        <v>1345</v>
      </c>
      <c r="J371" s="168" t="s">
        <v>842</v>
      </c>
      <c r="K371" s="83"/>
      <c r="L371" s="83" t="s">
        <v>1342</v>
      </c>
      <c r="M371" s="84" t="s">
        <v>505</v>
      </c>
    </row>
    <row r="372" spans="1:13" ht="24">
      <c r="A372" s="328"/>
      <c r="B372" s="288">
        <v>6135</v>
      </c>
      <c r="C372" s="291" t="s">
        <v>32</v>
      </c>
      <c r="D372" s="297" t="s">
        <v>229</v>
      </c>
      <c r="E372" s="294" t="s">
        <v>230</v>
      </c>
      <c r="F372" s="285">
        <v>520800000</v>
      </c>
      <c r="G372" s="309">
        <f>+F372/F798</f>
        <v>0.004316763316086835</v>
      </c>
      <c r="H372" s="303" t="s">
        <v>475</v>
      </c>
      <c r="I372" s="87" t="s">
        <v>1345</v>
      </c>
      <c r="J372" s="166" t="s">
        <v>845</v>
      </c>
      <c r="K372" s="78">
        <v>20790000</v>
      </c>
      <c r="L372" s="78" t="s">
        <v>1354</v>
      </c>
      <c r="M372" s="79" t="s">
        <v>505</v>
      </c>
    </row>
    <row r="373" spans="1:13" ht="48">
      <c r="A373" s="328"/>
      <c r="B373" s="289"/>
      <c r="C373" s="292"/>
      <c r="D373" s="298"/>
      <c r="E373" s="295"/>
      <c r="F373" s="286"/>
      <c r="G373" s="310"/>
      <c r="H373" s="304"/>
      <c r="I373" s="88" t="s">
        <v>1348</v>
      </c>
      <c r="J373" s="167" t="s">
        <v>846</v>
      </c>
      <c r="K373" s="80">
        <v>950000</v>
      </c>
      <c r="L373" s="80" t="s">
        <v>1354</v>
      </c>
      <c r="M373" s="81" t="s">
        <v>495</v>
      </c>
    </row>
    <row r="374" spans="1:13" ht="24.75" thickBot="1">
      <c r="A374" s="328"/>
      <c r="B374" s="290"/>
      <c r="C374" s="293"/>
      <c r="D374" s="299"/>
      <c r="E374" s="296"/>
      <c r="F374" s="287"/>
      <c r="G374" s="311"/>
      <c r="H374" s="305"/>
      <c r="I374" s="105" t="s">
        <v>1345</v>
      </c>
      <c r="J374" s="168" t="s">
        <v>844</v>
      </c>
      <c r="K374" s="83"/>
      <c r="L374" s="83" t="s">
        <v>1354</v>
      </c>
      <c r="M374" s="84" t="s">
        <v>495</v>
      </c>
    </row>
    <row r="375" spans="1:13" ht="24" customHeight="1" thickBot="1">
      <c r="A375" s="328"/>
      <c r="B375" s="65">
        <v>6151</v>
      </c>
      <c r="C375" s="67" t="s">
        <v>80</v>
      </c>
      <c r="D375" s="71" t="s">
        <v>305</v>
      </c>
      <c r="E375" s="85" t="s">
        <v>304</v>
      </c>
      <c r="F375" s="197">
        <v>500000000</v>
      </c>
      <c r="G375" s="93">
        <f>+F375/F798</f>
        <v>0.0041443580223567925</v>
      </c>
      <c r="H375" s="72" t="s">
        <v>545</v>
      </c>
      <c r="I375" s="198" t="s">
        <v>1345</v>
      </c>
      <c r="J375" s="71" t="s">
        <v>874</v>
      </c>
      <c r="K375" s="68"/>
      <c r="L375" s="68" t="s">
        <v>1354</v>
      </c>
      <c r="M375" s="69" t="s">
        <v>495</v>
      </c>
    </row>
    <row r="376" spans="1:13" ht="48.75" thickBot="1">
      <c r="A376" s="330"/>
      <c r="B376" s="65">
        <v>6122</v>
      </c>
      <c r="C376" s="67" t="s">
        <v>70</v>
      </c>
      <c r="D376" s="71" t="s">
        <v>284</v>
      </c>
      <c r="E376" s="85" t="s">
        <v>283</v>
      </c>
      <c r="F376" s="68">
        <v>200000000</v>
      </c>
      <c r="G376" s="93">
        <f>+F376/F798</f>
        <v>0.001657743208942717</v>
      </c>
      <c r="H376" s="72" t="s">
        <v>547</v>
      </c>
      <c r="I376" s="67" t="s">
        <v>1348</v>
      </c>
      <c r="J376" s="71" t="s">
        <v>1579</v>
      </c>
      <c r="K376" s="68">
        <v>64772142</v>
      </c>
      <c r="L376" s="68" t="s">
        <v>1354</v>
      </c>
      <c r="M376" s="69" t="s">
        <v>563</v>
      </c>
    </row>
    <row r="377" spans="1:13" ht="15">
      <c r="A377" s="334">
        <v>2017</v>
      </c>
      <c r="B377" s="388">
        <v>6106</v>
      </c>
      <c r="C377" s="391" t="s">
        <v>123</v>
      </c>
      <c r="D377" s="397" t="s">
        <v>370</v>
      </c>
      <c r="E377" s="394" t="s">
        <v>369</v>
      </c>
      <c r="F377" s="403">
        <v>2650000000</v>
      </c>
      <c r="G377" s="324">
        <f>+F377/F798</f>
        <v>0.021965097518491</v>
      </c>
      <c r="H377" s="400" t="s">
        <v>474</v>
      </c>
      <c r="I377" s="87" t="s">
        <v>1345</v>
      </c>
      <c r="J377" s="172" t="s">
        <v>772</v>
      </c>
      <c r="K377" s="173"/>
      <c r="L377" s="78" t="s">
        <v>1354</v>
      </c>
      <c r="M377" s="174" t="s">
        <v>505</v>
      </c>
    </row>
    <row r="378" spans="1:13" ht="15">
      <c r="A378" s="335"/>
      <c r="B378" s="389"/>
      <c r="C378" s="392"/>
      <c r="D378" s="398"/>
      <c r="E378" s="395"/>
      <c r="F378" s="404"/>
      <c r="G378" s="325"/>
      <c r="H378" s="401"/>
      <c r="I378" s="70" t="s">
        <v>1360</v>
      </c>
      <c r="J378" s="158" t="s">
        <v>808</v>
      </c>
      <c r="K378" s="66">
        <v>9395409</v>
      </c>
      <c r="L378" s="66" t="s">
        <v>1354</v>
      </c>
      <c r="M378" s="175" t="s">
        <v>495</v>
      </c>
    </row>
    <row r="379" spans="1:13" ht="24">
      <c r="A379" s="335"/>
      <c r="B379" s="389"/>
      <c r="C379" s="392"/>
      <c r="D379" s="398"/>
      <c r="E379" s="395"/>
      <c r="F379" s="404"/>
      <c r="G379" s="325"/>
      <c r="H379" s="401"/>
      <c r="I379" s="88" t="s">
        <v>1348</v>
      </c>
      <c r="J379" s="158" t="s">
        <v>774</v>
      </c>
      <c r="K379" s="66">
        <v>337050000</v>
      </c>
      <c r="L379" s="66" t="s">
        <v>1354</v>
      </c>
      <c r="M379" s="175" t="s">
        <v>495</v>
      </c>
    </row>
    <row r="380" spans="1:13" ht="24.75" thickBot="1">
      <c r="A380" s="335"/>
      <c r="B380" s="390"/>
      <c r="C380" s="393"/>
      <c r="D380" s="399"/>
      <c r="E380" s="396"/>
      <c r="F380" s="405"/>
      <c r="G380" s="326"/>
      <c r="H380" s="402"/>
      <c r="I380" s="196" t="s">
        <v>1358</v>
      </c>
      <c r="J380" s="176" t="s">
        <v>1581</v>
      </c>
      <c r="K380" s="177">
        <v>2312950000</v>
      </c>
      <c r="L380" s="177" t="s">
        <v>1354</v>
      </c>
      <c r="M380" s="178" t="s">
        <v>563</v>
      </c>
    </row>
    <row r="381" spans="1:13" ht="24">
      <c r="A381" s="335"/>
      <c r="B381" s="288">
        <v>6108</v>
      </c>
      <c r="C381" s="291" t="s">
        <v>109</v>
      </c>
      <c r="D381" s="297" t="s">
        <v>353</v>
      </c>
      <c r="E381" s="294" t="s">
        <v>352</v>
      </c>
      <c r="F381" s="285">
        <v>189339600</v>
      </c>
      <c r="G381" s="309">
        <f>+F381/F798</f>
        <v>0.0015693821804196521</v>
      </c>
      <c r="H381" s="303" t="s">
        <v>475</v>
      </c>
      <c r="I381" s="87" t="s">
        <v>1345</v>
      </c>
      <c r="J381" s="166" t="s">
        <v>775</v>
      </c>
      <c r="K381" s="78"/>
      <c r="L381" s="78" t="s">
        <v>1354</v>
      </c>
      <c r="M381" s="79" t="s">
        <v>505</v>
      </c>
    </row>
    <row r="382" spans="1:13" ht="24">
      <c r="A382" s="335"/>
      <c r="B382" s="289"/>
      <c r="C382" s="292"/>
      <c r="D382" s="298"/>
      <c r="E382" s="295"/>
      <c r="F382" s="286"/>
      <c r="G382" s="310"/>
      <c r="H382" s="304"/>
      <c r="I382" s="88" t="s">
        <v>1345</v>
      </c>
      <c r="J382" s="167" t="s">
        <v>1582</v>
      </c>
      <c r="K382" s="80">
        <v>20096988</v>
      </c>
      <c r="L382" s="80" t="s">
        <v>1354</v>
      </c>
      <c r="M382" s="81" t="s">
        <v>505</v>
      </c>
    </row>
    <row r="383" spans="1:13" ht="36">
      <c r="A383" s="335"/>
      <c r="B383" s="289"/>
      <c r="C383" s="292"/>
      <c r="D383" s="298"/>
      <c r="E383" s="295"/>
      <c r="F383" s="286"/>
      <c r="G383" s="310"/>
      <c r="H383" s="304"/>
      <c r="I383" s="88" t="s">
        <v>1348</v>
      </c>
      <c r="J383" s="167" t="s">
        <v>778</v>
      </c>
      <c r="K383" s="80">
        <v>22869286</v>
      </c>
      <c r="L383" s="80" t="s">
        <v>1354</v>
      </c>
      <c r="M383" s="81" t="s">
        <v>495</v>
      </c>
    </row>
    <row r="384" spans="1:13" ht="27" customHeight="1" thickBot="1">
      <c r="A384" s="335"/>
      <c r="B384" s="290"/>
      <c r="C384" s="293"/>
      <c r="D384" s="299"/>
      <c r="E384" s="296"/>
      <c r="F384" s="287"/>
      <c r="G384" s="311"/>
      <c r="H384" s="305"/>
      <c r="I384" s="105" t="s">
        <v>1360</v>
      </c>
      <c r="J384" s="168" t="s">
        <v>777</v>
      </c>
      <c r="K384" s="83"/>
      <c r="L384" s="83" t="s">
        <v>1354</v>
      </c>
      <c r="M384" s="84" t="s">
        <v>495</v>
      </c>
    </row>
    <row r="385" spans="1:13" ht="24">
      <c r="A385" s="335"/>
      <c r="B385" s="288">
        <v>6116</v>
      </c>
      <c r="C385" s="291" t="s">
        <v>26</v>
      </c>
      <c r="D385" s="297" t="s">
        <v>322</v>
      </c>
      <c r="E385" s="294" t="s">
        <v>1515</v>
      </c>
      <c r="F385" s="285">
        <v>27500000</v>
      </c>
      <c r="G385" s="309">
        <f>+F385/$F$798</f>
        <v>0.00022793969122962356</v>
      </c>
      <c r="H385" s="303" t="s">
        <v>475</v>
      </c>
      <c r="I385" s="87" t="s">
        <v>1348</v>
      </c>
      <c r="J385" s="166" t="s">
        <v>1583</v>
      </c>
      <c r="K385" s="78"/>
      <c r="L385" s="78" t="s">
        <v>1354</v>
      </c>
      <c r="M385" s="79" t="s">
        <v>563</v>
      </c>
    </row>
    <row r="386" spans="1:13" ht="24.75" thickBot="1">
      <c r="A386" s="335"/>
      <c r="B386" s="290"/>
      <c r="C386" s="293"/>
      <c r="D386" s="299"/>
      <c r="E386" s="296"/>
      <c r="F386" s="287"/>
      <c r="G386" s="311"/>
      <c r="H386" s="305"/>
      <c r="I386" s="105" t="s">
        <v>1345</v>
      </c>
      <c r="J386" s="168" t="s">
        <v>814</v>
      </c>
      <c r="K386" s="83"/>
      <c r="L386" s="83" t="s">
        <v>1342</v>
      </c>
      <c r="M386" s="84" t="s">
        <v>495</v>
      </c>
    </row>
    <row r="387" spans="1:13" ht="24">
      <c r="A387" s="335"/>
      <c r="B387" s="288">
        <v>6121</v>
      </c>
      <c r="C387" s="291" t="s">
        <v>114</v>
      </c>
      <c r="D387" s="297" t="s">
        <v>357</v>
      </c>
      <c r="E387" s="294" t="s">
        <v>356</v>
      </c>
      <c r="F387" s="285">
        <v>47000000</v>
      </c>
      <c r="G387" s="309">
        <f>+F387/$F$798</f>
        <v>0.0003895696541015385</v>
      </c>
      <c r="H387" s="303" t="s">
        <v>474</v>
      </c>
      <c r="I387" s="87" t="s">
        <v>1345</v>
      </c>
      <c r="J387" s="166" t="s">
        <v>816</v>
      </c>
      <c r="K387" s="78"/>
      <c r="L387" s="78" t="s">
        <v>1342</v>
      </c>
      <c r="M387" s="79" t="s">
        <v>505</v>
      </c>
    </row>
    <row r="388" spans="1:13" ht="24.75" thickBot="1">
      <c r="A388" s="335"/>
      <c r="B388" s="290"/>
      <c r="C388" s="293"/>
      <c r="D388" s="299"/>
      <c r="E388" s="296"/>
      <c r="F388" s="287"/>
      <c r="G388" s="311"/>
      <c r="H388" s="305"/>
      <c r="I388" s="105" t="s">
        <v>1348</v>
      </c>
      <c r="J388" s="168" t="s">
        <v>817</v>
      </c>
      <c r="K388" s="83">
        <v>283986000</v>
      </c>
      <c r="L388" s="83" t="s">
        <v>1354</v>
      </c>
      <c r="M388" s="84" t="s">
        <v>495</v>
      </c>
    </row>
    <row r="389" spans="1:13" ht="60.75" thickBot="1">
      <c r="A389" s="335"/>
      <c r="B389" s="65">
        <v>6084</v>
      </c>
      <c r="C389" s="67" t="s">
        <v>131</v>
      </c>
      <c r="D389" s="71" t="s">
        <v>207</v>
      </c>
      <c r="E389" s="85" t="s">
        <v>382</v>
      </c>
      <c r="F389" s="197">
        <v>455000000</v>
      </c>
      <c r="G389" s="93">
        <f>+F389/F798</f>
        <v>0.0037713658003446808</v>
      </c>
      <c r="H389" s="72" t="s">
        <v>477</v>
      </c>
      <c r="I389" s="67" t="s">
        <v>1360</v>
      </c>
      <c r="J389" s="71" t="s">
        <v>1580</v>
      </c>
      <c r="K389" s="68">
        <v>48750000</v>
      </c>
      <c r="L389" s="68" t="s">
        <v>1354</v>
      </c>
      <c r="M389" s="69" t="s">
        <v>495</v>
      </c>
    </row>
    <row r="390" spans="1:13" ht="24">
      <c r="A390" s="335"/>
      <c r="B390" s="288">
        <v>6126</v>
      </c>
      <c r="C390" s="291" t="s">
        <v>104</v>
      </c>
      <c r="D390" s="297" t="s">
        <v>824</v>
      </c>
      <c r="E390" s="294" t="s">
        <v>346</v>
      </c>
      <c r="F390" s="285">
        <v>462057140</v>
      </c>
      <c r="G390" s="309">
        <f>+F390/F798</f>
        <v>0.003829860429892471</v>
      </c>
      <c r="H390" s="303" t="s">
        <v>475</v>
      </c>
      <c r="I390" s="87" t="s">
        <v>1348</v>
      </c>
      <c r="J390" s="166" t="s">
        <v>818</v>
      </c>
      <c r="K390" s="78">
        <v>462057140</v>
      </c>
      <c r="L390" s="78" t="s">
        <v>1354</v>
      </c>
      <c r="M390" s="79" t="s">
        <v>495</v>
      </c>
    </row>
    <row r="391" spans="1:13" ht="24">
      <c r="A391" s="335"/>
      <c r="B391" s="289"/>
      <c r="C391" s="292"/>
      <c r="D391" s="298"/>
      <c r="E391" s="295"/>
      <c r="F391" s="286"/>
      <c r="G391" s="310"/>
      <c r="H391" s="304"/>
      <c r="I391" s="88" t="s">
        <v>1402</v>
      </c>
      <c r="J391" s="167" t="s">
        <v>1235</v>
      </c>
      <c r="K391" s="80">
        <v>33200000</v>
      </c>
      <c r="L391" s="80" t="s">
        <v>1354</v>
      </c>
      <c r="M391" s="81" t="s">
        <v>495</v>
      </c>
    </row>
    <row r="392" spans="1:13" ht="15">
      <c r="A392" s="335"/>
      <c r="B392" s="289"/>
      <c r="C392" s="292"/>
      <c r="D392" s="298"/>
      <c r="E392" s="295"/>
      <c r="F392" s="286"/>
      <c r="G392" s="310"/>
      <c r="H392" s="304"/>
      <c r="I392" s="88" t="s">
        <v>1345</v>
      </c>
      <c r="J392" s="167" t="s">
        <v>1236</v>
      </c>
      <c r="K392" s="80"/>
      <c r="L392" s="80" t="s">
        <v>1354</v>
      </c>
      <c r="M392" s="81" t="s">
        <v>505</v>
      </c>
    </row>
    <row r="393" spans="1:13" ht="24">
      <c r="A393" s="335"/>
      <c r="B393" s="289"/>
      <c r="C393" s="292"/>
      <c r="D393" s="298"/>
      <c r="E393" s="295"/>
      <c r="F393" s="286"/>
      <c r="G393" s="310"/>
      <c r="H393" s="304"/>
      <c r="I393" s="88" t="s">
        <v>1348</v>
      </c>
      <c r="J393" s="167" t="s">
        <v>1237</v>
      </c>
      <c r="K393" s="80"/>
      <c r="L393" s="80" t="s">
        <v>1354</v>
      </c>
      <c r="M393" s="81" t="s">
        <v>563</v>
      </c>
    </row>
    <row r="394" spans="1:13" ht="15">
      <c r="A394" s="335"/>
      <c r="B394" s="289"/>
      <c r="C394" s="292"/>
      <c r="D394" s="298"/>
      <c r="E394" s="295"/>
      <c r="F394" s="286"/>
      <c r="G394" s="310"/>
      <c r="H394" s="304"/>
      <c r="I394" s="88" t="s">
        <v>1502</v>
      </c>
      <c r="J394" s="167" t="s">
        <v>821</v>
      </c>
      <c r="K394" s="80"/>
      <c r="L394" s="80" t="s">
        <v>1354</v>
      </c>
      <c r="M394" s="81" t="s">
        <v>563</v>
      </c>
    </row>
    <row r="395" spans="1:13" ht="24">
      <c r="A395" s="335"/>
      <c r="B395" s="289"/>
      <c r="C395" s="292"/>
      <c r="D395" s="298"/>
      <c r="E395" s="295"/>
      <c r="F395" s="286"/>
      <c r="G395" s="310"/>
      <c r="H395" s="304"/>
      <c r="I395" s="88" t="s">
        <v>1348</v>
      </c>
      <c r="J395" s="167" t="s">
        <v>825</v>
      </c>
      <c r="K395" s="80"/>
      <c r="L395" s="80" t="s">
        <v>1354</v>
      </c>
      <c r="M395" s="81" t="s">
        <v>495</v>
      </c>
    </row>
    <row r="396" spans="1:13" ht="24">
      <c r="A396" s="335"/>
      <c r="B396" s="289"/>
      <c r="C396" s="292"/>
      <c r="D396" s="298"/>
      <c r="E396" s="295"/>
      <c r="F396" s="286"/>
      <c r="G396" s="310"/>
      <c r="H396" s="304"/>
      <c r="I396" s="88" t="s">
        <v>1345</v>
      </c>
      <c r="J396" s="167" t="s">
        <v>1238</v>
      </c>
      <c r="K396" s="80"/>
      <c r="L396" s="80" t="s">
        <v>1354</v>
      </c>
      <c r="M396" s="81" t="s">
        <v>505</v>
      </c>
    </row>
    <row r="397" spans="1:13" ht="24">
      <c r="A397" s="335"/>
      <c r="B397" s="289"/>
      <c r="C397" s="292"/>
      <c r="D397" s="298"/>
      <c r="E397" s="295"/>
      <c r="F397" s="286"/>
      <c r="G397" s="310"/>
      <c r="H397" s="304"/>
      <c r="I397" s="88" t="s">
        <v>1402</v>
      </c>
      <c r="J397" s="167" t="s">
        <v>1584</v>
      </c>
      <c r="K397" s="80">
        <v>78971428</v>
      </c>
      <c r="L397" s="80" t="s">
        <v>1354</v>
      </c>
      <c r="M397" s="81" t="s">
        <v>495</v>
      </c>
    </row>
    <row r="398" spans="1:13" ht="24.75" thickBot="1">
      <c r="A398" s="335"/>
      <c r="B398" s="357"/>
      <c r="C398" s="358"/>
      <c r="D398" s="360"/>
      <c r="E398" s="359"/>
      <c r="F398" s="356"/>
      <c r="G398" s="368"/>
      <c r="H398" s="361"/>
      <c r="I398" s="132" t="s">
        <v>1402</v>
      </c>
      <c r="J398" s="170" t="s">
        <v>1239</v>
      </c>
      <c r="K398" s="109">
        <v>45771428</v>
      </c>
      <c r="L398" s="109" t="s">
        <v>1354</v>
      </c>
      <c r="M398" s="110" t="s">
        <v>495</v>
      </c>
    </row>
    <row r="399" spans="1:13" ht="15">
      <c r="A399" s="336"/>
      <c r="B399" s="288">
        <v>6127</v>
      </c>
      <c r="C399" s="291" t="s">
        <v>115</v>
      </c>
      <c r="D399" s="297" t="s">
        <v>215</v>
      </c>
      <c r="E399" s="294" t="s">
        <v>358</v>
      </c>
      <c r="F399" s="285">
        <v>560000000</v>
      </c>
      <c r="G399" s="309">
        <f>+F399/F798</f>
        <v>0.004641680985039608</v>
      </c>
      <c r="H399" s="303" t="s">
        <v>474</v>
      </c>
      <c r="I399" s="87" t="s">
        <v>1345</v>
      </c>
      <c r="J399" s="166" t="s">
        <v>1240</v>
      </c>
      <c r="K399" s="78"/>
      <c r="L399" s="78"/>
      <c r="M399" s="79" t="s">
        <v>505</v>
      </c>
    </row>
    <row r="400" spans="1:13" ht="24">
      <c r="A400" s="336"/>
      <c r="B400" s="289"/>
      <c r="C400" s="292"/>
      <c r="D400" s="298"/>
      <c r="E400" s="295"/>
      <c r="F400" s="286"/>
      <c r="G400" s="310"/>
      <c r="H400" s="304"/>
      <c r="I400" s="88" t="s">
        <v>1360</v>
      </c>
      <c r="J400" s="167" t="s">
        <v>829</v>
      </c>
      <c r="K400" s="80"/>
      <c r="L400" s="80"/>
      <c r="M400" s="81" t="s">
        <v>495</v>
      </c>
    </row>
    <row r="401" spans="1:13" ht="24.75" thickBot="1">
      <c r="A401" s="336"/>
      <c r="B401" s="290"/>
      <c r="C401" s="293"/>
      <c r="D401" s="299"/>
      <c r="E401" s="296"/>
      <c r="F401" s="287"/>
      <c r="G401" s="311"/>
      <c r="H401" s="305"/>
      <c r="I401" s="105" t="s">
        <v>1635</v>
      </c>
      <c r="J401" s="168" t="s">
        <v>830</v>
      </c>
      <c r="K401" s="83">
        <f>987040000-262800000</f>
        <v>724240000</v>
      </c>
      <c r="L401" s="83" t="s">
        <v>1354</v>
      </c>
      <c r="M401" s="84" t="s">
        <v>495</v>
      </c>
    </row>
    <row r="402" spans="1:13" ht="48" customHeight="1">
      <c r="A402" s="335"/>
      <c r="B402" s="288">
        <v>6128</v>
      </c>
      <c r="C402" s="291" t="s">
        <v>88</v>
      </c>
      <c r="D402" s="294" t="s">
        <v>212</v>
      </c>
      <c r="E402" s="294" t="s">
        <v>323</v>
      </c>
      <c r="F402" s="285">
        <v>533477774</v>
      </c>
      <c r="G402" s="309">
        <f>+F402/F798</f>
        <v>0.004421845784851887</v>
      </c>
      <c r="H402" s="303" t="s">
        <v>474</v>
      </c>
      <c r="I402" s="161" t="s">
        <v>1639</v>
      </c>
      <c r="J402" s="166" t="s">
        <v>1585</v>
      </c>
      <c r="K402" s="78">
        <f>740200993-533477774</f>
        <v>206723219</v>
      </c>
      <c r="L402" s="78" t="s">
        <v>1354</v>
      </c>
      <c r="M402" s="79" t="s">
        <v>495</v>
      </c>
    </row>
    <row r="403" spans="1:13" ht="24.75" thickBot="1">
      <c r="A403" s="335"/>
      <c r="B403" s="290"/>
      <c r="C403" s="293"/>
      <c r="D403" s="296"/>
      <c r="E403" s="296"/>
      <c r="F403" s="287"/>
      <c r="G403" s="311"/>
      <c r="H403" s="305"/>
      <c r="I403" s="163" t="s">
        <v>1348</v>
      </c>
      <c r="J403" s="168" t="s">
        <v>1586</v>
      </c>
      <c r="K403" s="83"/>
      <c r="L403" s="83" t="s">
        <v>1354</v>
      </c>
      <c r="M403" s="84" t="s">
        <v>563</v>
      </c>
    </row>
    <row r="404" spans="1:13" ht="15">
      <c r="A404" s="335"/>
      <c r="B404" s="288">
        <v>6130</v>
      </c>
      <c r="C404" s="291" t="s">
        <v>111</v>
      </c>
      <c r="D404" s="297" t="s">
        <v>285</v>
      </c>
      <c r="E404" s="294" t="s">
        <v>112</v>
      </c>
      <c r="F404" s="285">
        <v>1850658101</v>
      </c>
      <c r="G404" s="309">
        <f>+F404/F798</f>
        <v>0.015339579495037873</v>
      </c>
      <c r="H404" s="303" t="s">
        <v>474</v>
      </c>
      <c r="I404" s="87" t="s">
        <v>1345</v>
      </c>
      <c r="J404" s="166" t="s">
        <v>831</v>
      </c>
      <c r="K404" s="78"/>
      <c r="L404" s="78" t="s">
        <v>1354</v>
      </c>
      <c r="M404" s="79" t="s">
        <v>505</v>
      </c>
    </row>
    <row r="405" spans="1:13" ht="24">
      <c r="A405" s="335"/>
      <c r="B405" s="289"/>
      <c r="C405" s="292"/>
      <c r="D405" s="298"/>
      <c r="E405" s="295"/>
      <c r="F405" s="286"/>
      <c r="G405" s="310"/>
      <c r="H405" s="304"/>
      <c r="I405" s="88" t="s">
        <v>1345</v>
      </c>
      <c r="J405" s="167" t="s">
        <v>832</v>
      </c>
      <c r="K405" s="80">
        <v>3735669</v>
      </c>
      <c r="L405" s="80" t="s">
        <v>1354</v>
      </c>
      <c r="M405" s="81" t="s">
        <v>505</v>
      </c>
    </row>
    <row r="406" spans="1:13" ht="15">
      <c r="A406" s="335"/>
      <c r="B406" s="289"/>
      <c r="C406" s="292"/>
      <c r="D406" s="298"/>
      <c r="E406" s="295"/>
      <c r="F406" s="286"/>
      <c r="G406" s="310"/>
      <c r="H406" s="304"/>
      <c r="I406" s="88" t="s">
        <v>1349</v>
      </c>
      <c r="J406" s="167" t="s">
        <v>1587</v>
      </c>
      <c r="K406" s="80">
        <v>10227740</v>
      </c>
      <c r="L406" s="80" t="s">
        <v>1354</v>
      </c>
      <c r="M406" s="81" t="s">
        <v>563</v>
      </c>
    </row>
    <row r="407" spans="1:13" ht="24">
      <c r="A407" s="335"/>
      <c r="B407" s="289"/>
      <c r="C407" s="292"/>
      <c r="D407" s="298"/>
      <c r="E407" s="295"/>
      <c r="F407" s="286"/>
      <c r="G407" s="310"/>
      <c r="H407" s="304"/>
      <c r="I407" s="88" t="s">
        <v>1358</v>
      </c>
      <c r="J407" s="167" t="s">
        <v>1588</v>
      </c>
      <c r="K407" s="80">
        <v>1833202925</v>
      </c>
      <c r="L407" s="80" t="s">
        <v>1354</v>
      </c>
      <c r="M407" s="81" t="s">
        <v>563</v>
      </c>
    </row>
    <row r="408" spans="1:13" ht="24">
      <c r="A408" s="335"/>
      <c r="B408" s="289"/>
      <c r="C408" s="292"/>
      <c r="D408" s="298"/>
      <c r="E408" s="295"/>
      <c r="F408" s="286"/>
      <c r="G408" s="310"/>
      <c r="H408" s="304"/>
      <c r="I408" s="88" t="s">
        <v>1348</v>
      </c>
      <c r="J408" s="167" t="s">
        <v>836</v>
      </c>
      <c r="K408" s="80">
        <v>17455176</v>
      </c>
      <c r="L408" s="80" t="s">
        <v>1354</v>
      </c>
      <c r="M408" s="81" t="s">
        <v>495</v>
      </c>
    </row>
    <row r="409" spans="1:13" ht="12.75" thickBot="1">
      <c r="A409" s="335"/>
      <c r="B409" s="290"/>
      <c r="C409" s="293"/>
      <c r="D409" s="299"/>
      <c r="E409" s="296"/>
      <c r="F409" s="287"/>
      <c r="G409" s="311"/>
      <c r="H409" s="305"/>
      <c r="I409" s="105" t="s">
        <v>1360</v>
      </c>
      <c r="J409" s="168" t="s">
        <v>834</v>
      </c>
      <c r="K409" s="83"/>
      <c r="L409" s="83"/>
      <c r="M409" s="84" t="s">
        <v>563</v>
      </c>
    </row>
    <row r="410" spans="1:13" ht="48" customHeight="1">
      <c r="A410" s="335"/>
      <c r="B410" s="288">
        <v>6131</v>
      </c>
      <c r="C410" s="303" t="s">
        <v>91</v>
      </c>
      <c r="D410" s="306" t="s">
        <v>229</v>
      </c>
      <c r="E410" s="294" t="s">
        <v>432</v>
      </c>
      <c r="F410" s="285">
        <v>1792665538</v>
      </c>
      <c r="G410" s="378">
        <f>+F410/F798</f>
        <v>0.01485889560762571</v>
      </c>
      <c r="H410" s="294" t="s">
        <v>474</v>
      </c>
      <c r="I410" s="87" t="s">
        <v>1349</v>
      </c>
      <c r="J410" s="166" t="s">
        <v>1590</v>
      </c>
      <c r="K410" s="78">
        <v>7548148</v>
      </c>
      <c r="L410" s="78" t="s">
        <v>1354</v>
      </c>
      <c r="M410" s="79" t="s">
        <v>563</v>
      </c>
    </row>
    <row r="411" spans="1:13" ht="15">
      <c r="A411" s="335"/>
      <c r="B411" s="289"/>
      <c r="C411" s="304"/>
      <c r="D411" s="307"/>
      <c r="E411" s="295"/>
      <c r="F411" s="286"/>
      <c r="G411" s="420"/>
      <c r="H411" s="422"/>
      <c r="I411" s="162" t="s">
        <v>1345</v>
      </c>
      <c r="J411" s="167" t="s">
        <v>1589</v>
      </c>
      <c r="K411" s="80"/>
      <c r="L411" s="80" t="s">
        <v>1354</v>
      </c>
      <c r="M411" s="81" t="s">
        <v>505</v>
      </c>
    </row>
    <row r="412" spans="1:13" ht="24">
      <c r="A412" s="335"/>
      <c r="B412" s="289"/>
      <c r="C412" s="304"/>
      <c r="D412" s="307"/>
      <c r="E412" s="295"/>
      <c r="F412" s="286"/>
      <c r="G412" s="420"/>
      <c r="H412" s="422"/>
      <c r="I412" s="162" t="s">
        <v>1345</v>
      </c>
      <c r="J412" s="167" t="s">
        <v>1591</v>
      </c>
      <c r="K412" s="80">
        <v>700000</v>
      </c>
      <c r="L412" s="80" t="s">
        <v>1354</v>
      </c>
      <c r="M412" s="81" t="s">
        <v>505</v>
      </c>
    </row>
    <row r="413" spans="1:13" ht="24">
      <c r="A413" s="335"/>
      <c r="B413" s="289"/>
      <c r="C413" s="304"/>
      <c r="D413" s="307"/>
      <c r="E413" s="295"/>
      <c r="F413" s="286"/>
      <c r="G413" s="420"/>
      <c r="H413" s="422"/>
      <c r="I413" s="162" t="s">
        <v>1502</v>
      </c>
      <c r="J413" s="167" t="s">
        <v>1592</v>
      </c>
      <c r="K413" s="80">
        <v>90331669</v>
      </c>
      <c r="L413" s="80" t="s">
        <v>1354</v>
      </c>
      <c r="M413" s="81" t="s">
        <v>495</v>
      </c>
    </row>
    <row r="414" spans="1:13" ht="12.75" thickBot="1">
      <c r="A414" s="335"/>
      <c r="B414" s="290"/>
      <c r="C414" s="305"/>
      <c r="D414" s="308"/>
      <c r="E414" s="296"/>
      <c r="F414" s="287"/>
      <c r="G414" s="421"/>
      <c r="H414" s="423"/>
      <c r="I414" s="163" t="s">
        <v>1360</v>
      </c>
      <c r="J414" s="168" t="s">
        <v>1593</v>
      </c>
      <c r="K414" s="83">
        <v>80988321</v>
      </c>
      <c r="L414" s="83" t="s">
        <v>1354</v>
      </c>
      <c r="M414" s="84" t="s">
        <v>495</v>
      </c>
    </row>
    <row r="415" spans="1:13" ht="24">
      <c r="A415" s="335"/>
      <c r="B415" s="288">
        <v>6132</v>
      </c>
      <c r="C415" s="291" t="s">
        <v>93</v>
      </c>
      <c r="D415" s="297" t="s">
        <v>254</v>
      </c>
      <c r="E415" s="294" t="s">
        <v>330</v>
      </c>
      <c r="F415" s="285">
        <v>900000000</v>
      </c>
      <c r="G415" s="309">
        <f>+F415/F798</f>
        <v>0.007459844440242226</v>
      </c>
      <c r="H415" s="303" t="s">
        <v>474</v>
      </c>
      <c r="I415" s="87" t="s">
        <v>1348</v>
      </c>
      <c r="J415" s="166" t="s">
        <v>1594</v>
      </c>
      <c r="K415" s="78">
        <v>407089306</v>
      </c>
      <c r="L415" s="78" t="s">
        <v>1354</v>
      </c>
      <c r="M415" s="79" t="s">
        <v>563</v>
      </c>
    </row>
    <row r="416" spans="1:13" ht="24">
      <c r="A416" s="335"/>
      <c r="B416" s="289"/>
      <c r="C416" s="292"/>
      <c r="D416" s="298"/>
      <c r="E416" s="295"/>
      <c r="F416" s="286"/>
      <c r="G416" s="310"/>
      <c r="H416" s="304"/>
      <c r="I416" s="88" t="s">
        <v>1349</v>
      </c>
      <c r="J416" s="167" t="s">
        <v>837</v>
      </c>
      <c r="K416" s="80"/>
      <c r="L416" s="80" t="s">
        <v>1354</v>
      </c>
      <c r="M416" s="81" t="s">
        <v>495</v>
      </c>
    </row>
    <row r="417" spans="1:13" ht="15">
      <c r="A417" s="335"/>
      <c r="B417" s="289"/>
      <c r="C417" s="292"/>
      <c r="D417" s="298"/>
      <c r="E417" s="295"/>
      <c r="F417" s="286"/>
      <c r="G417" s="310"/>
      <c r="H417" s="304"/>
      <c r="I417" s="88" t="s">
        <v>1358</v>
      </c>
      <c r="J417" s="167" t="s">
        <v>1595</v>
      </c>
      <c r="K417" s="80"/>
      <c r="L417" s="80" t="s">
        <v>1354</v>
      </c>
      <c r="M417" s="81" t="s">
        <v>563</v>
      </c>
    </row>
    <row r="418" spans="1:13" ht="24">
      <c r="A418" s="335"/>
      <c r="B418" s="289"/>
      <c r="C418" s="292"/>
      <c r="D418" s="298"/>
      <c r="E418" s="295"/>
      <c r="F418" s="286"/>
      <c r="G418" s="310"/>
      <c r="H418" s="304"/>
      <c r="I418" s="88" t="s">
        <v>1348</v>
      </c>
      <c r="J418" s="167" t="s">
        <v>839</v>
      </c>
      <c r="K418" s="80"/>
      <c r="L418" s="80" t="s">
        <v>1354</v>
      </c>
      <c r="M418" s="81" t="s">
        <v>563</v>
      </c>
    </row>
    <row r="419" spans="1:13" ht="42.75" customHeight="1" thickBot="1">
      <c r="A419" s="335"/>
      <c r="B419" s="290"/>
      <c r="C419" s="293"/>
      <c r="D419" s="299"/>
      <c r="E419" s="296"/>
      <c r="F419" s="287"/>
      <c r="G419" s="311"/>
      <c r="H419" s="305"/>
      <c r="I419" s="105" t="s">
        <v>1360</v>
      </c>
      <c r="J419" s="168" t="s">
        <v>840</v>
      </c>
      <c r="K419" s="83">
        <v>64005504</v>
      </c>
      <c r="L419" s="83" t="s">
        <v>1354</v>
      </c>
      <c r="M419" s="84" t="s">
        <v>495</v>
      </c>
    </row>
    <row r="420" spans="1:13" ht="15">
      <c r="A420" s="335"/>
      <c r="B420" s="288">
        <v>6145</v>
      </c>
      <c r="C420" s="291" t="s">
        <v>92</v>
      </c>
      <c r="D420" s="297" t="s">
        <v>228</v>
      </c>
      <c r="E420" s="294" t="s">
        <v>329</v>
      </c>
      <c r="F420" s="285">
        <v>280000000</v>
      </c>
      <c r="G420" s="309">
        <f>+F420/F798</f>
        <v>0.002320840492519804</v>
      </c>
      <c r="H420" s="303" t="s">
        <v>474</v>
      </c>
      <c r="I420" s="87" t="s">
        <v>1345</v>
      </c>
      <c r="J420" s="166" t="s">
        <v>847</v>
      </c>
      <c r="K420" s="78"/>
      <c r="L420" s="78" t="s">
        <v>1354</v>
      </c>
      <c r="M420" s="79" t="s">
        <v>505</v>
      </c>
    </row>
    <row r="421" spans="1:13" ht="12.75" thickBot="1">
      <c r="A421" s="335"/>
      <c r="B421" s="290"/>
      <c r="C421" s="293"/>
      <c r="D421" s="299"/>
      <c r="E421" s="296"/>
      <c r="F421" s="287"/>
      <c r="G421" s="311"/>
      <c r="H421" s="305"/>
      <c r="I421" s="105" t="s">
        <v>1360</v>
      </c>
      <c r="J421" s="168" t="s">
        <v>848</v>
      </c>
      <c r="K421" s="83"/>
      <c r="L421" s="83" t="s">
        <v>1354</v>
      </c>
      <c r="M421" s="84" t="s">
        <v>495</v>
      </c>
    </row>
    <row r="422" spans="1:13" ht="15">
      <c r="A422" s="335"/>
      <c r="B422" s="288">
        <v>6146</v>
      </c>
      <c r="C422" s="291" t="s">
        <v>88</v>
      </c>
      <c r="D422" s="297" t="s">
        <v>325</v>
      </c>
      <c r="E422" s="294" t="s">
        <v>324</v>
      </c>
      <c r="F422" s="285">
        <v>45714240</v>
      </c>
      <c r="G422" s="309">
        <f>+F422/F798</f>
        <v>0.00037891235455988755</v>
      </c>
      <c r="H422" s="303" t="s">
        <v>475</v>
      </c>
      <c r="I422" s="87" t="s">
        <v>1360</v>
      </c>
      <c r="J422" s="166" t="s">
        <v>849</v>
      </c>
      <c r="K422" s="78">
        <v>888289</v>
      </c>
      <c r="L422" s="78" t="s">
        <v>1354</v>
      </c>
      <c r="M422" s="79" t="s">
        <v>563</v>
      </c>
    </row>
    <row r="423" spans="1:13" ht="24">
      <c r="A423" s="335"/>
      <c r="B423" s="289"/>
      <c r="C423" s="292"/>
      <c r="D423" s="298"/>
      <c r="E423" s="295"/>
      <c r="F423" s="286"/>
      <c r="G423" s="310"/>
      <c r="H423" s="304"/>
      <c r="I423" s="88" t="s">
        <v>1345</v>
      </c>
      <c r="J423" s="167" t="s">
        <v>1241</v>
      </c>
      <c r="K423" s="80"/>
      <c r="L423" s="80" t="s">
        <v>1354</v>
      </c>
      <c r="M423" s="81" t="s">
        <v>505</v>
      </c>
    </row>
    <row r="424" spans="1:13" ht="36.75" thickBot="1">
      <c r="A424" s="335"/>
      <c r="B424" s="290"/>
      <c r="C424" s="293"/>
      <c r="D424" s="299"/>
      <c r="E424" s="296"/>
      <c r="F424" s="287"/>
      <c r="G424" s="311"/>
      <c r="H424" s="305"/>
      <c r="I424" s="105" t="s">
        <v>1502</v>
      </c>
      <c r="J424" s="168" t="s">
        <v>1596</v>
      </c>
      <c r="K424" s="83"/>
      <c r="L424" s="83" t="s">
        <v>1354</v>
      </c>
      <c r="M424" s="84" t="s">
        <v>495</v>
      </c>
    </row>
    <row r="425" spans="1:13" ht="36" customHeight="1">
      <c r="A425" s="335"/>
      <c r="B425" s="288">
        <v>6147</v>
      </c>
      <c r="C425" s="291" t="s">
        <v>127</v>
      </c>
      <c r="D425" s="297" t="s">
        <v>315</v>
      </c>
      <c r="E425" s="294" t="s">
        <v>376</v>
      </c>
      <c r="F425" s="353">
        <v>545695270</v>
      </c>
      <c r="G425" s="378">
        <f>+F425/F798</f>
        <v>0.004523113139973311</v>
      </c>
      <c r="H425" s="303" t="s">
        <v>475</v>
      </c>
      <c r="I425" s="87" t="s">
        <v>1345</v>
      </c>
      <c r="J425" s="166" t="s">
        <v>1597</v>
      </c>
      <c r="K425" s="78"/>
      <c r="L425" s="78" t="s">
        <v>1354</v>
      </c>
      <c r="M425" s="79" t="s">
        <v>563</v>
      </c>
    </row>
    <row r="426" spans="1:13" ht="24.75" thickBot="1">
      <c r="A426" s="335"/>
      <c r="B426" s="290"/>
      <c r="C426" s="293"/>
      <c r="D426" s="299"/>
      <c r="E426" s="296"/>
      <c r="F426" s="355"/>
      <c r="G426" s="380"/>
      <c r="H426" s="305"/>
      <c r="I426" s="105" t="s">
        <v>1366</v>
      </c>
      <c r="J426" s="168" t="s">
        <v>1598</v>
      </c>
      <c r="K426" s="83"/>
      <c r="L426" s="83" t="s">
        <v>1354</v>
      </c>
      <c r="M426" s="84" t="s">
        <v>495</v>
      </c>
    </row>
    <row r="427" spans="1:13" ht="15">
      <c r="A427" s="335"/>
      <c r="B427" s="288">
        <v>6148</v>
      </c>
      <c r="C427" s="291" t="s">
        <v>113</v>
      </c>
      <c r="D427" s="297" t="s">
        <v>285</v>
      </c>
      <c r="E427" s="294" t="s">
        <v>301</v>
      </c>
      <c r="F427" s="285">
        <v>2860000000</v>
      </c>
      <c r="G427" s="309">
        <f>+F427/F798</f>
        <v>0.02370572788788085</v>
      </c>
      <c r="H427" s="303" t="s">
        <v>475</v>
      </c>
      <c r="I427" s="87" t="s">
        <v>1358</v>
      </c>
      <c r="J427" s="166" t="s">
        <v>1599</v>
      </c>
      <c r="K427" s="78"/>
      <c r="L427" s="78" t="s">
        <v>1354</v>
      </c>
      <c r="M427" s="79" t="s">
        <v>563</v>
      </c>
    </row>
    <row r="428" spans="1:13" ht="24">
      <c r="A428" s="335"/>
      <c r="B428" s="289"/>
      <c r="C428" s="292"/>
      <c r="D428" s="298"/>
      <c r="E428" s="295"/>
      <c r="F428" s="286"/>
      <c r="G428" s="310"/>
      <c r="H428" s="304"/>
      <c r="I428" s="88" t="s">
        <v>1351</v>
      </c>
      <c r="J428" s="167" t="s">
        <v>1600</v>
      </c>
      <c r="K428" s="80"/>
      <c r="L428" s="80" t="s">
        <v>1354</v>
      </c>
      <c r="M428" s="81" t="s">
        <v>505</v>
      </c>
    </row>
    <row r="429" spans="1:13" ht="24">
      <c r="A429" s="335"/>
      <c r="B429" s="289"/>
      <c r="C429" s="292"/>
      <c r="D429" s="298"/>
      <c r="E429" s="295"/>
      <c r="F429" s="286"/>
      <c r="G429" s="310"/>
      <c r="H429" s="304"/>
      <c r="I429" s="88" t="s">
        <v>1502</v>
      </c>
      <c r="J429" s="167" t="s">
        <v>860</v>
      </c>
      <c r="K429" s="80">
        <v>8834974</v>
      </c>
      <c r="L429" s="80" t="s">
        <v>1354</v>
      </c>
      <c r="M429" s="81" t="s">
        <v>495</v>
      </c>
    </row>
    <row r="430" spans="1:13" ht="24">
      <c r="A430" s="335"/>
      <c r="B430" s="289"/>
      <c r="C430" s="292"/>
      <c r="D430" s="298"/>
      <c r="E430" s="295"/>
      <c r="F430" s="286"/>
      <c r="G430" s="310"/>
      <c r="H430" s="304"/>
      <c r="I430" s="88" t="s">
        <v>1360</v>
      </c>
      <c r="J430" s="167" t="s">
        <v>859</v>
      </c>
      <c r="K430" s="80">
        <v>43113968</v>
      </c>
      <c r="L430" s="80" t="s">
        <v>1354</v>
      </c>
      <c r="M430" s="81" t="s">
        <v>495</v>
      </c>
    </row>
    <row r="431" spans="1:13" ht="24.75" thickBot="1">
      <c r="A431" s="335"/>
      <c r="B431" s="290"/>
      <c r="C431" s="293"/>
      <c r="D431" s="299"/>
      <c r="E431" s="296"/>
      <c r="F431" s="287"/>
      <c r="G431" s="311"/>
      <c r="H431" s="305"/>
      <c r="I431" s="105" t="s">
        <v>1345</v>
      </c>
      <c r="J431" s="168" t="s">
        <v>1601</v>
      </c>
      <c r="K431" s="83"/>
      <c r="L431" s="83" t="s">
        <v>1354</v>
      </c>
      <c r="M431" s="84" t="s">
        <v>505</v>
      </c>
    </row>
    <row r="432" spans="1:13" ht="24" customHeight="1">
      <c r="A432" s="335"/>
      <c r="B432" s="288">
        <v>6150</v>
      </c>
      <c r="C432" s="291" t="s">
        <v>107</v>
      </c>
      <c r="D432" s="297" t="s">
        <v>351</v>
      </c>
      <c r="E432" s="294" t="s">
        <v>349</v>
      </c>
      <c r="F432" s="285">
        <v>160000000</v>
      </c>
      <c r="G432" s="309">
        <f>+F432/F798</f>
        <v>0.0013261945671541736</v>
      </c>
      <c r="H432" s="303" t="s">
        <v>474</v>
      </c>
      <c r="I432" s="87" t="s">
        <v>1345</v>
      </c>
      <c r="J432" s="166" t="s">
        <v>1602</v>
      </c>
      <c r="K432" s="78"/>
      <c r="L432" s="78" t="s">
        <v>1354</v>
      </c>
      <c r="M432" s="79" t="s">
        <v>505</v>
      </c>
    </row>
    <row r="433" spans="1:13" ht="12.75" thickBot="1">
      <c r="A433" s="335"/>
      <c r="B433" s="290"/>
      <c r="C433" s="293"/>
      <c r="D433" s="299"/>
      <c r="E433" s="296"/>
      <c r="F433" s="287"/>
      <c r="G433" s="311"/>
      <c r="H433" s="305"/>
      <c r="I433" s="105" t="s">
        <v>1345</v>
      </c>
      <c r="J433" s="168" t="s">
        <v>863</v>
      </c>
      <c r="K433" s="83"/>
      <c r="L433" s="83" t="s">
        <v>1354</v>
      </c>
      <c r="M433" s="84" t="s">
        <v>505</v>
      </c>
    </row>
    <row r="434" spans="1:13" ht="60.75" thickBot="1">
      <c r="A434" s="335"/>
      <c r="B434" s="114">
        <v>6153</v>
      </c>
      <c r="C434" s="115" t="s">
        <v>42</v>
      </c>
      <c r="D434" s="116" t="s">
        <v>294</v>
      </c>
      <c r="E434" s="117" t="s">
        <v>348</v>
      </c>
      <c r="F434" s="118">
        <v>157274000</v>
      </c>
      <c r="G434" s="119">
        <f>+F434/F798</f>
        <v>0.0013035995272162842</v>
      </c>
      <c r="H434" s="120" t="s">
        <v>474</v>
      </c>
      <c r="I434" s="120" t="s">
        <v>1358</v>
      </c>
      <c r="J434" s="116" t="s">
        <v>481</v>
      </c>
      <c r="K434" s="118"/>
      <c r="L434" s="118" t="s">
        <v>1354</v>
      </c>
      <c r="M434" s="121" t="s">
        <v>563</v>
      </c>
    </row>
    <row r="435" spans="1:13" ht="60">
      <c r="A435" s="335"/>
      <c r="B435" s="288">
        <v>6154</v>
      </c>
      <c r="C435" s="291" t="s">
        <v>95</v>
      </c>
      <c r="D435" s="297" t="s">
        <v>229</v>
      </c>
      <c r="E435" s="294" t="s">
        <v>333</v>
      </c>
      <c r="F435" s="285">
        <v>85000000</v>
      </c>
      <c r="G435" s="309">
        <f>+F435/F798</f>
        <v>0.0007045408638006547</v>
      </c>
      <c r="H435" s="303" t="s">
        <v>474</v>
      </c>
      <c r="I435" s="87" t="s">
        <v>1366</v>
      </c>
      <c r="J435" s="166" t="s">
        <v>1603</v>
      </c>
      <c r="K435" s="78">
        <v>37900000</v>
      </c>
      <c r="L435" s="78" t="s">
        <v>1354</v>
      </c>
      <c r="M435" s="79" t="s">
        <v>563</v>
      </c>
    </row>
    <row r="436" spans="1:13" ht="24">
      <c r="A436" s="335"/>
      <c r="B436" s="289"/>
      <c r="C436" s="292"/>
      <c r="D436" s="298"/>
      <c r="E436" s="295"/>
      <c r="F436" s="286"/>
      <c r="G436" s="310"/>
      <c r="H436" s="304"/>
      <c r="I436" s="88" t="s">
        <v>1345</v>
      </c>
      <c r="J436" s="167" t="s">
        <v>866</v>
      </c>
      <c r="K436" s="80">
        <v>25000000</v>
      </c>
      <c r="L436" s="80" t="s">
        <v>1354</v>
      </c>
      <c r="M436" s="81" t="s">
        <v>505</v>
      </c>
    </row>
    <row r="437" spans="1:13" ht="24.75" thickBot="1">
      <c r="A437" s="335"/>
      <c r="B437" s="290"/>
      <c r="C437" s="293"/>
      <c r="D437" s="299"/>
      <c r="E437" s="296"/>
      <c r="F437" s="287"/>
      <c r="G437" s="311"/>
      <c r="H437" s="305"/>
      <c r="I437" s="105" t="s">
        <v>1502</v>
      </c>
      <c r="J437" s="168" t="s">
        <v>1604</v>
      </c>
      <c r="K437" s="83">
        <v>2567857</v>
      </c>
      <c r="L437" s="83" t="s">
        <v>1354</v>
      </c>
      <c r="M437" s="84" t="s">
        <v>495</v>
      </c>
    </row>
    <row r="438" spans="1:13" ht="48" customHeight="1">
      <c r="A438" s="335"/>
      <c r="B438" s="321">
        <v>6156</v>
      </c>
      <c r="C438" s="312" t="s">
        <v>118</v>
      </c>
      <c r="D438" s="300" t="s">
        <v>364</v>
      </c>
      <c r="E438" s="340" t="s">
        <v>362</v>
      </c>
      <c r="F438" s="318">
        <v>6900314467</v>
      </c>
      <c r="G438" s="315">
        <f>+F438/F798</f>
        <v>0.05719474723619217</v>
      </c>
      <c r="H438" s="312" t="s">
        <v>547</v>
      </c>
      <c r="I438" s="161" t="s">
        <v>1345</v>
      </c>
      <c r="J438" s="199" t="s">
        <v>1622</v>
      </c>
      <c r="K438" s="78"/>
      <c r="L438" s="78" t="s">
        <v>1354</v>
      </c>
      <c r="M438" s="200" t="s">
        <v>505</v>
      </c>
    </row>
    <row r="439" spans="1:13" ht="15">
      <c r="A439" s="335"/>
      <c r="B439" s="322"/>
      <c r="C439" s="313"/>
      <c r="D439" s="301"/>
      <c r="E439" s="341"/>
      <c r="F439" s="319"/>
      <c r="G439" s="316"/>
      <c r="H439" s="313"/>
      <c r="I439" s="162" t="s">
        <v>1345</v>
      </c>
      <c r="J439" s="201" t="s">
        <v>1623</v>
      </c>
      <c r="K439" s="80"/>
      <c r="L439" s="80" t="s">
        <v>1354</v>
      </c>
      <c r="M439" s="202" t="s">
        <v>505</v>
      </c>
    </row>
    <row r="440" spans="1:13" ht="15">
      <c r="A440" s="335"/>
      <c r="B440" s="322"/>
      <c r="C440" s="313"/>
      <c r="D440" s="301"/>
      <c r="E440" s="341"/>
      <c r="F440" s="319"/>
      <c r="G440" s="316"/>
      <c r="H440" s="313"/>
      <c r="I440" s="162" t="s">
        <v>1353</v>
      </c>
      <c r="J440" s="201" t="s">
        <v>1605</v>
      </c>
      <c r="K440" s="80"/>
      <c r="L440" s="80" t="s">
        <v>1354</v>
      </c>
      <c r="M440" s="202" t="s">
        <v>505</v>
      </c>
    </row>
    <row r="441" spans="1:13" ht="24">
      <c r="A441" s="335"/>
      <c r="B441" s="322"/>
      <c r="C441" s="313"/>
      <c r="D441" s="301"/>
      <c r="E441" s="341"/>
      <c r="F441" s="319"/>
      <c r="G441" s="316"/>
      <c r="H441" s="313"/>
      <c r="I441" s="162" t="s">
        <v>1635</v>
      </c>
      <c r="J441" s="201" t="s">
        <v>1606</v>
      </c>
      <c r="K441" s="80"/>
      <c r="L441" s="80" t="s">
        <v>1354</v>
      </c>
      <c r="M441" s="202" t="s">
        <v>495</v>
      </c>
    </row>
    <row r="442" spans="1:13" ht="24">
      <c r="A442" s="335"/>
      <c r="B442" s="322"/>
      <c r="C442" s="313"/>
      <c r="D442" s="301"/>
      <c r="E442" s="341"/>
      <c r="F442" s="319"/>
      <c r="G442" s="316"/>
      <c r="H442" s="313"/>
      <c r="I442" s="162" t="s">
        <v>1358</v>
      </c>
      <c r="J442" s="201" t="s">
        <v>1607</v>
      </c>
      <c r="K442" s="80"/>
      <c r="L442" s="80" t="s">
        <v>1354</v>
      </c>
      <c r="M442" s="202" t="s">
        <v>563</v>
      </c>
    </row>
    <row r="443" spans="1:13" ht="36">
      <c r="A443" s="335"/>
      <c r="B443" s="322"/>
      <c r="C443" s="313"/>
      <c r="D443" s="301"/>
      <c r="E443" s="341"/>
      <c r="F443" s="319"/>
      <c r="G443" s="316"/>
      <c r="H443" s="313"/>
      <c r="I443" s="162" t="s">
        <v>1345</v>
      </c>
      <c r="J443" s="201" t="s">
        <v>1608</v>
      </c>
      <c r="K443" s="80">
        <v>13198908</v>
      </c>
      <c r="L443" s="80" t="s">
        <v>1354</v>
      </c>
      <c r="M443" s="202" t="s">
        <v>563</v>
      </c>
    </row>
    <row r="444" spans="1:13" ht="36">
      <c r="A444" s="335"/>
      <c r="B444" s="322"/>
      <c r="C444" s="313"/>
      <c r="D444" s="301"/>
      <c r="E444" s="341"/>
      <c r="F444" s="319"/>
      <c r="G444" s="316"/>
      <c r="H444" s="313"/>
      <c r="I444" s="162" t="s">
        <v>1345</v>
      </c>
      <c r="J444" s="201" t="s">
        <v>1609</v>
      </c>
      <c r="K444" s="80">
        <v>13198908</v>
      </c>
      <c r="L444" s="80" t="s">
        <v>1354</v>
      </c>
      <c r="M444" s="202" t="s">
        <v>563</v>
      </c>
    </row>
    <row r="445" spans="1:13" ht="15">
      <c r="A445" s="335"/>
      <c r="B445" s="322"/>
      <c r="C445" s="313"/>
      <c r="D445" s="301"/>
      <c r="E445" s="341"/>
      <c r="F445" s="319"/>
      <c r="G445" s="316"/>
      <c r="H445" s="313"/>
      <c r="I445" s="162" t="s">
        <v>1351</v>
      </c>
      <c r="J445" s="201" t="s">
        <v>1619</v>
      </c>
      <c r="K445" s="80">
        <v>193700350</v>
      </c>
      <c r="L445" s="80" t="s">
        <v>1354</v>
      </c>
      <c r="M445" s="202" t="s">
        <v>495</v>
      </c>
    </row>
    <row r="446" spans="1:13" ht="24">
      <c r="A446" s="335"/>
      <c r="B446" s="322"/>
      <c r="C446" s="313"/>
      <c r="D446" s="301"/>
      <c r="E446" s="341"/>
      <c r="F446" s="319"/>
      <c r="G446" s="316"/>
      <c r="H446" s="313"/>
      <c r="I446" s="162" t="s">
        <v>1345</v>
      </c>
      <c r="J446" s="201" t="s">
        <v>1610</v>
      </c>
      <c r="K446" s="80"/>
      <c r="L446" s="80" t="s">
        <v>1342</v>
      </c>
      <c r="M446" s="202" t="s">
        <v>495</v>
      </c>
    </row>
    <row r="447" spans="1:13" ht="15">
      <c r="A447" s="335"/>
      <c r="B447" s="322"/>
      <c r="C447" s="313"/>
      <c r="D447" s="301"/>
      <c r="E447" s="341"/>
      <c r="F447" s="319"/>
      <c r="G447" s="316"/>
      <c r="H447" s="313"/>
      <c r="I447" s="162" t="s">
        <v>1353</v>
      </c>
      <c r="J447" s="201" t="s">
        <v>1611</v>
      </c>
      <c r="K447" s="80">
        <v>5522400</v>
      </c>
      <c r="L447" s="80" t="s">
        <v>1354</v>
      </c>
      <c r="M447" s="202" t="s">
        <v>505</v>
      </c>
    </row>
    <row r="448" spans="1:13" ht="15">
      <c r="A448" s="335"/>
      <c r="B448" s="322"/>
      <c r="C448" s="313"/>
      <c r="D448" s="301"/>
      <c r="E448" s="341"/>
      <c r="F448" s="319"/>
      <c r="G448" s="316"/>
      <c r="H448" s="313"/>
      <c r="I448" s="162" t="s">
        <v>1353</v>
      </c>
      <c r="J448" s="201" t="s">
        <v>1612</v>
      </c>
      <c r="K448" s="80">
        <v>2368000</v>
      </c>
      <c r="L448" s="80" t="s">
        <v>1354</v>
      </c>
      <c r="M448" s="202" t="s">
        <v>505</v>
      </c>
    </row>
    <row r="449" spans="1:13" ht="36">
      <c r="A449" s="335"/>
      <c r="B449" s="322"/>
      <c r="C449" s="313"/>
      <c r="D449" s="301"/>
      <c r="E449" s="341"/>
      <c r="F449" s="319"/>
      <c r="G449" s="316"/>
      <c r="H449" s="313"/>
      <c r="I449" s="162" t="s">
        <v>1353</v>
      </c>
      <c r="J449" s="201" t="s">
        <v>1613</v>
      </c>
      <c r="K449" s="80">
        <v>14288952</v>
      </c>
      <c r="L449" s="80" t="s">
        <v>1354</v>
      </c>
      <c r="M449" s="202" t="s">
        <v>505</v>
      </c>
    </row>
    <row r="450" spans="1:13" ht="24">
      <c r="A450" s="335"/>
      <c r="B450" s="322"/>
      <c r="C450" s="313"/>
      <c r="D450" s="301"/>
      <c r="E450" s="341"/>
      <c r="F450" s="319"/>
      <c r="G450" s="316"/>
      <c r="H450" s="313"/>
      <c r="I450" s="162" t="s">
        <v>1345</v>
      </c>
      <c r="J450" s="201" t="s">
        <v>1614</v>
      </c>
      <c r="K450" s="80"/>
      <c r="L450" s="80" t="s">
        <v>1354</v>
      </c>
      <c r="M450" s="202" t="s">
        <v>505</v>
      </c>
    </row>
    <row r="451" spans="1:13" ht="24">
      <c r="A451" s="335"/>
      <c r="B451" s="322"/>
      <c r="C451" s="313"/>
      <c r="D451" s="301"/>
      <c r="E451" s="341"/>
      <c r="F451" s="319"/>
      <c r="G451" s="316"/>
      <c r="H451" s="313"/>
      <c r="I451" s="162" t="s">
        <v>1351</v>
      </c>
      <c r="J451" s="201" t="s">
        <v>1615</v>
      </c>
      <c r="K451" s="80"/>
      <c r="L451" s="80" t="s">
        <v>1354</v>
      </c>
      <c r="M451" s="202" t="s">
        <v>505</v>
      </c>
    </row>
    <row r="452" spans="1:13" ht="24">
      <c r="A452" s="335"/>
      <c r="B452" s="322"/>
      <c r="C452" s="313"/>
      <c r="D452" s="301"/>
      <c r="E452" s="341"/>
      <c r="F452" s="319"/>
      <c r="G452" s="316"/>
      <c r="H452" s="313"/>
      <c r="I452" s="162" t="s">
        <v>1345</v>
      </c>
      <c r="J452" s="201" t="s">
        <v>1616</v>
      </c>
      <c r="K452" s="80"/>
      <c r="L452" s="80" t="s">
        <v>1354</v>
      </c>
      <c r="M452" s="202" t="s">
        <v>563</v>
      </c>
    </row>
    <row r="453" spans="1:13" ht="24">
      <c r="A453" s="335"/>
      <c r="B453" s="322"/>
      <c r="C453" s="313"/>
      <c r="D453" s="301"/>
      <c r="E453" s="341"/>
      <c r="F453" s="319"/>
      <c r="G453" s="316"/>
      <c r="H453" s="313"/>
      <c r="I453" s="162" t="s">
        <v>1351</v>
      </c>
      <c r="J453" s="201" t="s">
        <v>1617</v>
      </c>
      <c r="K453" s="80">
        <v>32373817</v>
      </c>
      <c r="L453" s="80" t="s">
        <v>1354</v>
      </c>
      <c r="M453" s="202" t="s">
        <v>495</v>
      </c>
    </row>
    <row r="454" spans="1:13" ht="24.75" thickBot="1">
      <c r="A454" s="335"/>
      <c r="B454" s="323"/>
      <c r="C454" s="314"/>
      <c r="D454" s="302"/>
      <c r="E454" s="419"/>
      <c r="F454" s="320"/>
      <c r="G454" s="317"/>
      <c r="H454" s="314"/>
      <c r="I454" s="163" t="s">
        <v>1502</v>
      </c>
      <c r="J454" s="203" t="s">
        <v>1618</v>
      </c>
      <c r="K454" s="83">
        <v>793870457</v>
      </c>
      <c r="L454" s="83" t="s">
        <v>1354</v>
      </c>
      <c r="M454" s="204" t="s">
        <v>495</v>
      </c>
    </row>
    <row r="455" spans="1:13" ht="24">
      <c r="A455" s="335"/>
      <c r="B455" s="288">
        <v>6157</v>
      </c>
      <c r="C455" s="291" t="s">
        <v>90</v>
      </c>
      <c r="D455" s="297" t="s">
        <v>229</v>
      </c>
      <c r="E455" s="294" t="s">
        <v>327</v>
      </c>
      <c r="F455" s="285">
        <v>740850000</v>
      </c>
      <c r="G455" s="309">
        <f>+F455/F798</f>
        <v>0.006140695281726059</v>
      </c>
      <c r="H455" s="303" t="s">
        <v>475</v>
      </c>
      <c r="I455" s="87" t="s">
        <v>1353</v>
      </c>
      <c r="J455" s="166" t="s">
        <v>868</v>
      </c>
      <c r="K455" s="78"/>
      <c r="L455" s="78" t="s">
        <v>1354</v>
      </c>
      <c r="M455" s="79" t="s">
        <v>505</v>
      </c>
    </row>
    <row r="456" spans="1:13" ht="48.75" thickBot="1">
      <c r="A456" s="335"/>
      <c r="B456" s="290"/>
      <c r="C456" s="293"/>
      <c r="D456" s="299"/>
      <c r="E456" s="296"/>
      <c r="F456" s="287"/>
      <c r="G456" s="311"/>
      <c r="H456" s="305"/>
      <c r="I456" s="105" t="s">
        <v>1502</v>
      </c>
      <c r="J456" s="168" t="s">
        <v>869</v>
      </c>
      <c r="K456" s="83">
        <v>26421031</v>
      </c>
      <c r="L456" s="83" t="s">
        <v>1354</v>
      </c>
      <c r="M456" s="84" t="s">
        <v>495</v>
      </c>
    </row>
    <row r="457" spans="1:13" ht="24">
      <c r="A457" s="335"/>
      <c r="B457" s="288">
        <v>6158</v>
      </c>
      <c r="C457" s="291" t="s">
        <v>99</v>
      </c>
      <c r="D457" s="297" t="s">
        <v>303</v>
      </c>
      <c r="E457" s="294" t="s">
        <v>340</v>
      </c>
      <c r="F457" s="285">
        <v>792738240</v>
      </c>
      <c r="G457" s="309">
        <f>+F457/F798</f>
        <v>0.006570782169146009</v>
      </c>
      <c r="H457" s="303" t="s">
        <v>474</v>
      </c>
      <c r="I457" s="87" t="s">
        <v>1353</v>
      </c>
      <c r="J457" s="166" t="s">
        <v>1531</v>
      </c>
      <c r="K457" s="78"/>
      <c r="L457" s="78" t="s">
        <v>1354</v>
      </c>
      <c r="M457" s="79" t="s">
        <v>505</v>
      </c>
    </row>
    <row r="458" spans="1:13" ht="36">
      <c r="A458" s="335"/>
      <c r="B458" s="289"/>
      <c r="C458" s="292"/>
      <c r="D458" s="298"/>
      <c r="E458" s="295"/>
      <c r="F458" s="286"/>
      <c r="G458" s="310"/>
      <c r="H458" s="304"/>
      <c r="I458" s="88" t="s">
        <v>1356</v>
      </c>
      <c r="J458" s="167" t="s">
        <v>871</v>
      </c>
      <c r="K458" s="80"/>
      <c r="L458" s="80" t="s">
        <v>1354</v>
      </c>
      <c r="M458" s="81" t="s">
        <v>495</v>
      </c>
    </row>
    <row r="459" spans="1:13" ht="15">
      <c r="A459" s="335"/>
      <c r="B459" s="289"/>
      <c r="C459" s="292"/>
      <c r="D459" s="298"/>
      <c r="E459" s="295"/>
      <c r="F459" s="286"/>
      <c r="G459" s="310"/>
      <c r="H459" s="304"/>
      <c r="I459" s="88" t="s">
        <v>1345</v>
      </c>
      <c r="J459" s="167" t="s">
        <v>872</v>
      </c>
      <c r="K459" s="80"/>
      <c r="L459" s="80" t="s">
        <v>1354</v>
      </c>
      <c r="M459" s="81" t="s">
        <v>505</v>
      </c>
    </row>
    <row r="460" spans="1:13" ht="36.75" thickBot="1">
      <c r="A460" s="335"/>
      <c r="B460" s="290"/>
      <c r="C460" s="293"/>
      <c r="D460" s="299"/>
      <c r="E460" s="296"/>
      <c r="F460" s="287"/>
      <c r="G460" s="311"/>
      <c r="H460" s="305"/>
      <c r="I460" s="105" t="s">
        <v>1348</v>
      </c>
      <c r="J460" s="168" t="s">
        <v>1620</v>
      </c>
      <c r="K460" s="83">
        <v>2248280</v>
      </c>
      <c r="L460" s="83" t="s">
        <v>1354</v>
      </c>
      <c r="M460" s="84" t="s">
        <v>495</v>
      </c>
    </row>
    <row r="461" spans="1:13" ht="24">
      <c r="A461" s="335"/>
      <c r="B461" s="288">
        <v>6159</v>
      </c>
      <c r="C461" s="291" t="s">
        <v>120</v>
      </c>
      <c r="D461" s="297" t="s">
        <v>285</v>
      </c>
      <c r="E461" s="294" t="s">
        <v>365</v>
      </c>
      <c r="F461" s="285">
        <v>784160000</v>
      </c>
      <c r="G461" s="309">
        <f>+F461/F798</f>
        <v>0.006499679573622605</v>
      </c>
      <c r="H461" s="303" t="s">
        <v>474</v>
      </c>
      <c r="I461" s="87" t="s">
        <v>1358</v>
      </c>
      <c r="J461" s="166" t="s">
        <v>1299</v>
      </c>
      <c r="K461" s="78"/>
      <c r="L461" s="78" t="s">
        <v>1354</v>
      </c>
      <c r="M461" s="79" t="s">
        <v>563</v>
      </c>
    </row>
    <row r="462" spans="1:13" ht="36">
      <c r="A462" s="335"/>
      <c r="B462" s="289"/>
      <c r="C462" s="292"/>
      <c r="D462" s="298"/>
      <c r="E462" s="295"/>
      <c r="F462" s="286"/>
      <c r="G462" s="310"/>
      <c r="H462" s="304"/>
      <c r="I462" s="88" t="s">
        <v>1356</v>
      </c>
      <c r="J462" s="167" t="s">
        <v>1621</v>
      </c>
      <c r="K462" s="80">
        <f>11250000*2</f>
        <v>22500000</v>
      </c>
      <c r="L462" s="80" t="s">
        <v>1354</v>
      </c>
      <c r="M462" s="81" t="s">
        <v>495</v>
      </c>
    </row>
    <row r="463" spans="1:13" ht="24">
      <c r="A463" s="335"/>
      <c r="B463" s="289"/>
      <c r="C463" s="292"/>
      <c r="D463" s="298"/>
      <c r="E463" s="295"/>
      <c r="F463" s="286"/>
      <c r="G463" s="310"/>
      <c r="H463" s="304"/>
      <c r="I463" s="88" t="s">
        <v>1358</v>
      </c>
      <c r="J463" s="167" t="s">
        <v>1624</v>
      </c>
      <c r="K463" s="80"/>
      <c r="L463" s="80" t="s">
        <v>1354</v>
      </c>
      <c r="M463" s="81" t="s">
        <v>563</v>
      </c>
    </row>
    <row r="464" spans="1:13" ht="48">
      <c r="A464" s="335"/>
      <c r="B464" s="289"/>
      <c r="C464" s="292"/>
      <c r="D464" s="298"/>
      <c r="E464" s="295"/>
      <c r="F464" s="286"/>
      <c r="G464" s="310"/>
      <c r="H464" s="304"/>
      <c r="I464" s="88" t="s">
        <v>1356</v>
      </c>
      <c r="J464" s="167" t="s">
        <v>1625</v>
      </c>
      <c r="K464" s="80">
        <f>11250000*2</f>
        <v>22500000</v>
      </c>
      <c r="L464" s="80" t="s">
        <v>1354</v>
      </c>
      <c r="M464" s="81" t="s">
        <v>495</v>
      </c>
    </row>
    <row r="465" spans="1:13" ht="24">
      <c r="A465" s="335"/>
      <c r="B465" s="289"/>
      <c r="C465" s="292"/>
      <c r="D465" s="298"/>
      <c r="E465" s="295"/>
      <c r="F465" s="286"/>
      <c r="G465" s="310"/>
      <c r="H465" s="304"/>
      <c r="I465" s="88" t="s">
        <v>1345</v>
      </c>
      <c r="J465" s="167" t="s">
        <v>1300</v>
      </c>
      <c r="K465" s="80"/>
      <c r="L465" s="80" t="s">
        <v>1342</v>
      </c>
      <c r="M465" s="81" t="s">
        <v>505</v>
      </c>
    </row>
    <row r="466" spans="1:13" ht="24">
      <c r="A466" s="335"/>
      <c r="B466" s="289"/>
      <c r="C466" s="292"/>
      <c r="D466" s="298"/>
      <c r="E466" s="295"/>
      <c r="F466" s="286"/>
      <c r="G466" s="310"/>
      <c r="H466" s="304"/>
      <c r="I466" s="88" t="s">
        <v>1345</v>
      </c>
      <c r="J466" s="167" t="s">
        <v>1301</v>
      </c>
      <c r="K466" s="80"/>
      <c r="L466" s="80" t="s">
        <v>1342</v>
      </c>
      <c r="M466" s="81" t="s">
        <v>505</v>
      </c>
    </row>
    <row r="467" spans="1:13" ht="36">
      <c r="A467" s="335"/>
      <c r="B467" s="289"/>
      <c r="C467" s="292"/>
      <c r="D467" s="298"/>
      <c r="E467" s="295"/>
      <c r="F467" s="286"/>
      <c r="G467" s="310"/>
      <c r="H467" s="304"/>
      <c r="I467" s="88" t="s">
        <v>1358</v>
      </c>
      <c r="J467" s="167" t="s">
        <v>1302</v>
      </c>
      <c r="K467" s="80"/>
      <c r="L467" s="80" t="s">
        <v>1354</v>
      </c>
      <c r="M467" s="81" t="s">
        <v>563</v>
      </c>
    </row>
    <row r="468" spans="1:13" ht="24">
      <c r="A468" s="335"/>
      <c r="B468" s="289"/>
      <c r="C468" s="292"/>
      <c r="D468" s="298"/>
      <c r="E468" s="295"/>
      <c r="F468" s="286"/>
      <c r="G468" s="310"/>
      <c r="H468" s="304"/>
      <c r="I468" s="88" t="s">
        <v>1358</v>
      </c>
      <c r="J468" s="167" t="s">
        <v>1303</v>
      </c>
      <c r="K468" s="80"/>
      <c r="L468" s="80" t="s">
        <v>1354</v>
      </c>
      <c r="M468" s="81" t="s">
        <v>563</v>
      </c>
    </row>
    <row r="469" spans="1:13" ht="24">
      <c r="A469" s="335"/>
      <c r="B469" s="289"/>
      <c r="C469" s="292"/>
      <c r="D469" s="298"/>
      <c r="E469" s="295"/>
      <c r="F469" s="286"/>
      <c r="G469" s="310"/>
      <c r="H469" s="304"/>
      <c r="I469" s="88" t="s">
        <v>1345</v>
      </c>
      <c r="J469" s="167" t="s">
        <v>1304</v>
      </c>
      <c r="K469" s="80"/>
      <c r="L469" s="80" t="s">
        <v>1342</v>
      </c>
      <c r="M469" s="81" t="s">
        <v>505</v>
      </c>
    </row>
    <row r="470" spans="1:13" ht="24">
      <c r="A470" s="335"/>
      <c r="B470" s="289"/>
      <c r="C470" s="292"/>
      <c r="D470" s="298"/>
      <c r="E470" s="295"/>
      <c r="F470" s="286"/>
      <c r="G470" s="310"/>
      <c r="H470" s="304"/>
      <c r="I470" s="88" t="s">
        <v>1502</v>
      </c>
      <c r="J470" s="167" t="s">
        <v>1626</v>
      </c>
      <c r="K470" s="80">
        <f>2900000+500000</f>
        <v>3400000</v>
      </c>
      <c r="L470" s="80" t="s">
        <v>1354</v>
      </c>
      <c r="M470" s="81" t="s">
        <v>563</v>
      </c>
    </row>
    <row r="471" spans="1:13" ht="36.75" thickBot="1">
      <c r="A471" s="335"/>
      <c r="B471" s="290"/>
      <c r="C471" s="293"/>
      <c r="D471" s="299"/>
      <c r="E471" s="296"/>
      <c r="F471" s="287"/>
      <c r="G471" s="311"/>
      <c r="H471" s="305"/>
      <c r="I471" s="105" t="s">
        <v>1348</v>
      </c>
      <c r="J471" s="168" t="s">
        <v>1627</v>
      </c>
      <c r="K471" s="83">
        <v>260725192</v>
      </c>
      <c r="L471" s="83" t="s">
        <v>1354</v>
      </c>
      <c r="M471" s="84" t="s">
        <v>495</v>
      </c>
    </row>
    <row r="472" spans="1:13" ht="48">
      <c r="A472" s="335"/>
      <c r="B472" s="288">
        <v>6160</v>
      </c>
      <c r="C472" s="291" t="s">
        <v>51</v>
      </c>
      <c r="D472" s="297" t="s">
        <v>202</v>
      </c>
      <c r="E472" s="294" t="s">
        <v>350</v>
      </c>
      <c r="F472" s="285">
        <v>71000000</v>
      </c>
      <c r="G472" s="309">
        <f>+F472/F798</f>
        <v>0.0005884988391746645</v>
      </c>
      <c r="H472" s="303" t="s">
        <v>474</v>
      </c>
      <c r="I472" s="166" t="s">
        <v>1350</v>
      </c>
      <c r="J472" s="166" t="s">
        <v>887</v>
      </c>
      <c r="K472" s="78"/>
      <c r="L472" s="78" t="s">
        <v>1342</v>
      </c>
      <c r="M472" s="79" t="s">
        <v>563</v>
      </c>
    </row>
    <row r="473" spans="1:13" ht="24">
      <c r="A473" s="335"/>
      <c r="B473" s="289"/>
      <c r="C473" s="292"/>
      <c r="D473" s="298"/>
      <c r="E473" s="295"/>
      <c r="F473" s="286"/>
      <c r="G473" s="310"/>
      <c r="H473" s="304"/>
      <c r="I473" s="88" t="s">
        <v>1345</v>
      </c>
      <c r="J473" s="167" t="s">
        <v>1305</v>
      </c>
      <c r="K473" s="80"/>
      <c r="L473" s="80" t="s">
        <v>1342</v>
      </c>
      <c r="M473" s="81" t="s">
        <v>505</v>
      </c>
    </row>
    <row r="474" spans="1:13" ht="24">
      <c r="A474" s="335"/>
      <c r="B474" s="289"/>
      <c r="C474" s="292"/>
      <c r="D474" s="298"/>
      <c r="E474" s="295"/>
      <c r="F474" s="286"/>
      <c r="G474" s="310"/>
      <c r="H474" s="304"/>
      <c r="I474" s="88" t="s">
        <v>1345</v>
      </c>
      <c r="J474" s="167" t="s">
        <v>1306</v>
      </c>
      <c r="K474" s="80"/>
      <c r="L474" s="80" t="s">
        <v>1342</v>
      </c>
      <c r="M474" s="81" t="s">
        <v>505</v>
      </c>
    </row>
    <row r="475" spans="1:13" ht="36">
      <c r="A475" s="335"/>
      <c r="B475" s="289"/>
      <c r="C475" s="292"/>
      <c r="D475" s="298"/>
      <c r="E475" s="295"/>
      <c r="F475" s="286"/>
      <c r="G475" s="310"/>
      <c r="H475" s="304"/>
      <c r="I475" s="88" t="s">
        <v>1348</v>
      </c>
      <c r="J475" s="167" t="s">
        <v>891</v>
      </c>
      <c r="K475" s="80">
        <v>4892858</v>
      </c>
      <c r="L475" s="80" t="s">
        <v>1354</v>
      </c>
      <c r="M475" s="81" t="s">
        <v>495</v>
      </c>
    </row>
    <row r="476" spans="1:13" ht="24.75" thickBot="1">
      <c r="A476" s="335"/>
      <c r="B476" s="290"/>
      <c r="C476" s="293"/>
      <c r="D476" s="299"/>
      <c r="E476" s="296"/>
      <c r="F476" s="287"/>
      <c r="G476" s="311"/>
      <c r="H476" s="305"/>
      <c r="I476" s="105" t="s">
        <v>1356</v>
      </c>
      <c r="J476" s="168" t="s">
        <v>890</v>
      </c>
      <c r="K476" s="83"/>
      <c r="L476" s="83" t="s">
        <v>1354</v>
      </c>
      <c r="M476" s="84" t="s">
        <v>495</v>
      </c>
    </row>
    <row r="477" spans="1:13" ht="24">
      <c r="A477" s="335"/>
      <c r="B477" s="288">
        <v>6161</v>
      </c>
      <c r="C477" s="291" t="s">
        <v>110</v>
      </c>
      <c r="D477" s="297" t="s">
        <v>355</v>
      </c>
      <c r="E477" s="294" t="s">
        <v>354</v>
      </c>
      <c r="F477" s="285">
        <v>120000000</v>
      </c>
      <c r="G477" s="309">
        <f>+F477/F798</f>
        <v>0.0009946459253656302</v>
      </c>
      <c r="H477" s="303" t="s">
        <v>474</v>
      </c>
      <c r="I477" s="87" t="s">
        <v>1402</v>
      </c>
      <c r="J477" s="166" t="s">
        <v>892</v>
      </c>
      <c r="K477" s="78">
        <v>15623565</v>
      </c>
      <c r="L477" s="78" t="s">
        <v>1342</v>
      </c>
      <c r="M477" s="79" t="s">
        <v>505</v>
      </c>
    </row>
    <row r="478" spans="1:13" ht="24">
      <c r="A478" s="335"/>
      <c r="B478" s="289"/>
      <c r="C478" s="292"/>
      <c r="D478" s="298"/>
      <c r="E478" s="295"/>
      <c r="F478" s="286"/>
      <c r="G478" s="310"/>
      <c r="H478" s="304"/>
      <c r="I478" s="88" t="s">
        <v>1345</v>
      </c>
      <c r="J478" s="167" t="s">
        <v>893</v>
      </c>
      <c r="K478" s="80"/>
      <c r="L478" s="80" t="s">
        <v>1342</v>
      </c>
      <c r="M478" s="81" t="s">
        <v>563</v>
      </c>
    </row>
    <row r="479" spans="1:13" ht="24.75" thickBot="1">
      <c r="A479" s="335"/>
      <c r="B479" s="290"/>
      <c r="C479" s="293"/>
      <c r="D479" s="299"/>
      <c r="E479" s="296"/>
      <c r="F479" s="287"/>
      <c r="G479" s="311"/>
      <c r="H479" s="305"/>
      <c r="I479" s="105" t="s">
        <v>1346</v>
      </c>
      <c r="J479" s="168" t="s">
        <v>894</v>
      </c>
      <c r="K479" s="83">
        <v>6588200</v>
      </c>
      <c r="L479" s="83" t="s">
        <v>1354</v>
      </c>
      <c r="M479" s="84" t="s">
        <v>495</v>
      </c>
    </row>
    <row r="480" spans="1:13" ht="24">
      <c r="A480" s="335"/>
      <c r="B480" s="288">
        <v>6163</v>
      </c>
      <c r="C480" s="291" t="s">
        <v>103</v>
      </c>
      <c r="D480" s="297" t="s">
        <v>229</v>
      </c>
      <c r="E480" s="294" t="s">
        <v>345</v>
      </c>
      <c r="F480" s="285">
        <v>114142500</v>
      </c>
      <c r="G480" s="309">
        <f>+F480/F798</f>
        <v>0.0009460947711337203</v>
      </c>
      <c r="H480" s="303" t="s">
        <v>474</v>
      </c>
      <c r="I480" s="87" t="s">
        <v>1358</v>
      </c>
      <c r="J480" s="166" t="s">
        <v>895</v>
      </c>
      <c r="K480" s="78"/>
      <c r="L480" s="78" t="s">
        <v>1354</v>
      </c>
      <c r="M480" s="79" t="s">
        <v>563</v>
      </c>
    </row>
    <row r="481" spans="1:13" ht="24">
      <c r="A481" s="335"/>
      <c r="B481" s="289"/>
      <c r="C481" s="292"/>
      <c r="D481" s="298"/>
      <c r="E481" s="295"/>
      <c r="F481" s="286"/>
      <c r="G481" s="310"/>
      <c r="H481" s="304"/>
      <c r="I481" s="88" t="s">
        <v>1348</v>
      </c>
      <c r="J481" s="167" t="s">
        <v>896</v>
      </c>
      <c r="K481" s="80">
        <v>13305160</v>
      </c>
      <c r="L481" s="80" t="s">
        <v>1354</v>
      </c>
      <c r="M481" s="81" t="s">
        <v>495</v>
      </c>
    </row>
    <row r="482" spans="1:13" ht="24.75" thickBot="1">
      <c r="A482" s="335"/>
      <c r="B482" s="290"/>
      <c r="C482" s="293"/>
      <c r="D482" s="299"/>
      <c r="E482" s="296"/>
      <c r="F482" s="287"/>
      <c r="G482" s="311"/>
      <c r="H482" s="305"/>
      <c r="I482" s="105" t="s">
        <v>1349</v>
      </c>
      <c r="J482" s="168" t="s">
        <v>897</v>
      </c>
      <c r="K482" s="83">
        <f>2800000+950000</f>
        <v>3750000</v>
      </c>
      <c r="L482" s="83" t="s">
        <v>1354</v>
      </c>
      <c r="M482" s="84" t="s">
        <v>495</v>
      </c>
    </row>
    <row r="483" spans="1:13" ht="24">
      <c r="A483" s="335"/>
      <c r="B483" s="288">
        <v>6165</v>
      </c>
      <c r="C483" s="291" t="s">
        <v>105</v>
      </c>
      <c r="D483" s="297" t="s">
        <v>229</v>
      </c>
      <c r="E483" s="294" t="s">
        <v>347</v>
      </c>
      <c r="F483" s="285">
        <v>19014845</v>
      </c>
      <c r="G483" s="309">
        <f>+F483/F798</f>
        <v>0.00015760865083924187</v>
      </c>
      <c r="H483" s="303" t="s">
        <v>476</v>
      </c>
      <c r="I483" s="87" t="s">
        <v>1345</v>
      </c>
      <c r="J483" s="166" t="s">
        <v>1307</v>
      </c>
      <c r="K483" s="78"/>
      <c r="L483" s="78" t="s">
        <v>1342</v>
      </c>
      <c r="M483" s="79" t="s">
        <v>505</v>
      </c>
    </row>
    <row r="484" spans="1:13" ht="24">
      <c r="A484" s="335"/>
      <c r="B484" s="289"/>
      <c r="C484" s="292"/>
      <c r="D484" s="298"/>
      <c r="E484" s="295"/>
      <c r="F484" s="286"/>
      <c r="G484" s="310"/>
      <c r="H484" s="304"/>
      <c r="I484" s="88" t="s">
        <v>1345</v>
      </c>
      <c r="J484" s="167" t="s">
        <v>1308</v>
      </c>
      <c r="K484" s="80"/>
      <c r="L484" s="80" t="s">
        <v>1342</v>
      </c>
      <c r="M484" s="81" t="s">
        <v>505</v>
      </c>
    </row>
    <row r="485" spans="1:13" ht="36.75" thickBot="1">
      <c r="A485" s="335"/>
      <c r="B485" s="290"/>
      <c r="C485" s="293"/>
      <c r="D485" s="299"/>
      <c r="E485" s="296"/>
      <c r="F485" s="287"/>
      <c r="G485" s="311"/>
      <c r="H485" s="305"/>
      <c r="I485" s="105" t="s">
        <v>1348</v>
      </c>
      <c r="J485" s="168" t="s">
        <v>1628</v>
      </c>
      <c r="K485" s="83">
        <v>2362142</v>
      </c>
      <c r="L485" s="83" t="s">
        <v>1354</v>
      </c>
      <c r="M485" s="84" t="s">
        <v>495</v>
      </c>
    </row>
    <row r="486" spans="1:13" ht="24">
      <c r="A486" s="335"/>
      <c r="B486" s="288">
        <v>6167</v>
      </c>
      <c r="C486" s="291" t="s">
        <v>101</v>
      </c>
      <c r="D486" s="297" t="s">
        <v>187</v>
      </c>
      <c r="E486" s="294" t="s">
        <v>428</v>
      </c>
      <c r="F486" s="285">
        <v>130666667</v>
      </c>
      <c r="G486" s="309">
        <f>+F486/F798</f>
        <v>0.001083058899272147</v>
      </c>
      <c r="H486" s="303" t="s">
        <v>475</v>
      </c>
      <c r="I486" s="87" t="s">
        <v>1353</v>
      </c>
      <c r="J486" s="166" t="s">
        <v>1644</v>
      </c>
      <c r="K486" s="78"/>
      <c r="L486" s="78" t="s">
        <v>1354</v>
      </c>
      <c r="M486" s="79" t="s">
        <v>505</v>
      </c>
    </row>
    <row r="487" spans="1:13" ht="36">
      <c r="A487" s="335"/>
      <c r="B487" s="289"/>
      <c r="C487" s="292"/>
      <c r="D487" s="298"/>
      <c r="E487" s="295"/>
      <c r="F487" s="286"/>
      <c r="G487" s="310"/>
      <c r="H487" s="304"/>
      <c r="I487" s="88" t="s">
        <v>1345</v>
      </c>
      <c r="J487" s="167" t="s">
        <v>903</v>
      </c>
      <c r="K487" s="80"/>
      <c r="L487" s="80" t="s">
        <v>1342</v>
      </c>
      <c r="M487" s="81" t="s">
        <v>505</v>
      </c>
    </row>
    <row r="488" spans="1:13" ht="12.75" thickBot="1">
      <c r="A488" s="335"/>
      <c r="B488" s="290"/>
      <c r="C488" s="293"/>
      <c r="D488" s="299"/>
      <c r="E488" s="296"/>
      <c r="F488" s="287"/>
      <c r="G488" s="311"/>
      <c r="H488" s="305"/>
      <c r="I488" s="105" t="s">
        <v>1358</v>
      </c>
      <c r="J488" s="168" t="s">
        <v>901</v>
      </c>
      <c r="K488" s="83"/>
      <c r="L488" s="83" t="s">
        <v>1354</v>
      </c>
      <c r="M488" s="84" t="s">
        <v>563</v>
      </c>
    </row>
    <row r="489" spans="1:13" ht="48">
      <c r="A489" s="335"/>
      <c r="B489" s="288">
        <v>6168</v>
      </c>
      <c r="C489" s="291" t="s">
        <v>94</v>
      </c>
      <c r="D489" s="297" t="s">
        <v>332</v>
      </c>
      <c r="E489" s="294" t="s">
        <v>331</v>
      </c>
      <c r="F489" s="285">
        <v>282092787</v>
      </c>
      <c r="G489" s="309">
        <f>+F489/F798</f>
        <v>0.0023381870097048717</v>
      </c>
      <c r="H489" s="303" t="s">
        <v>475</v>
      </c>
      <c r="I489" s="87" t="s">
        <v>1502</v>
      </c>
      <c r="J489" s="166" t="s">
        <v>904</v>
      </c>
      <c r="K489" s="78">
        <v>73490199</v>
      </c>
      <c r="L489" s="78" t="s">
        <v>1354</v>
      </c>
      <c r="M489" s="79" t="s">
        <v>563</v>
      </c>
    </row>
    <row r="490" spans="1:13" ht="24">
      <c r="A490" s="335"/>
      <c r="B490" s="289"/>
      <c r="C490" s="292"/>
      <c r="D490" s="298"/>
      <c r="E490" s="295"/>
      <c r="F490" s="286"/>
      <c r="G490" s="310"/>
      <c r="H490" s="304"/>
      <c r="I490" s="167" t="s">
        <v>1366</v>
      </c>
      <c r="J490" s="167" t="s">
        <v>1629</v>
      </c>
      <c r="K490" s="80">
        <v>2875000</v>
      </c>
      <c r="L490" s="80" t="s">
        <v>1354</v>
      </c>
      <c r="M490" s="81" t="s">
        <v>505</v>
      </c>
    </row>
    <row r="491" spans="1:13" ht="15">
      <c r="A491" s="335"/>
      <c r="B491" s="289"/>
      <c r="C491" s="292"/>
      <c r="D491" s="298"/>
      <c r="E491" s="295"/>
      <c r="F491" s="286"/>
      <c r="G491" s="310"/>
      <c r="H491" s="304"/>
      <c r="I491" s="88" t="s">
        <v>1345</v>
      </c>
      <c r="J491" s="167" t="s">
        <v>906</v>
      </c>
      <c r="K491" s="80"/>
      <c r="L491" s="80" t="s">
        <v>1354</v>
      </c>
      <c r="M491" s="81" t="s">
        <v>495</v>
      </c>
    </row>
    <row r="492" spans="1:13" ht="36.75" thickBot="1">
      <c r="A492" s="335"/>
      <c r="B492" s="357"/>
      <c r="C492" s="358"/>
      <c r="D492" s="360"/>
      <c r="E492" s="359"/>
      <c r="F492" s="356"/>
      <c r="G492" s="368"/>
      <c r="H492" s="361"/>
      <c r="I492" s="170" t="s">
        <v>1639</v>
      </c>
      <c r="J492" s="170" t="s">
        <v>907</v>
      </c>
      <c r="K492" s="109">
        <v>97094201</v>
      </c>
      <c r="L492" s="109" t="s">
        <v>1354</v>
      </c>
      <c r="M492" s="110" t="s">
        <v>563</v>
      </c>
    </row>
    <row r="493" spans="1:13" ht="15">
      <c r="A493" s="335"/>
      <c r="B493" s="288">
        <v>6169</v>
      </c>
      <c r="C493" s="291" t="s">
        <v>126</v>
      </c>
      <c r="D493" s="297" t="s">
        <v>374</v>
      </c>
      <c r="E493" s="294" t="s">
        <v>375</v>
      </c>
      <c r="F493" s="285">
        <v>156576000</v>
      </c>
      <c r="G493" s="309">
        <f>+F493/F798</f>
        <v>0.0012978140034170741</v>
      </c>
      <c r="H493" s="303" t="s">
        <v>475</v>
      </c>
      <c r="I493" s="87" t="s">
        <v>1353</v>
      </c>
      <c r="J493" s="166" t="s">
        <v>908</v>
      </c>
      <c r="K493" s="78"/>
      <c r="L493" s="78" t="s">
        <v>1354</v>
      </c>
      <c r="M493" s="79" t="s">
        <v>505</v>
      </c>
    </row>
    <row r="494" spans="1:13" ht="36">
      <c r="A494" s="335"/>
      <c r="B494" s="289"/>
      <c r="C494" s="292"/>
      <c r="D494" s="298"/>
      <c r="E494" s="295"/>
      <c r="F494" s="286"/>
      <c r="G494" s="310"/>
      <c r="H494" s="304"/>
      <c r="I494" s="167" t="s">
        <v>1349</v>
      </c>
      <c r="J494" s="167" t="s">
        <v>909</v>
      </c>
      <c r="K494" s="80"/>
      <c r="L494" s="80" t="s">
        <v>1354</v>
      </c>
      <c r="M494" s="81" t="s">
        <v>495</v>
      </c>
    </row>
    <row r="495" spans="1:13" ht="24.75" thickBot="1">
      <c r="A495" s="335"/>
      <c r="B495" s="290"/>
      <c r="C495" s="293"/>
      <c r="D495" s="299"/>
      <c r="E495" s="296"/>
      <c r="F495" s="287"/>
      <c r="G495" s="311"/>
      <c r="H495" s="305"/>
      <c r="I495" s="105" t="s">
        <v>1502</v>
      </c>
      <c r="J495" s="168" t="s">
        <v>910</v>
      </c>
      <c r="K495" s="83">
        <v>1000000</v>
      </c>
      <c r="L495" s="83" t="s">
        <v>1354</v>
      </c>
      <c r="M495" s="84" t="s">
        <v>495</v>
      </c>
    </row>
    <row r="496" spans="1:13" ht="15">
      <c r="A496" s="335"/>
      <c r="B496" s="288">
        <v>6170</v>
      </c>
      <c r="C496" s="291" t="s">
        <v>137</v>
      </c>
      <c r="D496" s="297" t="s">
        <v>391</v>
      </c>
      <c r="E496" s="294" t="s">
        <v>390</v>
      </c>
      <c r="F496" s="285">
        <v>321356000</v>
      </c>
      <c r="G496" s="309">
        <f>+F496/F798</f>
        <v>0.0026636286332649786</v>
      </c>
      <c r="H496" s="303" t="s">
        <v>474</v>
      </c>
      <c r="I496" s="87" t="s">
        <v>1345</v>
      </c>
      <c r="J496" s="166" t="s">
        <v>911</v>
      </c>
      <c r="K496" s="78"/>
      <c r="L496" s="78" t="s">
        <v>1342</v>
      </c>
      <c r="M496" s="79" t="s">
        <v>505</v>
      </c>
    </row>
    <row r="497" spans="1:13" ht="24">
      <c r="A497" s="335"/>
      <c r="B497" s="289"/>
      <c r="C497" s="292"/>
      <c r="D497" s="298"/>
      <c r="E497" s="295"/>
      <c r="F497" s="286"/>
      <c r="G497" s="310"/>
      <c r="H497" s="304"/>
      <c r="I497" s="88" t="s">
        <v>1348</v>
      </c>
      <c r="J497" s="167" t="s">
        <v>1630</v>
      </c>
      <c r="K497" s="80">
        <v>6517000</v>
      </c>
      <c r="L497" s="80" t="s">
        <v>1354</v>
      </c>
      <c r="M497" s="81" t="s">
        <v>495</v>
      </c>
    </row>
    <row r="498" spans="1:13" ht="24.75" thickBot="1">
      <c r="A498" s="335"/>
      <c r="B498" s="290"/>
      <c r="C498" s="293"/>
      <c r="D498" s="299"/>
      <c r="E498" s="296"/>
      <c r="F498" s="287"/>
      <c r="G498" s="311"/>
      <c r="H498" s="305"/>
      <c r="I498" s="168" t="s">
        <v>1349</v>
      </c>
      <c r="J498" s="168" t="s">
        <v>913</v>
      </c>
      <c r="K498" s="83"/>
      <c r="L498" s="83" t="s">
        <v>1354</v>
      </c>
      <c r="M498" s="84" t="s">
        <v>563</v>
      </c>
    </row>
    <row r="499" spans="1:13" ht="15">
      <c r="A499" s="335"/>
      <c r="B499" s="288">
        <v>6171</v>
      </c>
      <c r="C499" s="291" t="s">
        <v>124</v>
      </c>
      <c r="D499" s="297" t="s">
        <v>372</v>
      </c>
      <c r="E499" s="294" t="s">
        <v>371</v>
      </c>
      <c r="F499" s="285">
        <v>494497000</v>
      </c>
      <c r="G499" s="309">
        <f>+F499/F798</f>
        <v>0.004098745217962734</v>
      </c>
      <c r="H499" s="303" t="s">
        <v>547</v>
      </c>
      <c r="I499" s="87" t="s">
        <v>1358</v>
      </c>
      <c r="J499" s="166" t="s">
        <v>914</v>
      </c>
      <c r="K499" s="78"/>
      <c r="L499" s="78" t="s">
        <v>1354</v>
      </c>
      <c r="M499" s="79" t="s">
        <v>505</v>
      </c>
    </row>
    <row r="500" spans="1:13" ht="24">
      <c r="A500" s="335"/>
      <c r="B500" s="289"/>
      <c r="C500" s="292"/>
      <c r="D500" s="298"/>
      <c r="E500" s="295"/>
      <c r="F500" s="286"/>
      <c r="G500" s="310"/>
      <c r="H500" s="304"/>
      <c r="I500" s="167" t="s">
        <v>1349</v>
      </c>
      <c r="J500" s="167" t="s">
        <v>915</v>
      </c>
      <c r="K500" s="80"/>
      <c r="L500" s="80" t="s">
        <v>1342</v>
      </c>
      <c r="M500" s="81" t="s">
        <v>505</v>
      </c>
    </row>
    <row r="501" spans="1:13" ht="24.75" thickBot="1">
      <c r="A501" s="335"/>
      <c r="B501" s="290"/>
      <c r="C501" s="293"/>
      <c r="D501" s="299"/>
      <c r="E501" s="296"/>
      <c r="F501" s="287"/>
      <c r="G501" s="311"/>
      <c r="H501" s="305"/>
      <c r="I501" s="168" t="s">
        <v>1348</v>
      </c>
      <c r="J501" s="168" t="s">
        <v>916</v>
      </c>
      <c r="K501" s="83"/>
      <c r="L501" s="83" t="s">
        <v>1354</v>
      </c>
      <c r="M501" s="84" t="s">
        <v>495</v>
      </c>
    </row>
    <row r="502" spans="1:13" ht="48" customHeight="1">
      <c r="A502" s="335"/>
      <c r="B502" s="321">
        <v>6174</v>
      </c>
      <c r="C502" s="312" t="s">
        <v>86</v>
      </c>
      <c r="D502" s="300" t="s">
        <v>317</v>
      </c>
      <c r="E502" s="340" t="s">
        <v>316</v>
      </c>
      <c r="F502" s="424">
        <v>25000000</v>
      </c>
      <c r="G502" s="427">
        <f>+F502/F798</f>
        <v>0.00020721790111783963</v>
      </c>
      <c r="H502" s="300" t="s">
        <v>475</v>
      </c>
      <c r="I502" s="161" t="s">
        <v>1358</v>
      </c>
      <c r="J502" s="199" t="s">
        <v>1631</v>
      </c>
      <c r="K502" s="78"/>
      <c r="L502" s="78" t="s">
        <v>1354</v>
      </c>
      <c r="M502" s="200" t="s">
        <v>563</v>
      </c>
    </row>
    <row r="503" spans="1:13" ht="15">
      <c r="A503" s="335"/>
      <c r="B503" s="322"/>
      <c r="C503" s="313"/>
      <c r="D503" s="301"/>
      <c r="E503" s="341"/>
      <c r="F503" s="425"/>
      <c r="G503" s="428"/>
      <c r="H503" s="430"/>
      <c r="I503" s="162" t="s">
        <v>1356</v>
      </c>
      <c r="J503" s="201" t="s">
        <v>1632</v>
      </c>
      <c r="K503" s="80"/>
      <c r="L503" s="80" t="s">
        <v>1354</v>
      </c>
      <c r="M503" s="202" t="s">
        <v>495</v>
      </c>
    </row>
    <row r="504" spans="1:13" ht="24">
      <c r="A504" s="335"/>
      <c r="B504" s="322"/>
      <c r="C504" s="313"/>
      <c r="D504" s="301"/>
      <c r="E504" s="341"/>
      <c r="F504" s="425"/>
      <c r="G504" s="428"/>
      <c r="H504" s="430"/>
      <c r="I504" s="162" t="s">
        <v>1348</v>
      </c>
      <c r="J504" s="201" t="s">
        <v>1634</v>
      </c>
      <c r="K504" s="80"/>
      <c r="L504" s="80" t="s">
        <v>1354</v>
      </c>
      <c r="M504" s="202" t="s">
        <v>563</v>
      </c>
    </row>
    <row r="505" spans="1:13" ht="12.75" thickBot="1">
      <c r="A505" s="335"/>
      <c r="B505" s="323"/>
      <c r="C505" s="314"/>
      <c r="D505" s="302"/>
      <c r="E505" s="419"/>
      <c r="F505" s="426"/>
      <c r="G505" s="429"/>
      <c r="H505" s="431"/>
      <c r="I505" s="163" t="s">
        <v>1360</v>
      </c>
      <c r="J505" s="203" t="s">
        <v>1633</v>
      </c>
      <c r="K505" s="83"/>
      <c r="L505" s="83" t="s">
        <v>1354</v>
      </c>
      <c r="M505" s="204" t="s">
        <v>563</v>
      </c>
    </row>
    <row r="506" spans="1:13" ht="36">
      <c r="A506" s="335"/>
      <c r="B506" s="288">
        <v>6175</v>
      </c>
      <c r="C506" s="291" t="s">
        <v>136</v>
      </c>
      <c r="D506" s="297" t="s">
        <v>388</v>
      </c>
      <c r="E506" s="294" t="s">
        <v>389</v>
      </c>
      <c r="F506" s="285">
        <v>40000000</v>
      </c>
      <c r="G506" s="309">
        <f>+F506/F798</f>
        <v>0.0003315486417885434</v>
      </c>
      <c r="H506" s="303" t="s">
        <v>476</v>
      </c>
      <c r="I506" s="87" t="s">
        <v>1345</v>
      </c>
      <c r="J506" s="166" t="s">
        <v>1309</v>
      </c>
      <c r="K506" s="78"/>
      <c r="L506" s="78" t="s">
        <v>1342</v>
      </c>
      <c r="M506" s="79" t="s">
        <v>505</v>
      </c>
    </row>
    <row r="507" spans="1:13" ht="36">
      <c r="A507" s="335"/>
      <c r="B507" s="289"/>
      <c r="C507" s="292"/>
      <c r="D507" s="298"/>
      <c r="E507" s="295"/>
      <c r="F507" s="286"/>
      <c r="G507" s="310"/>
      <c r="H507" s="304"/>
      <c r="I507" s="88" t="s">
        <v>1345</v>
      </c>
      <c r="J507" s="167" t="s">
        <v>1310</v>
      </c>
      <c r="K507" s="80"/>
      <c r="L507" s="80" t="s">
        <v>1342</v>
      </c>
      <c r="M507" s="81" t="s">
        <v>505</v>
      </c>
    </row>
    <row r="508" spans="1:13" ht="15">
      <c r="A508" s="335"/>
      <c r="B508" s="289"/>
      <c r="C508" s="292"/>
      <c r="D508" s="298"/>
      <c r="E508" s="295"/>
      <c r="F508" s="286"/>
      <c r="G508" s="310"/>
      <c r="H508" s="304"/>
      <c r="I508" s="88" t="s">
        <v>1345</v>
      </c>
      <c r="J508" s="167" t="s">
        <v>919</v>
      </c>
      <c r="K508" s="80"/>
      <c r="L508" s="80" t="s">
        <v>1354</v>
      </c>
      <c r="M508" s="81" t="s">
        <v>495</v>
      </c>
    </row>
    <row r="509" spans="1:13" ht="24">
      <c r="A509" s="335"/>
      <c r="B509" s="289"/>
      <c r="C509" s="292"/>
      <c r="D509" s="298"/>
      <c r="E509" s="295"/>
      <c r="F509" s="286"/>
      <c r="G509" s="310"/>
      <c r="H509" s="304"/>
      <c r="I509" s="88" t="s">
        <v>1348</v>
      </c>
      <c r="J509" s="167" t="s">
        <v>921</v>
      </c>
      <c r="K509" s="80">
        <v>4285714</v>
      </c>
      <c r="L509" s="80" t="s">
        <v>1354</v>
      </c>
      <c r="M509" s="81" t="s">
        <v>495</v>
      </c>
    </row>
    <row r="510" spans="1:13" ht="24.75" thickBot="1">
      <c r="A510" s="335"/>
      <c r="B510" s="290"/>
      <c r="C510" s="293"/>
      <c r="D510" s="299"/>
      <c r="E510" s="296"/>
      <c r="F510" s="287"/>
      <c r="G510" s="311"/>
      <c r="H510" s="305"/>
      <c r="I510" s="105" t="s">
        <v>1348</v>
      </c>
      <c r="J510" s="168" t="s">
        <v>920</v>
      </c>
      <c r="K510" s="83"/>
      <c r="L510" s="83" t="s">
        <v>1354</v>
      </c>
      <c r="M510" s="84" t="s">
        <v>505</v>
      </c>
    </row>
    <row r="511" spans="1:13" ht="36">
      <c r="A511" s="335"/>
      <c r="B511" s="288">
        <v>6176</v>
      </c>
      <c r="C511" s="291" t="s">
        <v>133</v>
      </c>
      <c r="D511" s="297" t="s">
        <v>229</v>
      </c>
      <c r="E511" s="294" t="s">
        <v>434</v>
      </c>
      <c r="F511" s="285">
        <v>3488950000</v>
      </c>
      <c r="G511" s="309">
        <f>+F511/F798</f>
        <v>0.02891891584420346</v>
      </c>
      <c r="H511" s="303" t="s">
        <v>476</v>
      </c>
      <c r="I511" s="87" t="s">
        <v>1348</v>
      </c>
      <c r="J511" s="166" t="s">
        <v>922</v>
      </c>
      <c r="K511" s="78"/>
      <c r="L511" s="78" t="s">
        <v>1342</v>
      </c>
      <c r="M511" s="79" t="s">
        <v>495</v>
      </c>
    </row>
    <row r="512" spans="1:13" ht="24">
      <c r="A512" s="335"/>
      <c r="B512" s="289"/>
      <c r="C512" s="292"/>
      <c r="D512" s="298"/>
      <c r="E512" s="295"/>
      <c r="F512" s="286"/>
      <c r="G512" s="310"/>
      <c r="H512" s="304"/>
      <c r="I512" s="88" t="s">
        <v>1345</v>
      </c>
      <c r="J512" s="167" t="s">
        <v>925</v>
      </c>
      <c r="K512" s="80">
        <v>324950000</v>
      </c>
      <c r="L512" s="80" t="s">
        <v>1354</v>
      </c>
      <c r="M512" s="81" t="s">
        <v>495</v>
      </c>
    </row>
    <row r="513" spans="1:13" ht="24">
      <c r="A513" s="335"/>
      <c r="B513" s="289"/>
      <c r="C513" s="292"/>
      <c r="D513" s="298"/>
      <c r="E513" s="295"/>
      <c r="F513" s="286"/>
      <c r="G513" s="310"/>
      <c r="H513" s="304"/>
      <c r="I513" s="88" t="s">
        <v>1348</v>
      </c>
      <c r="J513" s="167" t="s">
        <v>923</v>
      </c>
      <c r="K513" s="80"/>
      <c r="L513" s="80" t="s">
        <v>1354</v>
      </c>
      <c r="M513" s="81" t="s">
        <v>563</v>
      </c>
    </row>
    <row r="514" spans="1:13" ht="12.75" thickBot="1">
      <c r="A514" s="335"/>
      <c r="B514" s="290"/>
      <c r="C514" s="293"/>
      <c r="D514" s="299"/>
      <c r="E514" s="296"/>
      <c r="F514" s="287"/>
      <c r="G514" s="311"/>
      <c r="H514" s="305"/>
      <c r="I514" s="105" t="s">
        <v>1360</v>
      </c>
      <c r="J514" s="168" t="s">
        <v>924</v>
      </c>
      <c r="K514" s="83"/>
      <c r="L514" s="83" t="s">
        <v>1354</v>
      </c>
      <c r="M514" s="84" t="s">
        <v>563</v>
      </c>
    </row>
    <row r="515" spans="1:13" ht="36">
      <c r="A515" s="335"/>
      <c r="B515" s="388">
        <v>6177</v>
      </c>
      <c r="C515" s="391" t="s">
        <v>132</v>
      </c>
      <c r="D515" s="397" t="s">
        <v>229</v>
      </c>
      <c r="E515" s="394" t="s">
        <v>383</v>
      </c>
      <c r="F515" s="403">
        <v>249500000</v>
      </c>
      <c r="G515" s="324">
        <f>+F515/F798</f>
        <v>0.0020680346531560395</v>
      </c>
      <c r="H515" s="400" t="s">
        <v>474</v>
      </c>
      <c r="I515" s="195" t="s">
        <v>1358</v>
      </c>
      <c r="J515" s="172" t="s">
        <v>926</v>
      </c>
      <c r="K515" s="173"/>
      <c r="L515" s="173" t="s">
        <v>1354</v>
      </c>
      <c r="M515" s="174" t="s">
        <v>563</v>
      </c>
    </row>
    <row r="516" spans="1:13" ht="24.75" thickBot="1">
      <c r="A516" s="335"/>
      <c r="B516" s="390"/>
      <c r="C516" s="393"/>
      <c r="D516" s="399"/>
      <c r="E516" s="396"/>
      <c r="F516" s="405"/>
      <c r="G516" s="326"/>
      <c r="H516" s="402"/>
      <c r="I516" s="196" t="s">
        <v>1348</v>
      </c>
      <c r="J516" s="176" t="s">
        <v>927</v>
      </c>
      <c r="K516" s="177">
        <v>87609158</v>
      </c>
      <c r="L516" s="177" t="s">
        <v>1354</v>
      </c>
      <c r="M516" s="178" t="s">
        <v>495</v>
      </c>
    </row>
    <row r="517" spans="1:13" ht="24">
      <c r="A517" s="335"/>
      <c r="B517" s="288">
        <v>6178</v>
      </c>
      <c r="C517" s="291" t="s">
        <v>89</v>
      </c>
      <c r="D517" s="297" t="s">
        <v>328</v>
      </c>
      <c r="E517" s="294" t="s">
        <v>326</v>
      </c>
      <c r="F517" s="285">
        <v>141501082</v>
      </c>
      <c r="G517" s="309">
        <f>+F517/F798</f>
        <v>0.0011728622887177327</v>
      </c>
      <c r="H517" s="303" t="s">
        <v>475</v>
      </c>
      <c r="I517" s="87" t="s">
        <v>1345</v>
      </c>
      <c r="J517" s="166" t="s">
        <v>1311</v>
      </c>
      <c r="K517" s="78"/>
      <c r="L517" s="78" t="s">
        <v>1342</v>
      </c>
      <c r="M517" s="79" t="s">
        <v>505</v>
      </c>
    </row>
    <row r="518" spans="1:13" ht="24">
      <c r="A518" s="335"/>
      <c r="B518" s="289"/>
      <c r="C518" s="292"/>
      <c r="D518" s="298"/>
      <c r="E518" s="295"/>
      <c r="F518" s="286"/>
      <c r="G518" s="310"/>
      <c r="H518" s="304"/>
      <c r="I518" s="88" t="s">
        <v>1345</v>
      </c>
      <c r="J518" s="167" t="s">
        <v>1312</v>
      </c>
      <c r="K518" s="80"/>
      <c r="L518" s="80" t="s">
        <v>1342</v>
      </c>
      <c r="M518" s="81" t="s">
        <v>505</v>
      </c>
    </row>
    <row r="519" spans="1:13" ht="36">
      <c r="A519" s="335"/>
      <c r="B519" s="289"/>
      <c r="C519" s="292"/>
      <c r="D519" s="298"/>
      <c r="E519" s="295"/>
      <c r="F519" s="286"/>
      <c r="G519" s="310"/>
      <c r="H519" s="304"/>
      <c r="I519" s="88" t="s">
        <v>1350</v>
      </c>
      <c r="J519" s="167" t="s">
        <v>930</v>
      </c>
      <c r="K519" s="80"/>
      <c r="L519" s="80" t="s">
        <v>1354</v>
      </c>
      <c r="M519" s="81" t="s">
        <v>505</v>
      </c>
    </row>
    <row r="520" spans="1:13" ht="24">
      <c r="A520" s="335"/>
      <c r="B520" s="289"/>
      <c r="C520" s="292"/>
      <c r="D520" s="298"/>
      <c r="E520" s="295"/>
      <c r="F520" s="286"/>
      <c r="G520" s="310"/>
      <c r="H520" s="304"/>
      <c r="I520" s="88" t="s">
        <v>1353</v>
      </c>
      <c r="J520" s="167" t="s">
        <v>931</v>
      </c>
      <c r="K520" s="80"/>
      <c r="L520" s="80" t="s">
        <v>1354</v>
      </c>
      <c r="M520" s="81" t="s">
        <v>505</v>
      </c>
    </row>
    <row r="521" spans="1:13" ht="48">
      <c r="A521" s="335"/>
      <c r="B521" s="289"/>
      <c r="C521" s="292"/>
      <c r="D521" s="298"/>
      <c r="E521" s="295"/>
      <c r="F521" s="286"/>
      <c r="G521" s="310"/>
      <c r="H521" s="304"/>
      <c r="I521" s="88" t="s">
        <v>1356</v>
      </c>
      <c r="J521" s="167" t="s">
        <v>1242</v>
      </c>
      <c r="K521" s="80">
        <v>1477300</v>
      </c>
      <c r="L521" s="80" t="s">
        <v>1354</v>
      </c>
      <c r="M521" s="81" t="s">
        <v>495</v>
      </c>
    </row>
    <row r="522" spans="1:13" ht="60.75" thickBot="1">
      <c r="A522" s="335"/>
      <c r="B522" s="290"/>
      <c r="C522" s="293"/>
      <c r="D522" s="299"/>
      <c r="E522" s="296"/>
      <c r="F522" s="287"/>
      <c r="G522" s="311"/>
      <c r="H522" s="305"/>
      <c r="I522" s="105" t="s">
        <v>1348</v>
      </c>
      <c r="J522" s="168" t="s">
        <v>933</v>
      </c>
      <c r="K522" s="83">
        <v>24104241</v>
      </c>
      <c r="L522" s="83" t="s">
        <v>1354</v>
      </c>
      <c r="M522" s="84" t="s">
        <v>495</v>
      </c>
    </row>
    <row r="523" spans="1:13" ht="24">
      <c r="A523" s="335"/>
      <c r="B523" s="288">
        <v>6181</v>
      </c>
      <c r="C523" s="291" t="s">
        <v>129</v>
      </c>
      <c r="D523" s="297" t="s">
        <v>288</v>
      </c>
      <c r="E523" s="294" t="s">
        <v>379</v>
      </c>
      <c r="F523" s="285">
        <v>220000000</v>
      </c>
      <c r="G523" s="309">
        <f>+F523/F798</f>
        <v>0.0018235175298369885</v>
      </c>
      <c r="H523" s="303" t="s">
        <v>474</v>
      </c>
      <c r="I523" s="87" t="s">
        <v>1348</v>
      </c>
      <c r="J523" s="166" t="s">
        <v>935</v>
      </c>
      <c r="K523" s="78">
        <v>7200000</v>
      </c>
      <c r="L523" s="78" t="s">
        <v>1354</v>
      </c>
      <c r="M523" s="79" t="s">
        <v>495</v>
      </c>
    </row>
    <row r="524" spans="1:13" ht="48.75" thickBot="1">
      <c r="A524" s="335"/>
      <c r="B524" s="290"/>
      <c r="C524" s="293"/>
      <c r="D524" s="299"/>
      <c r="E524" s="296"/>
      <c r="F524" s="287"/>
      <c r="G524" s="311"/>
      <c r="H524" s="305"/>
      <c r="I524" s="105" t="s">
        <v>1358</v>
      </c>
      <c r="J524" s="168" t="s">
        <v>934</v>
      </c>
      <c r="K524" s="83"/>
      <c r="L524" s="83" t="s">
        <v>1354</v>
      </c>
      <c r="M524" s="84" t="s">
        <v>563</v>
      </c>
    </row>
    <row r="525" spans="1:13" ht="24">
      <c r="A525" s="335"/>
      <c r="B525" s="288">
        <v>6182</v>
      </c>
      <c r="C525" s="291" t="s">
        <v>128</v>
      </c>
      <c r="D525" s="297" t="s">
        <v>378</v>
      </c>
      <c r="E525" s="294" t="s">
        <v>377</v>
      </c>
      <c r="F525" s="285">
        <v>67760000</v>
      </c>
      <c r="G525" s="309">
        <f>+F525/F798</f>
        <v>0.0005616433991897925</v>
      </c>
      <c r="H525" s="303" t="s">
        <v>475</v>
      </c>
      <c r="I525" s="87" t="s">
        <v>1348</v>
      </c>
      <c r="J525" s="166" t="s">
        <v>1636</v>
      </c>
      <c r="K525" s="78">
        <v>32194970</v>
      </c>
      <c r="L525" s="78" t="s">
        <v>1354</v>
      </c>
      <c r="M525" s="79" t="s">
        <v>505</v>
      </c>
    </row>
    <row r="526" spans="1:13" ht="24">
      <c r="A526" s="335"/>
      <c r="B526" s="289"/>
      <c r="C526" s="292"/>
      <c r="D526" s="298"/>
      <c r="E526" s="295"/>
      <c r="F526" s="286"/>
      <c r="G526" s="310"/>
      <c r="H526" s="304"/>
      <c r="I526" s="88" t="s">
        <v>1360</v>
      </c>
      <c r="J526" s="167" t="s">
        <v>938</v>
      </c>
      <c r="K526" s="80">
        <v>7600000</v>
      </c>
      <c r="L526" s="80" t="s">
        <v>1354</v>
      </c>
      <c r="M526" s="81" t="s">
        <v>495</v>
      </c>
    </row>
    <row r="527" spans="1:13" ht="12.75" thickBot="1">
      <c r="A527" s="335"/>
      <c r="B527" s="290"/>
      <c r="C527" s="293"/>
      <c r="D527" s="299"/>
      <c r="E527" s="296"/>
      <c r="F527" s="287"/>
      <c r="G527" s="311"/>
      <c r="H527" s="305"/>
      <c r="I527" s="105" t="s">
        <v>1345</v>
      </c>
      <c r="J527" s="168" t="s">
        <v>936</v>
      </c>
      <c r="K527" s="83"/>
      <c r="L527" s="83" t="s">
        <v>1354</v>
      </c>
      <c r="M527" s="84" t="s">
        <v>495</v>
      </c>
    </row>
    <row r="528" spans="1:13" ht="15">
      <c r="A528" s="335"/>
      <c r="B528" s="288">
        <v>6183</v>
      </c>
      <c r="C528" s="291" t="s">
        <v>106</v>
      </c>
      <c r="D528" s="297" t="s">
        <v>187</v>
      </c>
      <c r="E528" s="294" t="s">
        <v>429</v>
      </c>
      <c r="F528" s="285">
        <v>733867589</v>
      </c>
      <c r="G528" s="309">
        <f>+F528/F798</f>
        <v>0.006082820059639575</v>
      </c>
      <c r="H528" s="303" t="s">
        <v>474</v>
      </c>
      <c r="I528" s="87" t="s">
        <v>1358</v>
      </c>
      <c r="J528" s="166" t="s">
        <v>939</v>
      </c>
      <c r="K528" s="78"/>
      <c r="L528" s="78" t="s">
        <v>1354</v>
      </c>
      <c r="M528" s="79" t="s">
        <v>563</v>
      </c>
    </row>
    <row r="529" spans="1:13" ht="15">
      <c r="A529" s="335"/>
      <c r="B529" s="289"/>
      <c r="C529" s="292"/>
      <c r="D529" s="298"/>
      <c r="E529" s="295"/>
      <c r="F529" s="286"/>
      <c r="G529" s="310"/>
      <c r="H529" s="304"/>
      <c r="I529" s="88" t="s">
        <v>1350</v>
      </c>
      <c r="J529" s="167" t="s">
        <v>940</v>
      </c>
      <c r="K529" s="80"/>
      <c r="L529" s="80" t="s">
        <v>1354</v>
      </c>
      <c r="M529" s="81" t="s">
        <v>495</v>
      </c>
    </row>
    <row r="530" spans="1:13" ht="15">
      <c r="A530" s="335"/>
      <c r="B530" s="289"/>
      <c r="C530" s="292"/>
      <c r="D530" s="298"/>
      <c r="E530" s="295"/>
      <c r="F530" s="286"/>
      <c r="G530" s="310"/>
      <c r="H530" s="304"/>
      <c r="I530" s="88" t="s">
        <v>1345</v>
      </c>
      <c r="J530" s="167" t="s">
        <v>941</v>
      </c>
      <c r="K530" s="80"/>
      <c r="L530" s="80" t="s">
        <v>1354</v>
      </c>
      <c r="M530" s="81" t="s">
        <v>505</v>
      </c>
    </row>
    <row r="531" spans="1:13" ht="24">
      <c r="A531" s="335"/>
      <c r="B531" s="289"/>
      <c r="C531" s="292"/>
      <c r="D531" s="298"/>
      <c r="E531" s="295"/>
      <c r="F531" s="286"/>
      <c r="G531" s="310"/>
      <c r="H531" s="304"/>
      <c r="I531" s="88" t="s">
        <v>1345</v>
      </c>
      <c r="J531" s="167" t="s">
        <v>942</v>
      </c>
      <c r="K531" s="80"/>
      <c r="L531" s="80" t="s">
        <v>1354</v>
      </c>
      <c r="M531" s="81" t="s">
        <v>505</v>
      </c>
    </row>
    <row r="532" spans="1:13" ht="24.75" thickBot="1">
      <c r="A532" s="335"/>
      <c r="B532" s="290"/>
      <c r="C532" s="293"/>
      <c r="D532" s="299"/>
      <c r="E532" s="296"/>
      <c r="F532" s="287"/>
      <c r="G532" s="311"/>
      <c r="H532" s="305"/>
      <c r="I532" s="105" t="s">
        <v>1348</v>
      </c>
      <c r="J532" s="168" t="s">
        <v>1243</v>
      </c>
      <c r="K532" s="83">
        <v>827806223</v>
      </c>
      <c r="L532" s="83" t="s">
        <v>1354</v>
      </c>
      <c r="M532" s="84" t="s">
        <v>505</v>
      </c>
    </row>
    <row r="533" spans="1:13" ht="24">
      <c r="A533" s="335"/>
      <c r="B533" s="288">
        <v>6184</v>
      </c>
      <c r="C533" s="291" t="s">
        <v>108</v>
      </c>
      <c r="D533" s="297" t="s">
        <v>229</v>
      </c>
      <c r="E533" s="294" t="s">
        <v>433</v>
      </c>
      <c r="F533" s="285">
        <v>103920182</v>
      </c>
      <c r="G533" s="309">
        <f>+F533/F798</f>
        <v>0.0008613648799129559</v>
      </c>
      <c r="H533" s="303" t="s">
        <v>475</v>
      </c>
      <c r="I533" s="87" t="s">
        <v>1345</v>
      </c>
      <c r="J533" s="166" t="s">
        <v>944</v>
      </c>
      <c r="K533" s="78"/>
      <c r="L533" s="78" t="s">
        <v>1342</v>
      </c>
      <c r="M533" s="79" t="s">
        <v>505</v>
      </c>
    </row>
    <row r="534" spans="1:13" ht="36">
      <c r="A534" s="335"/>
      <c r="B534" s="289"/>
      <c r="C534" s="292"/>
      <c r="D534" s="298"/>
      <c r="E534" s="295"/>
      <c r="F534" s="286"/>
      <c r="G534" s="310"/>
      <c r="H534" s="304"/>
      <c r="I534" s="88" t="s">
        <v>1366</v>
      </c>
      <c r="J534" s="167" t="s">
        <v>1647</v>
      </c>
      <c r="K534" s="80">
        <v>5000000</v>
      </c>
      <c r="L534" s="80" t="s">
        <v>1354</v>
      </c>
      <c r="M534" s="81" t="s">
        <v>505</v>
      </c>
    </row>
    <row r="535" spans="1:13" ht="36">
      <c r="A535" s="335"/>
      <c r="B535" s="289"/>
      <c r="C535" s="292"/>
      <c r="D535" s="298"/>
      <c r="E535" s="295"/>
      <c r="F535" s="286"/>
      <c r="G535" s="310"/>
      <c r="H535" s="304"/>
      <c r="I535" s="88" t="s">
        <v>1366</v>
      </c>
      <c r="J535" s="167" t="s">
        <v>946</v>
      </c>
      <c r="K535" s="80">
        <v>6300000</v>
      </c>
      <c r="L535" s="80" t="s">
        <v>1354</v>
      </c>
      <c r="M535" s="81" t="s">
        <v>505</v>
      </c>
    </row>
    <row r="536" spans="1:13" ht="24">
      <c r="A536" s="335"/>
      <c r="B536" s="289"/>
      <c r="C536" s="292"/>
      <c r="D536" s="298"/>
      <c r="E536" s="295"/>
      <c r="F536" s="286"/>
      <c r="G536" s="310"/>
      <c r="H536" s="304"/>
      <c r="I536" s="88" t="s">
        <v>1345</v>
      </c>
      <c r="J536" s="167" t="s">
        <v>947</v>
      </c>
      <c r="K536" s="80"/>
      <c r="L536" s="80" t="s">
        <v>1342</v>
      </c>
      <c r="M536" s="81" t="s">
        <v>495</v>
      </c>
    </row>
    <row r="537" spans="1:13" ht="48">
      <c r="A537" s="335"/>
      <c r="B537" s="289"/>
      <c r="C537" s="292"/>
      <c r="D537" s="298"/>
      <c r="E537" s="295"/>
      <c r="F537" s="286"/>
      <c r="G537" s="310"/>
      <c r="H537" s="304"/>
      <c r="I537" s="88" t="s">
        <v>1348</v>
      </c>
      <c r="J537" s="167" t="s">
        <v>948</v>
      </c>
      <c r="K537" s="80">
        <v>55465520</v>
      </c>
      <c r="L537" s="80" t="s">
        <v>1354</v>
      </c>
      <c r="M537" s="81" t="s">
        <v>495</v>
      </c>
    </row>
    <row r="538" spans="1:13" ht="36.75" thickBot="1">
      <c r="A538" s="335"/>
      <c r="B538" s="290"/>
      <c r="C538" s="293"/>
      <c r="D538" s="299"/>
      <c r="E538" s="296"/>
      <c r="F538" s="287"/>
      <c r="G538" s="311"/>
      <c r="H538" s="305"/>
      <c r="I538" s="105" t="s">
        <v>1345</v>
      </c>
      <c r="J538" s="168" t="s">
        <v>949</v>
      </c>
      <c r="K538" s="83"/>
      <c r="L538" s="83" t="s">
        <v>1354</v>
      </c>
      <c r="M538" s="84" t="s">
        <v>563</v>
      </c>
    </row>
    <row r="539" spans="1:13" ht="15">
      <c r="A539" s="335"/>
      <c r="B539" s="288">
        <v>6185</v>
      </c>
      <c r="C539" s="303" t="s">
        <v>100</v>
      </c>
      <c r="D539" s="294" t="s">
        <v>342</v>
      </c>
      <c r="E539" s="294" t="s">
        <v>341</v>
      </c>
      <c r="F539" s="387">
        <v>1099965607</v>
      </c>
      <c r="G539" s="309">
        <f>+F539/F798</f>
        <v>0.009117302575374017</v>
      </c>
      <c r="H539" s="303" t="s">
        <v>474</v>
      </c>
      <c r="I539" s="87" t="s">
        <v>1345</v>
      </c>
      <c r="J539" s="199" t="s">
        <v>1648</v>
      </c>
      <c r="K539" s="205"/>
      <c r="L539" s="78" t="s">
        <v>1342</v>
      </c>
      <c r="M539" s="200" t="s">
        <v>505</v>
      </c>
    </row>
    <row r="540" spans="1:13" ht="24">
      <c r="A540" s="335"/>
      <c r="B540" s="289"/>
      <c r="C540" s="304"/>
      <c r="D540" s="295"/>
      <c r="E540" s="295"/>
      <c r="F540" s="422"/>
      <c r="G540" s="310"/>
      <c r="H540" s="304"/>
      <c r="I540" s="88" t="s">
        <v>1348</v>
      </c>
      <c r="J540" s="201" t="s">
        <v>1649</v>
      </c>
      <c r="K540" s="206">
        <v>23275489</v>
      </c>
      <c r="L540" s="80" t="s">
        <v>1354</v>
      </c>
      <c r="M540" s="202" t="s">
        <v>495</v>
      </c>
    </row>
    <row r="541" spans="1:13" ht="15">
      <c r="A541" s="335"/>
      <c r="B541" s="289"/>
      <c r="C541" s="304"/>
      <c r="D541" s="295"/>
      <c r="E541" s="295"/>
      <c r="F541" s="422"/>
      <c r="G541" s="310"/>
      <c r="H541" s="304"/>
      <c r="I541" s="88" t="s">
        <v>1360</v>
      </c>
      <c r="J541" s="201" t="s">
        <v>1650</v>
      </c>
      <c r="K541" s="206">
        <v>346620</v>
      </c>
      <c r="L541" s="80" t="s">
        <v>1354</v>
      </c>
      <c r="M541" s="202" t="s">
        <v>495</v>
      </c>
    </row>
    <row r="542" spans="1:13" ht="12.75" thickBot="1">
      <c r="A542" s="335"/>
      <c r="B542" s="290"/>
      <c r="C542" s="305"/>
      <c r="D542" s="296"/>
      <c r="E542" s="296"/>
      <c r="F542" s="423"/>
      <c r="G542" s="311"/>
      <c r="H542" s="305"/>
      <c r="I542" s="163" t="s">
        <v>1389</v>
      </c>
      <c r="J542" s="203" t="s">
        <v>1651</v>
      </c>
      <c r="K542" s="207"/>
      <c r="L542" s="83"/>
      <c r="M542" s="204" t="s">
        <v>563</v>
      </c>
    </row>
    <row r="543" spans="1:13" ht="15">
      <c r="A543" s="335"/>
      <c r="B543" s="288">
        <v>6186</v>
      </c>
      <c r="C543" s="291" t="s">
        <v>121</v>
      </c>
      <c r="D543" s="297" t="s">
        <v>202</v>
      </c>
      <c r="E543" s="294" t="s">
        <v>366</v>
      </c>
      <c r="F543" s="285">
        <v>390000000</v>
      </c>
      <c r="G543" s="309">
        <f>+F543/F798</f>
        <v>0.003232599257438298</v>
      </c>
      <c r="H543" s="303" t="s">
        <v>475</v>
      </c>
      <c r="I543" s="87" t="s">
        <v>1345</v>
      </c>
      <c r="J543" s="166" t="s">
        <v>950</v>
      </c>
      <c r="K543" s="78"/>
      <c r="L543" s="78" t="s">
        <v>1354</v>
      </c>
      <c r="M543" s="79" t="s">
        <v>505</v>
      </c>
    </row>
    <row r="544" spans="1:13" ht="15">
      <c r="A544" s="335"/>
      <c r="B544" s="289"/>
      <c r="C544" s="292"/>
      <c r="D544" s="298"/>
      <c r="E544" s="295"/>
      <c r="F544" s="286"/>
      <c r="G544" s="310"/>
      <c r="H544" s="304"/>
      <c r="I544" s="88" t="s">
        <v>1348</v>
      </c>
      <c r="J544" s="167" t="s">
        <v>951</v>
      </c>
      <c r="K544" s="80"/>
      <c r="L544" s="80" t="s">
        <v>1354</v>
      </c>
      <c r="M544" s="81" t="s">
        <v>563</v>
      </c>
    </row>
    <row r="545" spans="1:13" ht="24.75" thickBot="1">
      <c r="A545" s="335"/>
      <c r="B545" s="290"/>
      <c r="C545" s="293"/>
      <c r="D545" s="299"/>
      <c r="E545" s="296"/>
      <c r="F545" s="287"/>
      <c r="G545" s="311"/>
      <c r="H545" s="305"/>
      <c r="I545" s="105" t="s">
        <v>1348</v>
      </c>
      <c r="J545" s="168" t="s">
        <v>952</v>
      </c>
      <c r="K545" s="83">
        <v>1044150</v>
      </c>
      <c r="L545" s="83" t="s">
        <v>1354</v>
      </c>
      <c r="M545" s="84" t="s">
        <v>495</v>
      </c>
    </row>
    <row r="546" spans="1:13" ht="24">
      <c r="A546" s="335"/>
      <c r="B546" s="288">
        <v>6187</v>
      </c>
      <c r="C546" s="291" t="s">
        <v>87</v>
      </c>
      <c r="D546" s="297" t="s">
        <v>320</v>
      </c>
      <c r="E546" s="294" t="s">
        <v>319</v>
      </c>
      <c r="F546" s="285">
        <v>180000000</v>
      </c>
      <c r="G546" s="309">
        <f>+F546/F798</f>
        <v>0.0014919688880484453</v>
      </c>
      <c r="H546" s="303" t="s">
        <v>549</v>
      </c>
      <c r="I546" s="87" t="s">
        <v>1345</v>
      </c>
      <c r="J546" s="166" t="s">
        <v>1313</v>
      </c>
      <c r="K546" s="78"/>
      <c r="L546" s="78" t="s">
        <v>1342</v>
      </c>
      <c r="M546" s="79" t="s">
        <v>505</v>
      </c>
    </row>
    <row r="547" spans="1:13" ht="60">
      <c r="A547" s="335"/>
      <c r="B547" s="289"/>
      <c r="C547" s="292"/>
      <c r="D547" s="298"/>
      <c r="E547" s="295"/>
      <c r="F547" s="286"/>
      <c r="G547" s="310"/>
      <c r="H547" s="304"/>
      <c r="I547" s="88" t="s">
        <v>1348</v>
      </c>
      <c r="J547" s="167" t="s">
        <v>956</v>
      </c>
      <c r="K547" s="80"/>
      <c r="L547" s="80" t="s">
        <v>1354</v>
      </c>
      <c r="M547" s="81" t="s">
        <v>495</v>
      </c>
    </row>
    <row r="548" spans="1:13" ht="12.75" thickBot="1">
      <c r="A548" s="335"/>
      <c r="B548" s="290"/>
      <c r="C548" s="293"/>
      <c r="D548" s="299"/>
      <c r="E548" s="296"/>
      <c r="F548" s="287"/>
      <c r="G548" s="311"/>
      <c r="H548" s="305"/>
      <c r="I548" s="105" t="s">
        <v>1345</v>
      </c>
      <c r="J548" s="168" t="s">
        <v>955</v>
      </c>
      <c r="K548" s="83"/>
      <c r="L548" s="83" t="s">
        <v>1342</v>
      </c>
      <c r="M548" s="84" t="s">
        <v>495</v>
      </c>
    </row>
    <row r="549" spans="1:13" ht="24">
      <c r="A549" s="335"/>
      <c r="B549" s="288">
        <v>6188</v>
      </c>
      <c r="C549" s="291" t="s">
        <v>116</v>
      </c>
      <c r="D549" s="297" t="s">
        <v>189</v>
      </c>
      <c r="E549" s="294" t="s">
        <v>359</v>
      </c>
      <c r="F549" s="285">
        <v>775377998</v>
      </c>
      <c r="G549" s="309">
        <f>+F549/F798</f>
        <v>0.006426888052740497</v>
      </c>
      <c r="H549" s="303" t="s">
        <v>547</v>
      </c>
      <c r="I549" s="87" t="s">
        <v>1348</v>
      </c>
      <c r="J549" s="166" t="s">
        <v>957</v>
      </c>
      <c r="K549" s="78">
        <v>45364123</v>
      </c>
      <c r="L549" s="78" t="s">
        <v>1354</v>
      </c>
      <c r="M549" s="79" t="s">
        <v>495</v>
      </c>
    </row>
    <row r="550" spans="1:13" ht="15">
      <c r="A550" s="335"/>
      <c r="B550" s="289"/>
      <c r="C550" s="292"/>
      <c r="D550" s="298"/>
      <c r="E550" s="295"/>
      <c r="F550" s="286"/>
      <c r="G550" s="310"/>
      <c r="H550" s="304"/>
      <c r="I550" s="88" t="s">
        <v>1360</v>
      </c>
      <c r="J550" s="167" t="s">
        <v>958</v>
      </c>
      <c r="K550" s="80"/>
      <c r="L550" s="80" t="s">
        <v>1354</v>
      </c>
      <c r="M550" s="81" t="s">
        <v>563</v>
      </c>
    </row>
    <row r="551" spans="1:13" ht="15">
      <c r="A551" s="335"/>
      <c r="B551" s="289"/>
      <c r="C551" s="292"/>
      <c r="D551" s="298"/>
      <c r="E551" s="295"/>
      <c r="F551" s="286"/>
      <c r="G551" s="310"/>
      <c r="H551" s="304"/>
      <c r="I551" s="88" t="s">
        <v>1345</v>
      </c>
      <c r="J551" s="167" t="s">
        <v>959</v>
      </c>
      <c r="K551" s="80"/>
      <c r="L551" s="80" t="s">
        <v>1342</v>
      </c>
      <c r="M551" s="81" t="s">
        <v>505</v>
      </c>
    </row>
    <row r="552" spans="1:13" ht="15">
      <c r="A552" s="335"/>
      <c r="B552" s="289"/>
      <c r="C552" s="292"/>
      <c r="D552" s="298"/>
      <c r="E552" s="295"/>
      <c r="F552" s="286"/>
      <c r="G552" s="310"/>
      <c r="H552" s="304"/>
      <c r="I552" s="88" t="s">
        <v>1402</v>
      </c>
      <c r="J552" s="167" t="s">
        <v>1652</v>
      </c>
      <c r="K552" s="80"/>
      <c r="L552" s="80" t="s">
        <v>1354</v>
      </c>
      <c r="M552" s="81" t="s">
        <v>505</v>
      </c>
    </row>
    <row r="553" spans="1:13" ht="12.75" thickBot="1">
      <c r="A553" s="335"/>
      <c r="B553" s="290"/>
      <c r="C553" s="293"/>
      <c r="D553" s="299"/>
      <c r="E553" s="296"/>
      <c r="F553" s="287"/>
      <c r="G553" s="311"/>
      <c r="H553" s="305"/>
      <c r="I553" s="105" t="s">
        <v>1345</v>
      </c>
      <c r="J553" s="168" t="s">
        <v>1653</v>
      </c>
      <c r="K553" s="83"/>
      <c r="L553" s="83" t="s">
        <v>1354</v>
      </c>
      <c r="M553" s="84" t="s">
        <v>505</v>
      </c>
    </row>
    <row r="554" spans="1:13" ht="24">
      <c r="A554" s="335"/>
      <c r="B554" s="388">
        <v>6190</v>
      </c>
      <c r="C554" s="391" t="s">
        <v>97</v>
      </c>
      <c r="D554" s="397" t="s">
        <v>337</v>
      </c>
      <c r="E554" s="394" t="s">
        <v>336</v>
      </c>
      <c r="F554" s="403">
        <v>92999163</v>
      </c>
      <c r="G554" s="324">
        <f>+F554/F798</f>
        <v>0.0007708436545030339</v>
      </c>
      <c r="H554" s="400" t="s">
        <v>474</v>
      </c>
      <c r="I554" s="195" t="s">
        <v>1345</v>
      </c>
      <c r="J554" s="172" t="s">
        <v>1314</v>
      </c>
      <c r="K554" s="173"/>
      <c r="L554" s="173" t="s">
        <v>1342</v>
      </c>
      <c r="M554" s="174" t="s">
        <v>505</v>
      </c>
    </row>
    <row r="555" spans="1:13" ht="36">
      <c r="A555" s="335"/>
      <c r="B555" s="389"/>
      <c r="C555" s="392"/>
      <c r="D555" s="398"/>
      <c r="E555" s="395"/>
      <c r="F555" s="404"/>
      <c r="G555" s="325"/>
      <c r="H555" s="401"/>
      <c r="I555" s="70" t="s">
        <v>1353</v>
      </c>
      <c r="J555" s="158" t="s">
        <v>1315</v>
      </c>
      <c r="L555" s="66" t="s">
        <v>1354</v>
      </c>
      <c r="M555" s="175" t="s">
        <v>505</v>
      </c>
    </row>
    <row r="556" spans="1:13" ht="36">
      <c r="A556" s="335"/>
      <c r="B556" s="389"/>
      <c r="C556" s="392"/>
      <c r="D556" s="398"/>
      <c r="E556" s="395"/>
      <c r="F556" s="404"/>
      <c r="G556" s="325"/>
      <c r="H556" s="401"/>
      <c r="I556" s="70" t="s">
        <v>1353</v>
      </c>
      <c r="J556" s="158" t="s">
        <v>1316</v>
      </c>
      <c r="L556" s="66" t="s">
        <v>1354</v>
      </c>
      <c r="M556" s="175" t="s">
        <v>505</v>
      </c>
    </row>
    <row r="557" spans="1:13" ht="36">
      <c r="A557" s="335"/>
      <c r="B557" s="389"/>
      <c r="C557" s="392"/>
      <c r="D557" s="398"/>
      <c r="E557" s="395"/>
      <c r="F557" s="404"/>
      <c r="G557" s="325"/>
      <c r="H557" s="401"/>
      <c r="I557" s="70" t="s">
        <v>1353</v>
      </c>
      <c r="J557" s="158" t="s">
        <v>1317</v>
      </c>
      <c r="L557" s="66" t="s">
        <v>1354</v>
      </c>
      <c r="M557" s="175" t="s">
        <v>505</v>
      </c>
    </row>
    <row r="558" spans="1:13" ht="24">
      <c r="A558" s="335"/>
      <c r="B558" s="389"/>
      <c r="C558" s="392"/>
      <c r="D558" s="398"/>
      <c r="E558" s="395"/>
      <c r="F558" s="404"/>
      <c r="G558" s="325"/>
      <c r="H558" s="401"/>
      <c r="I558" s="70" t="s">
        <v>1345</v>
      </c>
      <c r="J558" s="158" t="s">
        <v>1318</v>
      </c>
      <c r="L558" s="66" t="s">
        <v>1342</v>
      </c>
      <c r="M558" s="175" t="s">
        <v>505</v>
      </c>
    </row>
    <row r="559" spans="1:13" ht="36">
      <c r="A559" s="335"/>
      <c r="B559" s="389"/>
      <c r="C559" s="392"/>
      <c r="D559" s="398"/>
      <c r="E559" s="395"/>
      <c r="F559" s="404"/>
      <c r="G559" s="325"/>
      <c r="H559" s="401"/>
      <c r="I559" s="70" t="s">
        <v>1353</v>
      </c>
      <c r="J559" s="158" t="s">
        <v>1319</v>
      </c>
      <c r="L559" s="66" t="s">
        <v>1354</v>
      </c>
      <c r="M559" s="175" t="s">
        <v>505</v>
      </c>
    </row>
    <row r="560" spans="1:13" ht="24">
      <c r="A560" s="335"/>
      <c r="B560" s="389"/>
      <c r="C560" s="392"/>
      <c r="D560" s="398"/>
      <c r="E560" s="395"/>
      <c r="F560" s="404"/>
      <c r="G560" s="325"/>
      <c r="H560" s="401"/>
      <c r="I560" s="70" t="s">
        <v>1345</v>
      </c>
      <c r="J560" s="158" t="s">
        <v>1320</v>
      </c>
      <c r="L560" s="66" t="s">
        <v>1342</v>
      </c>
      <c r="M560" s="175" t="s">
        <v>505</v>
      </c>
    </row>
    <row r="561" spans="1:13" ht="36">
      <c r="A561" s="335"/>
      <c r="B561" s="389"/>
      <c r="C561" s="392"/>
      <c r="D561" s="398"/>
      <c r="E561" s="395"/>
      <c r="F561" s="404"/>
      <c r="G561" s="325"/>
      <c r="H561" s="401"/>
      <c r="I561" s="70" t="s">
        <v>1356</v>
      </c>
      <c r="J561" s="158" t="s">
        <v>1244</v>
      </c>
      <c r="K561" s="66">
        <f>6237000*2</f>
        <v>12474000</v>
      </c>
      <c r="L561" s="66" t="s">
        <v>1354</v>
      </c>
      <c r="M561" s="175" t="s">
        <v>495</v>
      </c>
    </row>
    <row r="562" spans="1:13" ht="24">
      <c r="A562" s="335"/>
      <c r="B562" s="389"/>
      <c r="C562" s="392"/>
      <c r="D562" s="398"/>
      <c r="E562" s="395"/>
      <c r="F562" s="404"/>
      <c r="G562" s="325"/>
      <c r="H562" s="401"/>
      <c r="I562" s="70" t="s">
        <v>1353</v>
      </c>
      <c r="J562" s="158" t="s">
        <v>970</v>
      </c>
      <c r="L562" s="66" t="s">
        <v>1354</v>
      </c>
      <c r="M562" s="175" t="s">
        <v>505</v>
      </c>
    </row>
    <row r="563" spans="1:13" ht="36">
      <c r="A563" s="335"/>
      <c r="B563" s="389"/>
      <c r="C563" s="392"/>
      <c r="D563" s="398"/>
      <c r="E563" s="395"/>
      <c r="F563" s="404"/>
      <c r="G563" s="325"/>
      <c r="H563" s="401"/>
      <c r="I563" s="70" t="s">
        <v>1402</v>
      </c>
      <c r="J563" s="158" t="s">
        <v>971</v>
      </c>
      <c r="L563" s="66" t="s">
        <v>1347</v>
      </c>
      <c r="M563" s="175" t="s">
        <v>563</v>
      </c>
    </row>
    <row r="564" spans="1:13" ht="15">
      <c r="A564" s="335"/>
      <c r="B564" s="389"/>
      <c r="C564" s="392"/>
      <c r="D564" s="398"/>
      <c r="E564" s="395"/>
      <c r="F564" s="404"/>
      <c r="G564" s="325"/>
      <c r="H564" s="401"/>
      <c r="I564" s="70" t="s">
        <v>1345</v>
      </c>
      <c r="J564" s="158" t="s">
        <v>972</v>
      </c>
      <c r="L564" s="66" t="s">
        <v>1354</v>
      </c>
      <c r="M564" s="175" t="s">
        <v>495</v>
      </c>
    </row>
    <row r="565" spans="1:13" ht="48.75" thickBot="1">
      <c r="A565" s="335"/>
      <c r="B565" s="390"/>
      <c r="C565" s="393"/>
      <c r="D565" s="399"/>
      <c r="E565" s="396"/>
      <c r="F565" s="405"/>
      <c r="G565" s="326"/>
      <c r="H565" s="402"/>
      <c r="I565" s="196" t="s">
        <v>1348</v>
      </c>
      <c r="J565" s="176" t="s">
        <v>973</v>
      </c>
      <c r="K565" s="177">
        <v>1049393</v>
      </c>
      <c r="L565" s="177" t="s">
        <v>1354</v>
      </c>
      <c r="M565" s="178" t="s">
        <v>495</v>
      </c>
    </row>
    <row r="566" spans="1:13" ht="24">
      <c r="A566" s="335"/>
      <c r="B566" s="288">
        <v>6192</v>
      </c>
      <c r="C566" s="291" t="s">
        <v>134</v>
      </c>
      <c r="D566" s="297" t="s">
        <v>385</v>
      </c>
      <c r="E566" s="294" t="s">
        <v>384</v>
      </c>
      <c r="F566" s="285">
        <v>410117648</v>
      </c>
      <c r="G566" s="309">
        <f>+F566/F798</f>
        <v>0.003399348729197798</v>
      </c>
      <c r="H566" s="303" t="s">
        <v>475</v>
      </c>
      <c r="I566" s="87" t="s">
        <v>1345</v>
      </c>
      <c r="J566" s="166" t="s">
        <v>1654</v>
      </c>
      <c r="K566" s="78"/>
      <c r="L566" s="78" t="s">
        <v>1354</v>
      </c>
      <c r="M566" s="79" t="s">
        <v>505</v>
      </c>
    </row>
    <row r="567" spans="1:13" ht="36">
      <c r="A567" s="335"/>
      <c r="B567" s="289"/>
      <c r="C567" s="292"/>
      <c r="D567" s="298"/>
      <c r="E567" s="295"/>
      <c r="F567" s="286"/>
      <c r="G567" s="310"/>
      <c r="H567" s="304"/>
      <c r="I567" s="88" t="s">
        <v>1348</v>
      </c>
      <c r="J567" s="167" t="s">
        <v>1645</v>
      </c>
      <c r="K567" s="80">
        <v>79522880</v>
      </c>
      <c r="L567" s="80" t="s">
        <v>1354</v>
      </c>
      <c r="M567" s="81" t="s">
        <v>495</v>
      </c>
    </row>
    <row r="568" spans="1:13" ht="12.75" thickBot="1">
      <c r="A568" s="335"/>
      <c r="B568" s="290"/>
      <c r="C568" s="293"/>
      <c r="D568" s="299"/>
      <c r="E568" s="296"/>
      <c r="F568" s="287"/>
      <c r="G568" s="311"/>
      <c r="H568" s="305"/>
      <c r="I568" s="105" t="s">
        <v>1349</v>
      </c>
      <c r="J568" s="168" t="s">
        <v>1655</v>
      </c>
      <c r="K568" s="83">
        <v>3630000</v>
      </c>
      <c r="L568" s="83" t="s">
        <v>1354</v>
      </c>
      <c r="M568" s="84" t="s">
        <v>505</v>
      </c>
    </row>
    <row r="569" spans="1:13" ht="24">
      <c r="A569" s="335"/>
      <c r="B569" s="288">
        <v>6194</v>
      </c>
      <c r="C569" s="291" t="s">
        <v>125</v>
      </c>
      <c r="D569" s="297" t="s">
        <v>307</v>
      </c>
      <c r="E569" s="294" t="s">
        <v>373</v>
      </c>
      <c r="F569" s="285">
        <v>199999284</v>
      </c>
      <c r="G569" s="309">
        <f>+F569/F798</f>
        <v>0.0016577372742220288</v>
      </c>
      <c r="H569" s="303" t="s">
        <v>474</v>
      </c>
      <c r="I569" s="87" t="s">
        <v>1353</v>
      </c>
      <c r="J569" s="166" t="s">
        <v>977</v>
      </c>
      <c r="K569" s="78"/>
      <c r="L569" s="78" t="s">
        <v>1354</v>
      </c>
      <c r="M569" s="79" t="s">
        <v>505</v>
      </c>
    </row>
    <row r="570" spans="1:13" ht="15">
      <c r="A570" s="335"/>
      <c r="B570" s="289"/>
      <c r="C570" s="292"/>
      <c r="D570" s="298"/>
      <c r="E570" s="295"/>
      <c r="F570" s="286"/>
      <c r="G570" s="310"/>
      <c r="H570" s="304"/>
      <c r="I570" s="88" t="s">
        <v>1345</v>
      </c>
      <c r="J570" s="167" t="s">
        <v>978</v>
      </c>
      <c r="K570" s="80"/>
      <c r="L570" s="80" t="s">
        <v>1342</v>
      </c>
      <c r="M570" s="81" t="s">
        <v>495</v>
      </c>
    </row>
    <row r="571" spans="1:13" ht="36.75" thickBot="1">
      <c r="A571" s="335"/>
      <c r="B571" s="290"/>
      <c r="C571" s="293"/>
      <c r="D571" s="299"/>
      <c r="E571" s="296"/>
      <c r="F571" s="287"/>
      <c r="G571" s="311"/>
      <c r="H571" s="305"/>
      <c r="I571" s="105" t="s">
        <v>1348</v>
      </c>
      <c r="J571" s="168" t="s">
        <v>979</v>
      </c>
      <c r="K571" s="83">
        <v>18718735</v>
      </c>
      <c r="L571" s="83" t="s">
        <v>1354</v>
      </c>
      <c r="M571" s="84" t="s">
        <v>495</v>
      </c>
    </row>
    <row r="572" spans="1:13" ht="24">
      <c r="A572" s="335"/>
      <c r="B572" s="288">
        <v>6197</v>
      </c>
      <c r="C572" s="291" t="s">
        <v>135</v>
      </c>
      <c r="D572" s="297" t="s">
        <v>387</v>
      </c>
      <c r="E572" s="294" t="s">
        <v>386</v>
      </c>
      <c r="F572" s="285">
        <v>290000000</v>
      </c>
      <c r="G572" s="309">
        <f>+F572/F798</f>
        <v>0.0024037276529669397</v>
      </c>
      <c r="H572" s="303" t="s">
        <v>474</v>
      </c>
      <c r="I572" s="87" t="s">
        <v>1402</v>
      </c>
      <c r="J572" s="166" t="s">
        <v>980</v>
      </c>
      <c r="K572" s="78"/>
      <c r="L572" s="78" t="s">
        <v>1347</v>
      </c>
      <c r="M572" s="79" t="s">
        <v>495</v>
      </c>
    </row>
    <row r="573" spans="1:13" ht="15">
      <c r="A573" s="335"/>
      <c r="B573" s="289"/>
      <c r="C573" s="292"/>
      <c r="D573" s="298"/>
      <c r="E573" s="295"/>
      <c r="F573" s="286"/>
      <c r="G573" s="310"/>
      <c r="H573" s="304"/>
      <c r="I573" s="88" t="s">
        <v>1353</v>
      </c>
      <c r="J573" s="167" t="s">
        <v>1659</v>
      </c>
      <c r="K573" s="80">
        <v>2500000</v>
      </c>
      <c r="L573" s="80" t="s">
        <v>1354</v>
      </c>
      <c r="M573" s="81" t="s">
        <v>505</v>
      </c>
    </row>
    <row r="574" spans="1:13" ht="15">
      <c r="A574" s="335"/>
      <c r="B574" s="289"/>
      <c r="C574" s="292"/>
      <c r="D574" s="298"/>
      <c r="E574" s="295"/>
      <c r="F574" s="286"/>
      <c r="G574" s="310"/>
      <c r="H574" s="304"/>
      <c r="I574" s="88" t="s">
        <v>1360</v>
      </c>
      <c r="J574" s="167" t="s">
        <v>1656</v>
      </c>
      <c r="K574" s="80">
        <v>10564286</v>
      </c>
      <c r="L574" s="80" t="s">
        <v>1354</v>
      </c>
      <c r="M574" s="81" t="s">
        <v>563</v>
      </c>
    </row>
    <row r="575" spans="1:13" ht="24">
      <c r="A575" s="335"/>
      <c r="B575" s="289"/>
      <c r="C575" s="292"/>
      <c r="D575" s="298"/>
      <c r="E575" s="295"/>
      <c r="F575" s="286"/>
      <c r="G575" s="310"/>
      <c r="H575" s="304"/>
      <c r="I575" s="88" t="s">
        <v>1348</v>
      </c>
      <c r="J575" s="167" t="s">
        <v>1657</v>
      </c>
      <c r="K575" s="80">
        <v>101376207</v>
      </c>
      <c r="L575" s="80" t="s">
        <v>1354</v>
      </c>
      <c r="M575" s="81" t="s">
        <v>495</v>
      </c>
    </row>
    <row r="576" spans="1:13" ht="24.75" thickBot="1">
      <c r="A576" s="335"/>
      <c r="B576" s="290"/>
      <c r="C576" s="293"/>
      <c r="D576" s="299"/>
      <c r="E576" s="296"/>
      <c r="F576" s="287"/>
      <c r="G576" s="311"/>
      <c r="H576" s="305"/>
      <c r="I576" s="168" t="s">
        <v>1349</v>
      </c>
      <c r="J576" s="168" t="s">
        <v>1658</v>
      </c>
      <c r="K576" s="83">
        <v>47680000</v>
      </c>
      <c r="L576" s="83"/>
      <c r="M576" s="84" t="s">
        <v>563</v>
      </c>
    </row>
    <row r="577" spans="1:13" ht="24">
      <c r="A577" s="335"/>
      <c r="B577" s="288">
        <v>6210</v>
      </c>
      <c r="C577" s="291" t="s">
        <v>96</v>
      </c>
      <c r="D577" s="297" t="s">
        <v>335</v>
      </c>
      <c r="E577" s="294" t="s">
        <v>334</v>
      </c>
      <c r="F577" s="285">
        <v>100000000</v>
      </c>
      <c r="G577" s="309">
        <f>+F577/F798</f>
        <v>0.0008288716044713585</v>
      </c>
      <c r="H577" s="303" t="s">
        <v>475</v>
      </c>
      <c r="I577" s="87" t="s">
        <v>1345</v>
      </c>
      <c r="J577" s="166" t="s">
        <v>1005</v>
      </c>
      <c r="K577" s="78">
        <v>20000000</v>
      </c>
      <c r="L577" s="78" t="s">
        <v>1354</v>
      </c>
      <c r="M577" s="79" t="s">
        <v>505</v>
      </c>
    </row>
    <row r="578" spans="1:13" ht="24">
      <c r="A578" s="335"/>
      <c r="B578" s="289"/>
      <c r="C578" s="292"/>
      <c r="D578" s="298"/>
      <c r="E578" s="295"/>
      <c r="F578" s="286"/>
      <c r="G578" s="310"/>
      <c r="H578" s="304"/>
      <c r="I578" s="88" t="s">
        <v>1345</v>
      </c>
      <c r="J578" s="167" t="s">
        <v>1006</v>
      </c>
      <c r="K578" s="80">
        <v>5000000</v>
      </c>
      <c r="L578" s="80" t="s">
        <v>1354</v>
      </c>
      <c r="M578" s="81" t="s">
        <v>505</v>
      </c>
    </row>
    <row r="579" spans="1:13" ht="24">
      <c r="A579" s="335"/>
      <c r="B579" s="289"/>
      <c r="C579" s="292"/>
      <c r="D579" s="298"/>
      <c r="E579" s="295"/>
      <c r="F579" s="286"/>
      <c r="G579" s="310"/>
      <c r="H579" s="304"/>
      <c r="I579" s="88" t="s">
        <v>1345</v>
      </c>
      <c r="J579" s="167" t="s">
        <v>1007</v>
      </c>
      <c r="K579" s="80">
        <v>10000000</v>
      </c>
      <c r="L579" s="80" t="s">
        <v>1354</v>
      </c>
      <c r="M579" s="81" t="s">
        <v>505</v>
      </c>
    </row>
    <row r="580" spans="1:13" ht="24">
      <c r="A580" s="335"/>
      <c r="B580" s="289"/>
      <c r="C580" s="292"/>
      <c r="D580" s="298"/>
      <c r="E580" s="295"/>
      <c r="F580" s="286"/>
      <c r="G580" s="310"/>
      <c r="H580" s="304"/>
      <c r="I580" s="88" t="s">
        <v>1345</v>
      </c>
      <c r="J580" s="167" t="s">
        <v>1008</v>
      </c>
      <c r="K580" s="80">
        <v>15000000</v>
      </c>
      <c r="L580" s="80" t="s">
        <v>1354</v>
      </c>
      <c r="M580" s="81" t="s">
        <v>505</v>
      </c>
    </row>
    <row r="581" spans="1:13" ht="36">
      <c r="A581" s="335"/>
      <c r="B581" s="289"/>
      <c r="C581" s="292"/>
      <c r="D581" s="298"/>
      <c r="E581" s="295"/>
      <c r="F581" s="286"/>
      <c r="G581" s="310"/>
      <c r="H581" s="304"/>
      <c r="I581" s="88" t="s">
        <v>1345</v>
      </c>
      <c r="J581" s="167" t="s">
        <v>1009</v>
      </c>
      <c r="K581" s="80">
        <v>5000000</v>
      </c>
      <c r="L581" s="80" t="s">
        <v>1354</v>
      </c>
      <c r="M581" s="81" t="s">
        <v>505</v>
      </c>
    </row>
    <row r="582" spans="1:13" ht="24">
      <c r="A582" s="335"/>
      <c r="B582" s="289"/>
      <c r="C582" s="292"/>
      <c r="D582" s="298"/>
      <c r="E582" s="295"/>
      <c r="F582" s="286"/>
      <c r="G582" s="310"/>
      <c r="H582" s="304"/>
      <c r="I582" s="88" t="s">
        <v>1345</v>
      </c>
      <c r="J582" s="167" t="s">
        <v>1010</v>
      </c>
      <c r="K582" s="80">
        <v>5000000</v>
      </c>
      <c r="L582" s="80" t="s">
        <v>1354</v>
      </c>
      <c r="M582" s="81" t="s">
        <v>505</v>
      </c>
    </row>
    <row r="583" spans="1:13" ht="24">
      <c r="A583" s="335"/>
      <c r="B583" s="289"/>
      <c r="C583" s="292"/>
      <c r="D583" s="298"/>
      <c r="E583" s="295"/>
      <c r="F583" s="286"/>
      <c r="G583" s="310"/>
      <c r="H583" s="304"/>
      <c r="I583" s="88" t="s">
        <v>1348</v>
      </c>
      <c r="J583" s="167" t="s">
        <v>1011</v>
      </c>
      <c r="K583" s="80">
        <v>22500000</v>
      </c>
      <c r="L583" s="80" t="s">
        <v>1354</v>
      </c>
      <c r="M583" s="81" t="s">
        <v>495</v>
      </c>
    </row>
    <row r="584" spans="1:13" ht="24">
      <c r="A584" s="335"/>
      <c r="B584" s="289"/>
      <c r="C584" s="292"/>
      <c r="D584" s="298"/>
      <c r="E584" s="295"/>
      <c r="F584" s="286"/>
      <c r="G584" s="310"/>
      <c r="H584" s="304"/>
      <c r="I584" s="88" t="s">
        <v>1360</v>
      </c>
      <c r="J584" s="167" t="s">
        <v>1246</v>
      </c>
      <c r="K584" s="80"/>
      <c r="L584" s="80" t="s">
        <v>1354</v>
      </c>
      <c r="M584" s="81" t="s">
        <v>495</v>
      </c>
    </row>
    <row r="585" spans="1:13" ht="12.75" thickBot="1">
      <c r="A585" s="335"/>
      <c r="B585" s="290"/>
      <c r="C585" s="293"/>
      <c r="D585" s="299"/>
      <c r="E585" s="296"/>
      <c r="F585" s="287"/>
      <c r="G585" s="311"/>
      <c r="H585" s="305"/>
      <c r="I585" s="105" t="s">
        <v>1348</v>
      </c>
      <c r="J585" s="168" t="s">
        <v>1247</v>
      </c>
      <c r="K585" s="83"/>
      <c r="L585" s="83" t="s">
        <v>1354</v>
      </c>
      <c r="M585" s="84" t="s">
        <v>563</v>
      </c>
    </row>
    <row r="586" spans="1:13" ht="24">
      <c r="A586" s="335"/>
      <c r="B586" s="288">
        <v>6216</v>
      </c>
      <c r="C586" s="291" t="s">
        <v>117</v>
      </c>
      <c r="D586" s="297" t="s">
        <v>361</v>
      </c>
      <c r="E586" s="294" t="s">
        <v>360</v>
      </c>
      <c r="F586" s="285">
        <v>400000000</v>
      </c>
      <c r="G586" s="309">
        <f>+F586/F798</f>
        <v>0.003315486417885434</v>
      </c>
      <c r="H586" s="303" t="s">
        <v>474</v>
      </c>
      <c r="I586" s="87" t="s">
        <v>1345</v>
      </c>
      <c r="J586" s="166" t="s">
        <v>1020</v>
      </c>
      <c r="K586" s="78"/>
      <c r="L586" s="78" t="s">
        <v>1342</v>
      </c>
      <c r="M586" s="79" t="s">
        <v>505</v>
      </c>
    </row>
    <row r="587" spans="1:13" ht="24">
      <c r="A587" s="335"/>
      <c r="B587" s="289"/>
      <c r="C587" s="292"/>
      <c r="D587" s="298"/>
      <c r="E587" s="295"/>
      <c r="F587" s="286"/>
      <c r="G587" s="310"/>
      <c r="H587" s="304"/>
      <c r="I587" s="88" t="s">
        <v>1345</v>
      </c>
      <c r="J587" s="167" t="s">
        <v>1017</v>
      </c>
      <c r="K587" s="80"/>
      <c r="L587" s="80" t="s">
        <v>1342</v>
      </c>
      <c r="M587" s="81" t="s">
        <v>495</v>
      </c>
    </row>
    <row r="588" spans="1:13" ht="36">
      <c r="A588" s="335"/>
      <c r="B588" s="289"/>
      <c r="C588" s="292"/>
      <c r="D588" s="298"/>
      <c r="E588" s="295"/>
      <c r="F588" s="286"/>
      <c r="G588" s="310"/>
      <c r="H588" s="304"/>
      <c r="I588" s="88" t="s">
        <v>1502</v>
      </c>
      <c r="J588" s="167" t="s">
        <v>1018</v>
      </c>
      <c r="K588" s="80">
        <v>25000000</v>
      </c>
      <c r="L588" s="80" t="s">
        <v>1354</v>
      </c>
      <c r="M588" s="81" t="s">
        <v>563</v>
      </c>
    </row>
    <row r="589" spans="1:13" ht="48.75" thickBot="1">
      <c r="A589" s="335"/>
      <c r="B589" s="290"/>
      <c r="C589" s="293"/>
      <c r="D589" s="299"/>
      <c r="E589" s="296"/>
      <c r="F589" s="287"/>
      <c r="G589" s="311"/>
      <c r="H589" s="305"/>
      <c r="I589" s="105" t="s">
        <v>1348</v>
      </c>
      <c r="J589" s="168" t="s">
        <v>1019</v>
      </c>
      <c r="K589" s="83">
        <v>330154079</v>
      </c>
      <c r="L589" s="83" t="s">
        <v>1354</v>
      </c>
      <c r="M589" s="84" t="s">
        <v>495</v>
      </c>
    </row>
    <row r="590" spans="1:13" ht="36">
      <c r="A590" s="335"/>
      <c r="B590" s="288">
        <v>6218</v>
      </c>
      <c r="C590" s="291" t="s">
        <v>130</v>
      </c>
      <c r="D590" s="297" t="s">
        <v>381</v>
      </c>
      <c r="E590" s="294" t="s">
        <v>380</v>
      </c>
      <c r="F590" s="285">
        <v>3484590600</v>
      </c>
      <c r="G590" s="309">
        <f>+F590/F798</f>
        <v>0.028882782015478135</v>
      </c>
      <c r="H590" s="303" t="s">
        <v>545</v>
      </c>
      <c r="I590" s="87" t="s">
        <v>1358</v>
      </c>
      <c r="J590" s="166" t="s">
        <v>1024</v>
      </c>
      <c r="K590" s="78"/>
      <c r="L590" s="78" t="s">
        <v>1354</v>
      </c>
      <c r="M590" s="79" t="s">
        <v>563</v>
      </c>
    </row>
    <row r="591" spans="1:13" ht="24">
      <c r="A591" s="335"/>
      <c r="B591" s="289"/>
      <c r="C591" s="292"/>
      <c r="D591" s="298"/>
      <c r="E591" s="295"/>
      <c r="F591" s="286"/>
      <c r="G591" s="310"/>
      <c r="H591" s="304"/>
      <c r="I591" s="88" t="s">
        <v>1353</v>
      </c>
      <c r="J591" s="167" t="s">
        <v>1025</v>
      </c>
      <c r="K591" s="80"/>
      <c r="L591" s="80" t="s">
        <v>1354</v>
      </c>
      <c r="M591" s="81" t="s">
        <v>505</v>
      </c>
    </row>
    <row r="592" spans="1:13" ht="24">
      <c r="A592" s="335"/>
      <c r="B592" s="289"/>
      <c r="C592" s="292"/>
      <c r="D592" s="298"/>
      <c r="E592" s="295"/>
      <c r="F592" s="286"/>
      <c r="G592" s="310"/>
      <c r="H592" s="304"/>
      <c r="I592" s="88" t="s">
        <v>1353</v>
      </c>
      <c r="J592" s="167" t="s">
        <v>1021</v>
      </c>
      <c r="K592" s="80"/>
      <c r="L592" s="80" t="s">
        <v>1354</v>
      </c>
      <c r="M592" s="81" t="s">
        <v>505</v>
      </c>
    </row>
    <row r="593" spans="1:13" ht="24">
      <c r="A593" s="335"/>
      <c r="B593" s="289"/>
      <c r="C593" s="292"/>
      <c r="D593" s="298"/>
      <c r="E593" s="295"/>
      <c r="F593" s="286"/>
      <c r="G593" s="310"/>
      <c r="H593" s="304"/>
      <c r="I593" s="88" t="s">
        <v>1353</v>
      </c>
      <c r="J593" s="167" t="s">
        <v>1022</v>
      </c>
      <c r="K593" s="80"/>
      <c r="L593" s="80" t="s">
        <v>1354</v>
      </c>
      <c r="M593" s="81" t="s">
        <v>563</v>
      </c>
    </row>
    <row r="594" spans="1:13" ht="24.75" thickBot="1">
      <c r="A594" s="335"/>
      <c r="B594" s="290"/>
      <c r="C594" s="293"/>
      <c r="D594" s="299"/>
      <c r="E594" s="296"/>
      <c r="F594" s="287"/>
      <c r="G594" s="311"/>
      <c r="H594" s="305"/>
      <c r="I594" s="105" t="s">
        <v>1502</v>
      </c>
      <c r="J594" s="168" t="s">
        <v>1026</v>
      </c>
      <c r="K594" s="83"/>
      <c r="L594" s="83" t="s">
        <v>1342</v>
      </c>
      <c r="M594" s="84" t="s">
        <v>505</v>
      </c>
    </row>
    <row r="595" spans="1:13" ht="15">
      <c r="A595" s="335"/>
      <c r="B595" s="288">
        <v>6222</v>
      </c>
      <c r="C595" s="291" t="s">
        <v>98</v>
      </c>
      <c r="D595" s="297" t="s">
        <v>339</v>
      </c>
      <c r="E595" s="294" t="s">
        <v>338</v>
      </c>
      <c r="F595" s="285">
        <v>130000000</v>
      </c>
      <c r="G595" s="309">
        <f>+F595/F798</f>
        <v>0.001077533085812766</v>
      </c>
      <c r="H595" s="303" t="s">
        <v>475</v>
      </c>
      <c r="I595" s="87" t="s">
        <v>1353</v>
      </c>
      <c r="J595" s="166" t="s">
        <v>1038</v>
      </c>
      <c r="K595" s="78"/>
      <c r="L595" s="78" t="s">
        <v>1354</v>
      </c>
      <c r="M595" s="79" t="s">
        <v>505</v>
      </c>
    </row>
    <row r="596" spans="1:13" ht="24">
      <c r="A596" s="335"/>
      <c r="B596" s="289"/>
      <c r="C596" s="292"/>
      <c r="D596" s="298"/>
      <c r="E596" s="295"/>
      <c r="F596" s="286"/>
      <c r="G596" s="310"/>
      <c r="H596" s="304"/>
      <c r="I596" s="88" t="s">
        <v>1348</v>
      </c>
      <c r="J596" s="167" t="s">
        <v>1660</v>
      </c>
      <c r="K596" s="80"/>
      <c r="L596" s="80" t="s">
        <v>1354</v>
      </c>
      <c r="M596" s="81" t="s">
        <v>563</v>
      </c>
    </row>
    <row r="597" spans="1:13" ht="36" customHeight="1">
      <c r="A597" s="335"/>
      <c r="B597" s="289"/>
      <c r="C597" s="292"/>
      <c r="D597" s="298"/>
      <c r="E597" s="295"/>
      <c r="F597" s="286"/>
      <c r="G597" s="310"/>
      <c r="H597" s="304"/>
      <c r="I597" s="88" t="s">
        <v>1348</v>
      </c>
      <c r="J597" s="167" t="s">
        <v>1661</v>
      </c>
      <c r="K597" s="80">
        <v>30559112</v>
      </c>
      <c r="L597" s="80" t="s">
        <v>1354</v>
      </c>
      <c r="M597" s="81" t="s">
        <v>495</v>
      </c>
    </row>
    <row r="598" spans="1:13" ht="12.75" thickBot="1">
      <c r="A598" s="335"/>
      <c r="B598" s="290"/>
      <c r="C598" s="293"/>
      <c r="D598" s="299"/>
      <c r="E598" s="296"/>
      <c r="F598" s="287"/>
      <c r="G598" s="311"/>
      <c r="H598" s="305"/>
      <c r="I598" s="105" t="s">
        <v>1360</v>
      </c>
      <c r="J598" s="168" t="s">
        <v>1251</v>
      </c>
      <c r="K598" s="83"/>
      <c r="L598" s="83" t="s">
        <v>1354</v>
      </c>
      <c r="M598" s="84" t="s">
        <v>563</v>
      </c>
    </row>
    <row r="599" spans="1:13" ht="15">
      <c r="A599" s="335"/>
      <c r="B599" s="288">
        <v>6202</v>
      </c>
      <c r="C599" s="291" t="s">
        <v>102</v>
      </c>
      <c r="D599" s="297" t="s">
        <v>344</v>
      </c>
      <c r="E599" s="294" t="s">
        <v>343</v>
      </c>
      <c r="F599" s="285">
        <v>334972950</v>
      </c>
      <c r="G599" s="309">
        <f>+F599/F798</f>
        <v>0.0027764956652100415</v>
      </c>
      <c r="H599" s="303" t="s">
        <v>475</v>
      </c>
      <c r="I599" s="87" t="s">
        <v>1358</v>
      </c>
      <c r="J599" s="166" t="s">
        <v>999</v>
      </c>
      <c r="K599" s="78"/>
      <c r="L599" s="78" t="s">
        <v>1354</v>
      </c>
      <c r="M599" s="79" t="s">
        <v>563</v>
      </c>
    </row>
    <row r="600" spans="1:13" ht="12.75" thickBot="1">
      <c r="A600" s="335"/>
      <c r="B600" s="290"/>
      <c r="C600" s="293"/>
      <c r="D600" s="299"/>
      <c r="E600" s="296"/>
      <c r="F600" s="287"/>
      <c r="G600" s="311"/>
      <c r="H600" s="305"/>
      <c r="I600" s="105" t="s">
        <v>1348</v>
      </c>
      <c r="J600" s="168" t="s">
        <v>1662</v>
      </c>
      <c r="K600" s="83"/>
      <c r="L600" s="83" t="s">
        <v>1354</v>
      </c>
      <c r="M600" s="84" t="s">
        <v>563</v>
      </c>
    </row>
    <row r="601" spans="1:13" ht="60" customHeight="1" thickBot="1">
      <c r="A601" s="335"/>
      <c r="B601" s="114">
        <v>6230</v>
      </c>
      <c r="C601" s="115" t="s">
        <v>122</v>
      </c>
      <c r="D601" s="116" t="s">
        <v>367</v>
      </c>
      <c r="E601" s="208" t="s">
        <v>368</v>
      </c>
      <c r="F601" s="125">
        <v>62500000</v>
      </c>
      <c r="G601" s="119">
        <f>+F601/F798</f>
        <v>0.0005180447527945991</v>
      </c>
      <c r="H601" s="120" t="s">
        <v>545</v>
      </c>
      <c r="I601" s="179" t="s">
        <v>1502</v>
      </c>
      <c r="J601" s="116" t="s">
        <v>1663</v>
      </c>
      <c r="K601" s="118"/>
      <c r="L601" s="118" t="s">
        <v>1342</v>
      </c>
      <c r="M601" s="121" t="s">
        <v>563</v>
      </c>
    </row>
    <row r="602" spans="1:13" ht="24">
      <c r="A602" s="335"/>
      <c r="B602" s="288">
        <v>6231</v>
      </c>
      <c r="C602" s="291" t="s">
        <v>119</v>
      </c>
      <c r="D602" s="297" t="s">
        <v>193</v>
      </c>
      <c r="E602" s="294" t="s">
        <v>363</v>
      </c>
      <c r="F602" s="285">
        <v>1928209950</v>
      </c>
      <c r="G602" s="309">
        <f>+F602/F798</f>
        <v>0.01598238475014138</v>
      </c>
      <c r="H602" s="303" t="s">
        <v>475</v>
      </c>
      <c r="I602" s="87" t="s">
        <v>1345</v>
      </c>
      <c r="J602" s="166" t="s">
        <v>1254</v>
      </c>
      <c r="K602" s="78"/>
      <c r="L602" s="78" t="s">
        <v>1354</v>
      </c>
      <c r="M602" s="79" t="s">
        <v>505</v>
      </c>
    </row>
    <row r="603" spans="1:13" ht="24">
      <c r="A603" s="335"/>
      <c r="B603" s="289"/>
      <c r="C603" s="292"/>
      <c r="D603" s="298"/>
      <c r="E603" s="295"/>
      <c r="F603" s="286"/>
      <c r="G603" s="310"/>
      <c r="H603" s="304"/>
      <c r="I603" s="88" t="s">
        <v>1353</v>
      </c>
      <c r="J603" s="167" t="s">
        <v>1255</v>
      </c>
      <c r="K603" s="80">
        <v>111148000</v>
      </c>
      <c r="L603" s="80" t="s">
        <v>1354</v>
      </c>
      <c r="M603" s="81" t="s">
        <v>505</v>
      </c>
    </row>
    <row r="604" spans="1:13" ht="24">
      <c r="A604" s="335"/>
      <c r="B604" s="289"/>
      <c r="C604" s="292"/>
      <c r="D604" s="298"/>
      <c r="E604" s="295"/>
      <c r="F604" s="286"/>
      <c r="G604" s="310"/>
      <c r="H604" s="304"/>
      <c r="I604" s="88" t="s">
        <v>1345</v>
      </c>
      <c r="J604" s="167" t="s">
        <v>1055</v>
      </c>
      <c r="K604" s="80">
        <v>2578800</v>
      </c>
      <c r="L604" s="80" t="s">
        <v>1354</v>
      </c>
      <c r="M604" s="81" t="s">
        <v>505</v>
      </c>
    </row>
    <row r="605" spans="1:13" ht="24">
      <c r="A605" s="335"/>
      <c r="B605" s="289"/>
      <c r="C605" s="292"/>
      <c r="D605" s="298"/>
      <c r="E605" s="295"/>
      <c r="F605" s="286"/>
      <c r="G605" s="310"/>
      <c r="H605" s="304"/>
      <c r="I605" s="88" t="s">
        <v>1345</v>
      </c>
      <c r="J605" s="167" t="s">
        <v>1256</v>
      </c>
      <c r="K605" s="80">
        <v>7882519</v>
      </c>
      <c r="L605" s="80" t="s">
        <v>1354</v>
      </c>
      <c r="M605" s="81" t="s">
        <v>505</v>
      </c>
    </row>
    <row r="606" spans="1:13" ht="36">
      <c r="A606" s="335"/>
      <c r="B606" s="289"/>
      <c r="C606" s="292"/>
      <c r="D606" s="298"/>
      <c r="E606" s="295"/>
      <c r="F606" s="286"/>
      <c r="G606" s="310"/>
      <c r="H606" s="304"/>
      <c r="I606" s="88" t="s">
        <v>1345</v>
      </c>
      <c r="J606" s="167" t="s">
        <v>1057</v>
      </c>
      <c r="K606" s="80">
        <v>375000</v>
      </c>
      <c r="L606" s="80" t="s">
        <v>1354</v>
      </c>
      <c r="M606" s="81" t="s">
        <v>505</v>
      </c>
    </row>
    <row r="607" spans="1:13" ht="24">
      <c r="A607" s="335"/>
      <c r="B607" s="289"/>
      <c r="C607" s="292"/>
      <c r="D607" s="298"/>
      <c r="E607" s="295"/>
      <c r="F607" s="286"/>
      <c r="G607" s="310"/>
      <c r="H607" s="304"/>
      <c r="I607" s="88" t="s">
        <v>1402</v>
      </c>
      <c r="J607" s="167" t="s">
        <v>1063</v>
      </c>
      <c r="K607" s="80"/>
      <c r="L607" s="80" t="s">
        <v>1347</v>
      </c>
      <c r="M607" s="81" t="s">
        <v>495</v>
      </c>
    </row>
    <row r="608" spans="1:13" ht="24">
      <c r="A608" s="335"/>
      <c r="B608" s="289"/>
      <c r="C608" s="292"/>
      <c r="D608" s="298"/>
      <c r="E608" s="295"/>
      <c r="F608" s="286"/>
      <c r="G608" s="310"/>
      <c r="H608" s="304"/>
      <c r="I608" s="88" t="s">
        <v>1402</v>
      </c>
      <c r="J608" s="167" t="s">
        <v>1058</v>
      </c>
      <c r="K608" s="80">
        <v>750000</v>
      </c>
      <c r="L608" s="80" t="s">
        <v>1347</v>
      </c>
      <c r="M608" s="81" t="s">
        <v>495</v>
      </c>
    </row>
    <row r="609" spans="1:13" ht="36">
      <c r="A609" s="335"/>
      <c r="B609" s="289"/>
      <c r="C609" s="292"/>
      <c r="D609" s="298"/>
      <c r="E609" s="295"/>
      <c r="F609" s="286"/>
      <c r="G609" s="310"/>
      <c r="H609" s="304"/>
      <c r="I609" s="88" t="s">
        <v>1351</v>
      </c>
      <c r="J609" s="167" t="s">
        <v>1059</v>
      </c>
      <c r="K609" s="80">
        <v>15000000</v>
      </c>
      <c r="L609" s="80" t="s">
        <v>1354</v>
      </c>
      <c r="M609" s="81" t="s">
        <v>563</v>
      </c>
    </row>
    <row r="610" spans="1:13" ht="24">
      <c r="A610" s="335"/>
      <c r="B610" s="289"/>
      <c r="C610" s="292"/>
      <c r="D610" s="298"/>
      <c r="E610" s="295"/>
      <c r="F610" s="286"/>
      <c r="G610" s="310"/>
      <c r="H610" s="304"/>
      <c r="I610" s="88" t="s">
        <v>1345</v>
      </c>
      <c r="J610" s="167" t="s">
        <v>1257</v>
      </c>
      <c r="K610" s="80">
        <v>90000000</v>
      </c>
      <c r="L610" s="80" t="s">
        <v>1354</v>
      </c>
      <c r="M610" s="81" t="s">
        <v>505</v>
      </c>
    </row>
    <row r="611" spans="1:13" ht="24">
      <c r="A611" s="335"/>
      <c r="B611" s="289"/>
      <c r="C611" s="292"/>
      <c r="D611" s="298"/>
      <c r="E611" s="295"/>
      <c r="F611" s="286"/>
      <c r="G611" s="310"/>
      <c r="H611" s="304"/>
      <c r="I611" s="88" t="s">
        <v>1402</v>
      </c>
      <c r="J611" s="167" t="s">
        <v>1061</v>
      </c>
      <c r="K611" s="80">
        <v>9737719</v>
      </c>
      <c r="L611" s="80" t="s">
        <v>1354</v>
      </c>
      <c r="M611" s="81" t="s">
        <v>505</v>
      </c>
    </row>
    <row r="612" spans="1:13" ht="24">
      <c r="A612" s="335"/>
      <c r="B612" s="289"/>
      <c r="C612" s="292"/>
      <c r="D612" s="298"/>
      <c r="E612" s="295"/>
      <c r="F612" s="286"/>
      <c r="G612" s="310"/>
      <c r="H612" s="304"/>
      <c r="I612" s="88" t="s">
        <v>1345</v>
      </c>
      <c r="J612" s="167" t="s">
        <v>1258</v>
      </c>
      <c r="K612" s="80"/>
      <c r="L612" s="80" t="s">
        <v>1354</v>
      </c>
      <c r="M612" s="81" t="s">
        <v>495</v>
      </c>
    </row>
    <row r="613" spans="1:13" ht="24">
      <c r="A613" s="335"/>
      <c r="B613" s="289"/>
      <c r="C613" s="292"/>
      <c r="D613" s="298"/>
      <c r="E613" s="295"/>
      <c r="F613" s="286"/>
      <c r="G613" s="310"/>
      <c r="H613" s="304"/>
      <c r="I613" s="88" t="s">
        <v>1348</v>
      </c>
      <c r="J613" s="167" t="s">
        <v>1065</v>
      </c>
      <c r="K613" s="80">
        <v>429713300</v>
      </c>
      <c r="L613" s="80" t="s">
        <v>1354</v>
      </c>
      <c r="M613" s="81" t="s">
        <v>495</v>
      </c>
    </row>
    <row r="614" spans="1:13" ht="24.75" thickBot="1">
      <c r="A614" s="337"/>
      <c r="B614" s="290"/>
      <c r="C614" s="293"/>
      <c r="D614" s="299"/>
      <c r="E614" s="296"/>
      <c r="F614" s="287"/>
      <c r="G614" s="311"/>
      <c r="H614" s="305"/>
      <c r="I614" s="105" t="s">
        <v>1348</v>
      </c>
      <c r="J614" s="168" t="s">
        <v>1259</v>
      </c>
      <c r="K614" s="83"/>
      <c r="L614" s="83" t="s">
        <v>1354</v>
      </c>
      <c r="M614" s="84" t="s">
        <v>563</v>
      </c>
    </row>
    <row r="615" spans="1:13" ht="24">
      <c r="A615" s="331">
        <v>2018</v>
      </c>
      <c r="B615" s="288">
        <v>6198</v>
      </c>
      <c r="C615" s="291" t="s">
        <v>154</v>
      </c>
      <c r="D615" s="297" t="s">
        <v>229</v>
      </c>
      <c r="E615" s="294" t="s">
        <v>435</v>
      </c>
      <c r="F615" s="285">
        <v>2215255996</v>
      </c>
      <c r="G615" s="309">
        <f>+F615/F798</f>
        <v>0.01836162791719317</v>
      </c>
      <c r="H615" s="303" t="s">
        <v>475</v>
      </c>
      <c r="I615" s="166" t="s">
        <v>1351</v>
      </c>
      <c r="J615" s="166" t="s">
        <v>1665</v>
      </c>
      <c r="K615" s="78">
        <v>237348857</v>
      </c>
      <c r="L615" s="78" t="s">
        <v>1354</v>
      </c>
      <c r="M615" s="79" t="s">
        <v>495</v>
      </c>
    </row>
    <row r="616" spans="1:13" ht="24.75" thickBot="1">
      <c r="A616" s="332"/>
      <c r="B616" s="290"/>
      <c r="C616" s="293"/>
      <c r="D616" s="299"/>
      <c r="E616" s="296"/>
      <c r="F616" s="287"/>
      <c r="G616" s="311"/>
      <c r="H616" s="305"/>
      <c r="I616" s="105" t="s">
        <v>1345</v>
      </c>
      <c r="J616" s="168" t="s">
        <v>1664</v>
      </c>
      <c r="K616" s="83"/>
      <c r="L616" s="83" t="s">
        <v>1354</v>
      </c>
      <c r="M616" s="84" t="s">
        <v>563</v>
      </c>
    </row>
    <row r="617" spans="1:13" ht="36">
      <c r="A617" s="332"/>
      <c r="B617" s="288">
        <v>6199</v>
      </c>
      <c r="C617" s="291" t="s">
        <v>169</v>
      </c>
      <c r="D617" s="297" t="s">
        <v>274</v>
      </c>
      <c r="E617" s="294" t="s">
        <v>447</v>
      </c>
      <c r="F617" s="285">
        <v>3829020000</v>
      </c>
      <c r="G617" s="309">
        <f>+F617/F798</f>
        <v>0.03173765950952921</v>
      </c>
      <c r="H617" s="303" t="s">
        <v>545</v>
      </c>
      <c r="I617" s="87" t="s">
        <v>1345</v>
      </c>
      <c r="J617" s="166" t="s">
        <v>988</v>
      </c>
      <c r="K617" s="78">
        <v>4446666</v>
      </c>
      <c r="L617" s="78" t="s">
        <v>1354</v>
      </c>
      <c r="M617" s="79" t="s">
        <v>505</v>
      </c>
    </row>
    <row r="618" spans="1:13" ht="24">
      <c r="A618" s="332"/>
      <c r="B618" s="289"/>
      <c r="C618" s="292"/>
      <c r="D618" s="298"/>
      <c r="E618" s="295"/>
      <c r="F618" s="286"/>
      <c r="G618" s="310"/>
      <c r="H618" s="304"/>
      <c r="I618" s="88" t="s">
        <v>1345</v>
      </c>
      <c r="J618" s="167" t="s">
        <v>989</v>
      </c>
      <c r="K618" s="80">
        <v>1106000</v>
      </c>
      <c r="L618" s="80" t="s">
        <v>1354</v>
      </c>
      <c r="M618" s="81" t="s">
        <v>505</v>
      </c>
    </row>
    <row r="619" spans="1:13" ht="24">
      <c r="A619" s="332"/>
      <c r="B619" s="289"/>
      <c r="C619" s="292"/>
      <c r="D619" s="298"/>
      <c r="E619" s="295"/>
      <c r="F619" s="286"/>
      <c r="G619" s="310"/>
      <c r="H619" s="304"/>
      <c r="I619" s="88" t="s">
        <v>1345</v>
      </c>
      <c r="J619" s="167" t="s">
        <v>990</v>
      </c>
      <c r="K619" s="80">
        <v>3000000</v>
      </c>
      <c r="L619" s="80" t="s">
        <v>1354</v>
      </c>
      <c r="M619" s="81" t="s">
        <v>505</v>
      </c>
    </row>
    <row r="620" spans="1:13" ht="36">
      <c r="A620" s="332"/>
      <c r="B620" s="289"/>
      <c r="C620" s="292"/>
      <c r="D620" s="298"/>
      <c r="E620" s="295"/>
      <c r="F620" s="286"/>
      <c r="G620" s="310"/>
      <c r="H620" s="304"/>
      <c r="I620" s="88" t="s">
        <v>1345</v>
      </c>
      <c r="J620" s="167" t="s">
        <v>991</v>
      </c>
      <c r="K620" s="80">
        <v>15000000</v>
      </c>
      <c r="L620" s="80" t="s">
        <v>1354</v>
      </c>
      <c r="M620" s="81" t="s">
        <v>505</v>
      </c>
    </row>
    <row r="621" spans="1:13" ht="24">
      <c r="A621" s="332"/>
      <c r="B621" s="289"/>
      <c r="C621" s="292"/>
      <c r="D621" s="298"/>
      <c r="E621" s="295"/>
      <c r="F621" s="286"/>
      <c r="G621" s="310"/>
      <c r="H621" s="304"/>
      <c r="I621" s="88" t="s">
        <v>1345</v>
      </c>
      <c r="J621" s="167" t="s">
        <v>992</v>
      </c>
      <c r="K621" s="80">
        <v>3600000</v>
      </c>
      <c r="L621" s="80" t="s">
        <v>1354</v>
      </c>
      <c r="M621" s="81" t="s">
        <v>505</v>
      </c>
    </row>
    <row r="622" spans="1:13" ht="24.75" thickBot="1">
      <c r="A622" s="332"/>
      <c r="B622" s="290"/>
      <c r="C622" s="293"/>
      <c r="D622" s="299"/>
      <c r="E622" s="296"/>
      <c r="F622" s="287"/>
      <c r="G622" s="311"/>
      <c r="H622" s="305"/>
      <c r="I622" s="105" t="s">
        <v>1502</v>
      </c>
      <c r="J622" s="168" t="s">
        <v>1666</v>
      </c>
      <c r="K622" s="83"/>
      <c r="L622" s="83"/>
      <c r="M622" s="84" t="s">
        <v>563</v>
      </c>
    </row>
    <row r="623" spans="1:13" ht="24">
      <c r="A623" s="332"/>
      <c r="B623" s="288">
        <v>6201</v>
      </c>
      <c r="C623" s="410" t="s">
        <v>176</v>
      </c>
      <c r="D623" s="416" t="s">
        <v>458</v>
      </c>
      <c r="E623" s="413" t="s">
        <v>457</v>
      </c>
      <c r="F623" s="375">
        <v>374355870</v>
      </c>
      <c r="G623" s="347">
        <f>+F623/F798</f>
        <v>0.003102929506101713</v>
      </c>
      <c r="H623" s="369" t="s">
        <v>474</v>
      </c>
      <c r="I623" s="87" t="s">
        <v>1358</v>
      </c>
      <c r="J623" s="126" t="s">
        <v>1245</v>
      </c>
      <c r="K623" s="181"/>
      <c r="L623" s="181"/>
      <c r="M623" s="184" t="s">
        <v>563</v>
      </c>
    </row>
    <row r="624" spans="1:13" ht="24">
      <c r="A624" s="332"/>
      <c r="B624" s="289"/>
      <c r="C624" s="411"/>
      <c r="D624" s="417"/>
      <c r="E624" s="414"/>
      <c r="F624" s="376"/>
      <c r="G624" s="348"/>
      <c r="H624" s="370"/>
      <c r="I624" s="209" t="s">
        <v>1348</v>
      </c>
      <c r="J624" s="104" t="s">
        <v>996</v>
      </c>
      <c r="K624" s="124">
        <v>31852450</v>
      </c>
      <c r="L624" s="124"/>
      <c r="M624" s="185" t="s">
        <v>495</v>
      </c>
    </row>
    <row r="625" spans="1:13" ht="12.75" thickBot="1">
      <c r="A625" s="332"/>
      <c r="B625" s="290"/>
      <c r="C625" s="412"/>
      <c r="D625" s="418"/>
      <c r="E625" s="415"/>
      <c r="F625" s="377"/>
      <c r="G625" s="349"/>
      <c r="H625" s="371"/>
      <c r="I625" s="210" t="s">
        <v>1360</v>
      </c>
      <c r="J625" s="82" t="s">
        <v>1667</v>
      </c>
      <c r="K625" s="183">
        <v>8022019</v>
      </c>
      <c r="L625" s="183"/>
      <c r="M625" s="186" t="s">
        <v>495</v>
      </c>
    </row>
    <row r="626" spans="1:13" ht="15">
      <c r="A626" s="332"/>
      <c r="B626" s="288">
        <v>6203</v>
      </c>
      <c r="C626" s="291" t="s">
        <v>149</v>
      </c>
      <c r="D626" s="297" t="s">
        <v>413</v>
      </c>
      <c r="E626" s="294" t="s">
        <v>412</v>
      </c>
      <c r="F626" s="285">
        <v>288800000</v>
      </c>
      <c r="G626" s="309">
        <f>+F626/F798</f>
        <v>0.002393781193713283</v>
      </c>
      <c r="H626" s="303" t="s">
        <v>547</v>
      </c>
      <c r="I626" s="87" t="s">
        <v>1358</v>
      </c>
      <c r="J626" s="166" t="s">
        <v>1001</v>
      </c>
      <c r="K626" s="78"/>
      <c r="L626" s="78" t="s">
        <v>1354</v>
      </c>
      <c r="M626" s="79" t="s">
        <v>563</v>
      </c>
    </row>
    <row r="627" spans="1:13" ht="15">
      <c r="A627" s="332"/>
      <c r="B627" s="289"/>
      <c r="C627" s="292"/>
      <c r="D627" s="298"/>
      <c r="E627" s="295"/>
      <c r="F627" s="286"/>
      <c r="G627" s="310"/>
      <c r="H627" s="304"/>
      <c r="I627" s="88" t="s">
        <v>1353</v>
      </c>
      <c r="J627" s="167" t="s">
        <v>1002</v>
      </c>
      <c r="K627" s="80"/>
      <c r="L627" s="80" t="s">
        <v>1354</v>
      </c>
      <c r="M627" s="81" t="s">
        <v>505</v>
      </c>
    </row>
    <row r="628" spans="1:13" ht="24.75" thickBot="1">
      <c r="A628" s="332"/>
      <c r="B628" s="290"/>
      <c r="C628" s="293"/>
      <c r="D628" s="299"/>
      <c r="E628" s="296"/>
      <c r="F628" s="287"/>
      <c r="G628" s="311"/>
      <c r="H628" s="305"/>
      <c r="I628" s="105" t="s">
        <v>1348</v>
      </c>
      <c r="J628" s="168" t="s">
        <v>1003</v>
      </c>
      <c r="K628" s="83"/>
      <c r="L628" s="83" t="s">
        <v>1354</v>
      </c>
      <c r="M628" s="84" t="s">
        <v>495</v>
      </c>
    </row>
    <row r="629" spans="1:13" ht="60.75" thickBot="1">
      <c r="A629" s="332"/>
      <c r="B629" s="65">
        <v>6207</v>
      </c>
      <c r="C629" s="67" t="s">
        <v>142</v>
      </c>
      <c r="D629" s="71" t="s">
        <v>399</v>
      </c>
      <c r="E629" s="85" t="s">
        <v>398</v>
      </c>
      <c r="F629" s="68">
        <v>45000000</v>
      </c>
      <c r="G629" s="93">
        <f>+F629/F798</f>
        <v>0.00037299222201211133</v>
      </c>
      <c r="H629" s="72" t="s">
        <v>475</v>
      </c>
      <c r="I629" s="67" t="s">
        <v>1345</v>
      </c>
      <c r="J629" s="71" t="s">
        <v>1004</v>
      </c>
      <c r="K629" s="68"/>
      <c r="L629" s="68" t="s">
        <v>1354</v>
      </c>
      <c r="M629" s="69" t="s">
        <v>505</v>
      </c>
    </row>
    <row r="630" spans="1:13" ht="36.75" thickBot="1">
      <c r="A630" s="332"/>
      <c r="B630" s="114">
        <v>6208</v>
      </c>
      <c r="C630" s="115" t="s">
        <v>144</v>
      </c>
      <c r="D630" s="116" t="s">
        <v>402</v>
      </c>
      <c r="E630" s="117" t="s">
        <v>401</v>
      </c>
      <c r="F630" s="118">
        <v>202988000</v>
      </c>
      <c r="G630" s="119">
        <f>+F630/F798</f>
        <v>0.001682509892484321</v>
      </c>
      <c r="H630" s="120" t="s">
        <v>475</v>
      </c>
      <c r="I630" s="115" t="s">
        <v>1348</v>
      </c>
      <c r="J630" s="116" t="s">
        <v>482</v>
      </c>
      <c r="K630" s="118"/>
      <c r="L630" s="118" t="s">
        <v>1354</v>
      </c>
      <c r="M630" s="121" t="s">
        <v>563</v>
      </c>
    </row>
    <row r="631" spans="1:13" ht="36.75" thickBot="1">
      <c r="A631" s="332"/>
      <c r="B631" s="65">
        <v>6214</v>
      </c>
      <c r="C631" s="67" t="s">
        <v>168</v>
      </c>
      <c r="D631" s="71" t="s">
        <v>446</v>
      </c>
      <c r="E631" s="85" t="s">
        <v>445</v>
      </c>
      <c r="F631" s="68">
        <v>20000000</v>
      </c>
      <c r="G631" s="93">
        <f>+F631/F798</f>
        <v>0.0001657743208942717</v>
      </c>
      <c r="H631" s="72" t="s">
        <v>547</v>
      </c>
      <c r="I631" s="67" t="s">
        <v>1348</v>
      </c>
      <c r="J631" s="71" t="s">
        <v>1014</v>
      </c>
      <c r="K631" s="68">
        <v>2142857</v>
      </c>
      <c r="L631" s="68" t="s">
        <v>1354</v>
      </c>
      <c r="M631" s="69" t="s">
        <v>563</v>
      </c>
    </row>
    <row r="632" spans="1:13" ht="24">
      <c r="A632" s="332"/>
      <c r="B632" s="288">
        <v>6215</v>
      </c>
      <c r="C632" s="291" t="s">
        <v>152</v>
      </c>
      <c r="D632" s="297" t="s">
        <v>227</v>
      </c>
      <c r="E632" s="306" t="s">
        <v>418</v>
      </c>
      <c r="F632" s="285">
        <v>335561066</v>
      </c>
      <c r="G632" s="309">
        <f>+F632/F798</f>
        <v>0.002781370391735394</v>
      </c>
      <c r="H632" s="303" t="s">
        <v>475</v>
      </c>
      <c r="I632" s="87" t="s">
        <v>1360</v>
      </c>
      <c r="J632" s="166" t="s">
        <v>1016</v>
      </c>
      <c r="K632" s="78">
        <v>1171482</v>
      </c>
      <c r="L632" s="78" t="s">
        <v>1354</v>
      </c>
      <c r="M632" s="79" t="s">
        <v>563</v>
      </c>
    </row>
    <row r="633" spans="1:13" ht="12.75" thickBot="1">
      <c r="A633" s="332"/>
      <c r="B633" s="290"/>
      <c r="C633" s="293"/>
      <c r="D633" s="299"/>
      <c r="E633" s="308"/>
      <c r="F633" s="287"/>
      <c r="G633" s="311"/>
      <c r="H633" s="305"/>
      <c r="I633" s="105" t="s">
        <v>1345</v>
      </c>
      <c r="J633" s="168" t="s">
        <v>1015</v>
      </c>
      <c r="K633" s="83"/>
      <c r="L633" s="83" t="s">
        <v>1347</v>
      </c>
      <c r="M633" s="84" t="s">
        <v>505</v>
      </c>
    </row>
    <row r="634" spans="1:13" ht="36">
      <c r="A634" s="332"/>
      <c r="B634" s="288">
        <v>6219</v>
      </c>
      <c r="C634" s="291" t="s">
        <v>163</v>
      </c>
      <c r="D634" s="297" t="s">
        <v>438</v>
      </c>
      <c r="E634" s="306" t="s">
        <v>437</v>
      </c>
      <c r="F634" s="285">
        <v>1115350000</v>
      </c>
      <c r="G634" s="309">
        <f>+F634/F798</f>
        <v>0.009244819440471296</v>
      </c>
      <c r="H634" s="303" t="s">
        <v>476</v>
      </c>
      <c r="I634" s="87" t="s">
        <v>1345</v>
      </c>
      <c r="J634" s="166" t="s">
        <v>1248</v>
      </c>
      <c r="K634" s="78"/>
      <c r="L634" s="78" t="s">
        <v>1354</v>
      </c>
      <c r="M634" s="79" t="s">
        <v>505</v>
      </c>
    </row>
    <row r="635" spans="1:13" ht="24">
      <c r="A635" s="332"/>
      <c r="B635" s="289"/>
      <c r="C635" s="292"/>
      <c r="D635" s="298"/>
      <c r="E635" s="307"/>
      <c r="F635" s="286"/>
      <c r="G635" s="310"/>
      <c r="H635" s="304"/>
      <c r="I635" s="88" t="s">
        <v>1402</v>
      </c>
      <c r="J635" s="167" t="s">
        <v>1032</v>
      </c>
      <c r="K635" s="80"/>
      <c r="L635" s="80" t="s">
        <v>1354</v>
      </c>
      <c r="M635" s="81" t="s">
        <v>505</v>
      </c>
    </row>
    <row r="636" spans="1:13" ht="24">
      <c r="A636" s="332"/>
      <c r="B636" s="289"/>
      <c r="C636" s="292"/>
      <c r="D636" s="298"/>
      <c r="E636" s="307"/>
      <c r="F636" s="286"/>
      <c r="G636" s="310"/>
      <c r="H636" s="304"/>
      <c r="I636" s="88" t="s">
        <v>1345</v>
      </c>
      <c r="J636" s="167" t="s">
        <v>1249</v>
      </c>
      <c r="K636" s="80"/>
      <c r="L636" s="80" t="s">
        <v>1354</v>
      </c>
      <c r="M636" s="81" t="s">
        <v>505</v>
      </c>
    </row>
    <row r="637" spans="1:13" ht="15">
      <c r="A637" s="332"/>
      <c r="B637" s="289"/>
      <c r="C637" s="292"/>
      <c r="D637" s="298"/>
      <c r="E637" s="307"/>
      <c r="F637" s="286"/>
      <c r="G637" s="310"/>
      <c r="H637" s="304"/>
      <c r="I637" s="88" t="s">
        <v>1360</v>
      </c>
      <c r="J637" s="167" t="s">
        <v>1250</v>
      </c>
      <c r="K637" s="80"/>
      <c r="L637" s="80" t="s">
        <v>1354</v>
      </c>
      <c r="M637" s="81" t="s">
        <v>563</v>
      </c>
    </row>
    <row r="638" spans="1:13" ht="24">
      <c r="A638" s="332"/>
      <c r="B638" s="289"/>
      <c r="C638" s="292"/>
      <c r="D638" s="298"/>
      <c r="E638" s="307"/>
      <c r="F638" s="286"/>
      <c r="G638" s="310"/>
      <c r="H638" s="304"/>
      <c r="I638" s="88" t="s">
        <v>1345</v>
      </c>
      <c r="J638" s="167" t="s">
        <v>1029</v>
      </c>
      <c r="K638" s="80"/>
      <c r="L638" s="80" t="s">
        <v>1342</v>
      </c>
      <c r="M638" s="81" t="s">
        <v>505</v>
      </c>
    </row>
    <row r="639" spans="1:13" ht="24">
      <c r="A639" s="332"/>
      <c r="B639" s="289"/>
      <c r="C639" s="292"/>
      <c r="D639" s="298"/>
      <c r="E639" s="307"/>
      <c r="F639" s="286"/>
      <c r="G639" s="310"/>
      <c r="H639" s="304"/>
      <c r="I639" s="88" t="s">
        <v>1502</v>
      </c>
      <c r="J639" s="167" t="s">
        <v>1030</v>
      </c>
      <c r="K639" s="80"/>
      <c r="L639" s="80" t="s">
        <v>1347</v>
      </c>
      <c r="M639" s="81" t="s">
        <v>563</v>
      </c>
    </row>
    <row r="640" spans="1:13" ht="24.75" thickBot="1">
      <c r="A640" s="332"/>
      <c r="B640" s="290"/>
      <c r="C640" s="293"/>
      <c r="D640" s="299"/>
      <c r="E640" s="308"/>
      <c r="F640" s="287"/>
      <c r="G640" s="311"/>
      <c r="H640" s="305"/>
      <c r="I640" s="168" t="s">
        <v>1389</v>
      </c>
      <c r="J640" s="168" t="s">
        <v>1031</v>
      </c>
      <c r="K640" s="83"/>
      <c r="L640" s="83" t="s">
        <v>1354</v>
      </c>
      <c r="M640" s="84" t="s">
        <v>495</v>
      </c>
    </row>
    <row r="641" spans="1:13" ht="24">
      <c r="A641" s="332"/>
      <c r="B641" s="288">
        <v>6220</v>
      </c>
      <c r="C641" s="291" t="s">
        <v>145</v>
      </c>
      <c r="D641" s="297" t="s">
        <v>351</v>
      </c>
      <c r="E641" s="294" t="s">
        <v>403</v>
      </c>
      <c r="F641" s="285">
        <v>170000000</v>
      </c>
      <c r="G641" s="309">
        <f>+F641/F798</f>
        <v>0.0014090817276013095</v>
      </c>
      <c r="H641" s="303" t="s">
        <v>474</v>
      </c>
      <c r="I641" s="166" t="s">
        <v>1358</v>
      </c>
      <c r="J641" s="166" t="s">
        <v>1034</v>
      </c>
      <c r="K641" s="78"/>
      <c r="L641" s="78" t="s">
        <v>1354</v>
      </c>
      <c r="M641" s="79" t="s">
        <v>563</v>
      </c>
    </row>
    <row r="642" spans="1:13" ht="24">
      <c r="A642" s="332"/>
      <c r="B642" s="289"/>
      <c r="C642" s="292"/>
      <c r="D642" s="298"/>
      <c r="E642" s="295"/>
      <c r="F642" s="286"/>
      <c r="G642" s="310"/>
      <c r="H642" s="304"/>
      <c r="I642" s="88" t="s">
        <v>1345</v>
      </c>
      <c r="J642" s="167" t="s">
        <v>1668</v>
      </c>
      <c r="K642" s="80"/>
      <c r="L642" s="80" t="s">
        <v>1342</v>
      </c>
      <c r="M642" s="81" t="s">
        <v>505</v>
      </c>
    </row>
    <row r="643" spans="1:13" ht="24.75" thickBot="1">
      <c r="A643" s="332"/>
      <c r="B643" s="290"/>
      <c r="C643" s="293"/>
      <c r="D643" s="299"/>
      <c r="E643" s="296"/>
      <c r="F643" s="287"/>
      <c r="G643" s="311"/>
      <c r="H643" s="305"/>
      <c r="I643" s="105" t="s">
        <v>1348</v>
      </c>
      <c r="J643" s="168" t="s">
        <v>1669</v>
      </c>
      <c r="K643" s="83">
        <v>160678</v>
      </c>
      <c r="L643" s="83" t="s">
        <v>1354</v>
      </c>
      <c r="M643" s="84" t="s">
        <v>495</v>
      </c>
    </row>
    <row r="644" spans="1:13" ht="15">
      <c r="A644" s="332"/>
      <c r="B644" s="288">
        <v>6225</v>
      </c>
      <c r="C644" s="291" t="s">
        <v>149</v>
      </c>
      <c r="D644" s="297" t="s">
        <v>411</v>
      </c>
      <c r="E644" s="294" t="s">
        <v>410</v>
      </c>
      <c r="F644" s="285">
        <v>248000000</v>
      </c>
      <c r="G644" s="309">
        <f>+F644/F798</f>
        <v>0.002055601579088969</v>
      </c>
      <c r="H644" s="303" t="s">
        <v>479</v>
      </c>
      <c r="I644" s="87" t="s">
        <v>1345</v>
      </c>
      <c r="J644" s="166" t="s">
        <v>1041</v>
      </c>
      <c r="K644" s="78"/>
      <c r="L644" s="78" t="s">
        <v>1354</v>
      </c>
      <c r="M644" s="79" t="s">
        <v>505</v>
      </c>
    </row>
    <row r="645" spans="1:13" ht="15">
      <c r="A645" s="332"/>
      <c r="B645" s="289"/>
      <c r="C645" s="292"/>
      <c r="D645" s="298"/>
      <c r="E645" s="295"/>
      <c r="F645" s="286"/>
      <c r="G645" s="310"/>
      <c r="H645" s="304"/>
      <c r="I645" s="88" t="s">
        <v>1345</v>
      </c>
      <c r="J645" s="167" t="s">
        <v>1042</v>
      </c>
      <c r="K645" s="80"/>
      <c r="L645" s="80" t="s">
        <v>1354</v>
      </c>
      <c r="M645" s="81" t="s">
        <v>505</v>
      </c>
    </row>
    <row r="646" spans="1:13" ht="15">
      <c r="A646" s="332"/>
      <c r="B646" s="289"/>
      <c r="C646" s="292"/>
      <c r="D646" s="298"/>
      <c r="E646" s="295"/>
      <c r="F646" s="286"/>
      <c r="G646" s="310"/>
      <c r="H646" s="304"/>
      <c r="I646" s="88" t="s">
        <v>1345</v>
      </c>
      <c r="J646" s="167" t="s">
        <v>1043</v>
      </c>
      <c r="K646" s="80"/>
      <c r="L646" s="80" t="s">
        <v>1354</v>
      </c>
      <c r="M646" s="81" t="s">
        <v>505</v>
      </c>
    </row>
    <row r="647" spans="1:13" ht="24.75" thickBot="1">
      <c r="A647" s="332"/>
      <c r="B647" s="290"/>
      <c r="C647" s="293"/>
      <c r="D647" s="299"/>
      <c r="E647" s="296"/>
      <c r="F647" s="287"/>
      <c r="G647" s="311"/>
      <c r="H647" s="305"/>
      <c r="I647" s="105" t="s">
        <v>1348</v>
      </c>
      <c r="J647" s="168" t="s">
        <v>1044</v>
      </c>
      <c r="K647" s="83"/>
      <c r="L647" s="83" t="s">
        <v>1354</v>
      </c>
      <c r="M647" s="84" t="s">
        <v>495</v>
      </c>
    </row>
    <row r="648" spans="1:13" ht="60">
      <c r="A648" s="332"/>
      <c r="B648" s="288">
        <v>6228</v>
      </c>
      <c r="C648" s="291" t="s">
        <v>153</v>
      </c>
      <c r="D648" s="297" t="s">
        <v>212</v>
      </c>
      <c r="E648" s="294" t="s">
        <v>419</v>
      </c>
      <c r="F648" s="285">
        <v>358780431</v>
      </c>
      <c r="G648" s="309">
        <f>+F648/F798</f>
        <v>0.002973829114958955</v>
      </c>
      <c r="H648" s="303" t="s">
        <v>479</v>
      </c>
      <c r="I648" s="87" t="s">
        <v>1345</v>
      </c>
      <c r="J648" s="166" t="s">
        <v>1252</v>
      </c>
      <c r="K648" s="78"/>
      <c r="L648" s="78" t="s">
        <v>1354</v>
      </c>
      <c r="M648" s="79" t="s">
        <v>505</v>
      </c>
    </row>
    <row r="649" spans="1:13" ht="15">
      <c r="A649" s="332"/>
      <c r="B649" s="289"/>
      <c r="C649" s="292"/>
      <c r="D649" s="298"/>
      <c r="E649" s="295"/>
      <c r="F649" s="286"/>
      <c r="G649" s="310"/>
      <c r="H649" s="304"/>
      <c r="I649" s="88" t="s">
        <v>1348</v>
      </c>
      <c r="J649" s="167" t="s">
        <v>1046</v>
      </c>
      <c r="K649" s="80">
        <v>1006667</v>
      </c>
      <c r="L649" s="80" t="s">
        <v>1354</v>
      </c>
      <c r="M649" s="81" t="s">
        <v>495</v>
      </c>
    </row>
    <row r="650" spans="1:13" ht="24.75" thickBot="1">
      <c r="A650" s="332"/>
      <c r="B650" s="290"/>
      <c r="C650" s="293"/>
      <c r="D650" s="299"/>
      <c r="E650" s="296"/>
      <c r="F650" s="287"/>
      <c r="G650" s="311"/>
      <c r="H650" s="305"/>
      <c r="I650" s="105" t="s">
        <v>1360</v>
      </c>
      <c r="J650" s="168" t="s">
        <v>1047</v>
      </c>
      <c r="K650" s="83">
        <v>49583614</v>
      </c>
      <c r="L650" s="83" t="s">
        <v>1354</v>
      </c>
      <c r="M650" s="84" t="s">
        <v>495</v>
      </c>
    </row>
    <row r="651" spans="1:13" ht="15">
      <c r="A651" s="332"/>
      <c r="B651" s="288">
        <v>6229</v>
      </c>
      <c r="C651" s="291" t="s">
        <v>172</v>
      </c>
      <c r="D651" s="297" t="s">
        <v>453</v>
      </c>
      <c r="E651" s="294" t="s">
        <v>452</v>
      </c>
      <c r="F651" s="285">
        <v>18000000</v>
      </c>
      <c r="G651" s="309">
        <f>+F651/F798</f>
        <v>0.00014919688880484451</v>
      </c>
      <c r="H651" s="303" t="s">
        <v>545</v>
      </c>
      <c r="I651" s="87" t="s">
        <v>1345</v>
      </c>
      <c r="J651" s="166" t="s">
        <v>1253</v>
      </c>
      <c r="K651" s="78"/>
      <c r="L651" s="78" t="s">
        <v>1354</v>
      </c>
      <c r="M651" s="79" t="s">
        <v>505</v>
      </c>
    </row>
    <row r="652" spans="1:13" ht="24.75" thickBot="1">
      <c r="A652" s="332"/>
      <c r="B652" s="290"/>
      <c r="C652" s="293"/>
      <c r="D652" s="299"/>
      <c r="E652" s="296"/>
      <c r="F652" s="287"/>
      <c r="G652" s="311"/>
      <c r="H652" s="305"/>
      <c r="I652" s="105" t="s">
        <v>1348</v>
      </c>
      <c r="J652" s="168" t="s">
        <v>1050</v>
      </c>
      <c r="K652" s="83">
        <v>100229</v>
      </c>
      <c r="L652" s="83" t="s">
        <v>1354</v>
      </c>
      <c r="M652" s="84" t="s">
        <v>495</v>
      </c>
    </row>
    <row r="653" spans="1:13" ht="24">
      <c r="A653" s="332"/>
      <c r="B653" s="288">
        <v>6232</v>
      </c>
      <c r="C653" s="291" t="s">
        <v>179</v>
      </c>
      <c r="D653" s="297" t="s">
        <v>285</v>
      </c>
      <c r="E653" s="294" t="s">
        <v>465</v>
      </c>
      <c r="F653" s="285">
        <v>1346428571</v>
      </c>
      <c r="G653" s="309">
        <f>+F653/F798</f>
        <v>0.011160164099508483</v>
      </c>
      <c r="H653" s="303" t="s">
        <v>547</v>
      </c>
      <c r="I653" s="87" t="s">
        <v>1353</v>
      </c>
      <c r="J653" s="166" t="s">
        <v>1066</v>
      </c>
      <c r="K653" s="78"/>
      <c r="L653" s="78" t="s">
        <v>1354</v>
      </c>
      <c r="M653" s="79" t="s">
        <v>505</v>
      </c>
    </row>
    <row r="654" spans="1:13" ht="15">
      <c r="A654" s="332"/>
      <c r="B654" s="289"/>
      <c r="C654" s="292"/>
      <c r="D654" s="298"/>
      <c r="E654" s="295"/>
      <c r="F654" s="286"/>
      <c r="G654" s="310"/>
      <c r="H654" s="304"/>
      <c r="I654" s="88" t="s">
        <v>1348</v>
      </c>
      <c r="J654" s="167" t="s">
        <v>1067</v>
      </c>
      <c r="K654" s="80">
        <v>11603284</v>
      </c>
      <c r="L654" s="80" t="s">
        <v>1354</v>
      </c>
      <c r="M654" s="81" t="s">
        <v>495</v>
      </c>
    </row>
    <row r="655" spans="1:13" ht="15">
      <c r="A655" s="332"/>
      <c r="B655" s="289"/>
      <c r="C655" s="292"/>
      <c r="D655" s="298"/>
      <c r="E655" s="295"/>
      <c r="F655" s="286"/>
      <c r="G655" s="310"/>
      <c r="H655" s="304"/>
      <c r="I655" s="88" t="s">
        <v>1348</v>
      </c>
      <c r="J655" s="167" t="s">
        <v>1068</v>
      </c>
      <c r="K655" s="80">
        <v>64004135</v>
      </c>
      <c r="L655" s="80" t="s">
        <v>1354</v>
      </c>
      <c r="M655" s="81" t="s">
        <v>495</v>
      </c>
    </row>
    <row r="656" spans="1:13" ht="12.75" thickBot="1">
      <c r="A656" s="332"/>
      <c r="B656" s="290"/>
      <c r="C656" s="293"/>
      <c r="D656" s="299"/>
      <c r="E656" s="296"/>
      <c r="F656" s="287"/>
      <c r="G656" s="311"/>
      <c r="H656" s="305"/>
      <c r="I656" s="105" t="s">
        <v>1360</v>
      </c>
      <c r="J656" s="168" t="s">
        <v>1069</v>
      </c>
      <c r="K656" s="83">
        <v>3959088</v>
      </c>
      <c r="L656" s="83" t="s">
        <v>1354</v>
      </c>
      <c r="M656" s="84" t="s">
        <v>495</v>
      </c>
    </row>
    <row r="657" spans="1:13" ht="24">
      <c r="A657" s="332"/>
      <c r="B657" s="288">
        <v>6234</v>
      </c>
      <c r="C657" s="291" t="s">
        <v>165</v>
      </c>
      <c r="D657" s="297" t="s">
        <v>441</v>
      </c>
      <c r="E657" s="294" t="s">
        <v>440</v>
      </c>
      <c r="F657" s="285">
        <v>252000000</v>
      </c>
      <c r="G657" s="309">
        <f>+F657/F798</f>
        <v>0.0020887564432678233</v>
      </c>
      <c r="H657" s="303" t="s">
        <v>549</v>
      </c>
      <c r="I657" s="87" t="s">
        <v>1351</v>
      </c>
      <c r="J657" s="166" t="s">
        <v>1070</v>
      </c>
      <c r="K657" s="78">
        <v>4271287</v>
      </c>
      <c r="L657" s="78" t="s">
        <v>1354</v>
      </c>
      <c r="M657" s="79" t="s">
        <v>563</v>
      </c>
    </row>
    <row r="658" spans="1:13" ht="24">
      <c r="A658" s="332"/>
      <c r="B658" s="289"/>
      <c r="C658" s="292"/>
      <c r="D658" s="298"/>
      <c r="E658" s="295"/>
      <c r="F658" s="286"/>
      <c r="G658" s="310"/>
      <c r="H658" s="304"/>
      <c r="I658" s="88" t="s">
        <v>1353</v>
      </c>
      <c r="J658" s="167" t="s">
        <v>1071</v>
      </c>
      <c r="K658" s="80"/>
      <c r="L658" s="80" t="s">
        <v>1354</v>
      </c>
      <c r="M658" s="81" t="s">
        <v>505</v>
      </c>
    </row>
    <row r="659" spans="1:13" ht="24">
      <c r="A659" s="332"/>
      <c r="B659" s="289"/>
      <c r="C659" s="292"/>
      <c r="D659" s="298"/>
      <c r="E659" s="295"/>
      <c r="F659" s="286"/>
      <c r="G659" s="310"/>
      <c r="H659" s="304"/>
      <c r="I659" s="88" t="s">
        <v>1345</v>
      </c>
      <c r="J659" s="167" t="s">
        <v>1670</v>
      </c>
      <c r="K659" s="80">
        <v>14000000</v>
      </c>
      <c r="L659" s="80" t="s">
        <v>1354</v>
      </c>
      <c r="M659" s="81" t="s">
        <v>505</v>
      </c>
    </row>
    <row r="660" spans="1:13" ht="24">
      <c r="A660" s="332"/>
      <c r="B660" s="289"/>
      <c r="C660" s="292"/>
      <c r="D660" s="298"/>
      <c r="E660" s="295"/>
      <c r="F660" s="286"/>
      <c r="G660" s="310"/>
      <c r="H660" s="304"/>
      <c r="I660" s="88" t="s">
        <v>1348</v>
      </c>
      <c r="J660" s="167" t="s">
        <v>1072</v>
      </c>
      <c r="K660" s="80">
        <v>5733413</v>
      </c>
      <c r="L660" s="80" t="s">
        <v>1354</v>
      </c>
      <c r="M660" s="81" t="s">
        <v>495</v>
      </c>
    </row>
    <row r="661" spans="1:13" ht="15">
      <c r="A661" s="332"/>
      <c r="B661" s="289"/>
      <c r="C661" s="292"/>
      <c r="D661" s="298"/>
      <c r="E661" s="295"/>
      <c r="F661" s="286"/>
      <c r="G661" s="310"/>
      <c r="H661" s="304"/>
      <c r="I661" s="88" t="s">
        <v>1345</v>
      </c>
      <c r="J661" s="167" t="s">
        <v>1073</v>
      </c>
      <c r="K661" s="80"/>
      <c r="L661" s="80" t="s">
        <v>1354</v>
      </c>
      <c r="M661" s="81" t="s">
        <v>505</v>
      </c>
    </row>
    <row r="662" spans="1:13" ht="24.75" thickBot="1">
      <c r="A662" s="332"/>
      <c r="B662" s="290"/>
      <c r="C662" s="293"/>
      <c r="D662" s="299"/>
      <c r="E662" s="296"/>
      <c r="F662" s="287"/>
      <c r="G662" s="311"/>
      <c r="H662" s="305"/>
      <c r="I662" s="105" t="s">
        <v>1360</v>
      </c>
      <c r="J662" s="168" t="s">
        <v>1074</v>
      </c>
      <c r="K662" s="83">
        <v>554850</v>
      </c>
      <c r="L662" s="83" t="s">
        <v>1354</v>
      </c>
      <c r="M662" s="84" t="s">
        <v>495</v>
      </c>
    </row>
    <row r="663" spans="1:13" ht="24">
      <c r="A663" s="332"/>
      <c r="B663" s="288">
        <v>6235</v>
      </c>
      <c r="C663" s="291" t="s">
        <v>175</v>
      </c>
      <c r="D663" s="297" t="s">
        <v>285</v>
      </c>
      <c r="E663" s="294" t="s">
        <v>456</v>
      </c>
      <c r="F663" s="285">
        <v>797039077</v>
      </c>
      <c r="G663" s="309">
        <f>+F663/F798</f>
        <v>0.006606430585793606</v>
      </c>
      <c r="H663" s="303" t="s">
        <v>474</v>
      </c>
      <c r="I663" s="87" t="s">
        <v>1358</v>
      </c>
      <c r="J663" s="166" t="s">
        <v>1077</v>
      </c>
      <c r="K663" s="78"/>
      <c r="L663" s="78" t="s">
        <v>1354</v>
      </c>
      <c r="M663" s="79" t="s">
        <v>563</v>
      </c>
    </row>
    <row r="664" spans="1:13" ht="23.25" customHeight="1" thickBot="1">
      <c r="A664" s="332"/>
      <c r="B664" s="290"/>
      <c r="C664" s="293"/>
      <c r="D664" s="299"/>
      <c r="E664" s="296"/>
      <c r="F664" s="287"/>
      <c r="G664" s="311"/>
      <c r="H664" s="305"/>
      <c r="I664" s="105" t="s">
        <v>1345</v>
      </c>
      <c r="J664" s="168" t="s">
        <v>1076</v>
      </c>
      <c r="K664" s="83"/>
      <c r="L664" s="83" t="s">
        <v>1354</v>
      </c>
      <c r="M664" s="84" t="s">
        <v>505</v>
      </c>
    </row>
    <row r="665" spans="1:13" ht="15">
      <c r="A665" s="332"/>
      <c r="B665" s="321">
        <v>6237</v>
      </c>
      <c r="C665" s="432" t="s">
        <v>174</v>
      </c>
      <c r="D665" s="432" t="s">
        <v>254</v>
      </c>
      <c r="E665" s="432" t="s">
        <v>455</v>
      </c>
      <c r="F665" s="437">
        <v>500000000</v>
      </c>
      <c r="G665" s="315">
        <f>+F665/F798</f>
        <v>0.0041443580223567925</v>
      </c>
      <c r="H665" s="312" t="s">
        <v>475</v>
      </c>
      <c r="I665" s="161" t="s">
        <v>1360</v>
      </c>
      <c r="J665" s="166" t="s">
        <v>1673</v>
      </c>
      <c r="K665" s="78">
        <v>1100847</v>
      </c>
      <c r="L665" s="78" t="s">
        <v>1354</v>
      </c>
      <c r="M665" s="79" t="s">
        <v>563</v>
      </c>
    </row>
    <row r="666" spans="1:13" ht="24">
      <c r="A666" s="332"/>
      <c r="B666" s="322"/>
      <c r="C666" s="433"/>
      <c r="D666" s="435"/>
      <c r="E666" s="435"/>
      <c r="F666" s="435"/>
      <c r="G666" s="438"/>
      <c r="H666" s="438"/>
      <c r="I666" s="162" t="s">
        <v>1348</v>
      </c>
      <c r="J666" s="167" t="s">
        <v>1674</v>
      </c>
      <c r="K666" s="80">
        <v>81874857</v>
      </c>
      <c r="L666" s="80" t="s">
        <v>1354</v>
      </c>
      <c r="M666" s="81" t="s">
        <v>495</v>
      </c>
    </row>
    <row r="667" spans="1:13" ht="24">
      <c r="A667" s="332"/>
      <c r="B667" s="322"/>
      <c r="C667" s="433"/>
      <c r="D667" s="435"/>
      <c r="E667" s="435"/>
      <c r="F667" s="435"/>
      <c r="G667" s="438"/>
      <c r="H667" s="438"/>
      <c r="I667" s="162" t="s">
        <v>1358</v>
      </c>
      <c r="J667" s="167" t="s">
        <v>1671</v>
      </c>
      <c r="K667" s="80"/>
      <c r="L667" s="80" t="s">
        <v>1354</v>
      </c>
      <c r="M667" s="81" t="s">
        <v>505</v>
      </c>
    </row>
    <row r="668" spans="1:13" ht="24.75" thickBot="1">
      <c r="A668" s="332"/>
      <c r="B668" s="323"/>
      <c r="C668" s="434"/>
      <c r="D668" s="436"/>
      <c r="E668" s="436"/>
      <c r="F668" s="436"/>
      <c r="G668" s="439"/>
      <c r="H668" s="439"/>
      <c r="I668" s="163" t="s">
        <v>1345</v>
      </c>
      <c r="J668" s="168" t="s">
        <v>1672</v>
      </c>
      <c r="K668" s="83"/>
      <c r="L668" s="83" t="s">
        <v>1354</v>
      </c>
      <c r="M668" s="84" t="s">
        <v>505</v>
      </c>
    </row>
    <row r="669" spans="1:13" ht="24">
      <c r="A669" s="332"/>
      <c r="B669" s="288">
        <v>6238</v>
      </c>
      <c r="C669" s="291" t="s">
        <v>158</v>
      </c>
      <c r="D669" s="297" t="s">
        <v>228</v>
      </c>
      <c r="E669" s="294" t="s">
        <v>426</v>
      </c>
      <c r="F669" s="285">
        <v>255881792</v>
      </c>
      <c r="G669" s="309">
        <f>+F669/F798</f>
        <v>0.0021209315149004642</v>
      </c>
      <c r="H669" s="303" t="s">
        <v>475</v>
      </c>
      <c r="I669" s="87" t="s">
        <v>1360</v>
      </c>
      <c r="J669" s="166" t="s">
        <v>1078</v>
      </c>
      <c r="K669" s="78">
        <v>1045529</v>
      </c>
      <c r="L669" s="78" t="s">
        <v>1354</v>
      </c>
      <c r="M669" s="79" t="s">
        <v>563</v>
      </c>
    </row>
    <row r="670" spans="1:13" ht="24.75" thickBot="1">
      <c r="A670" s="332"/>
      <c r="B670" s="290"/>
      <c r="C670" s="293"/>
      <c r="D670" s="299"/>
      <c r="E670" s="296"/>
      <c r="F670" s="287"/>
      <c r="G670" s="311"/>
      <c r="H670" s="305"/>
      <c r="I670" s="105" t="s">
        <v>1358</v>
      </c>
      <c r="J670" s="168" t="s">
        <v>1079</v>
      </c>
      <c r="K670" s="83"/>
      <c r="L670" s="83" t="s">
        <v>1354</v>
      </c>
      <c r="M670" s="84" t="s">
        <v>563</v>
      </c>
    </row>
    <row r="671" spans="1:13" ht="15">
      <c r="A671" s="332"/>
      <c r="B671" s="288">
        <v>6242</v>
      </c>
      <c r="C671" s="291" t="s">
        <v>180</v>
      </c>
      <c r="D671" s="297" t="s">
        <v>466</v>
      </c>
      <c r="E671" s="294" t="s">
        <v>467</v>
      </c>
      <c r="F671" s="285">
        <v>34250000</v>
      </c>
      <c r="G671" s="309">
        <f>+F671/F798</f>
        <v>0.00028388852453144024</v>
      </c>
      <c r="H671" s="303" t="s">
        <v>475</v>
      </c>
      <c r="I671" s="87" t="s">
        <v>1351</v>
      </c>
      <c r="J671" s="166" t="s">
        <v>1080</v>
      </c>
      <c r="K671" s="78">
        <v>3253500</v>
      </c>
      <c r="L671" s="78" t="s">
        <v>1347</v>
      </c>
      <c r="M671" s="79" t="s">
        <v>495</v>
      </c>
    </row>
    <row r="672" spans="1:13" ht="24.75" thickBot="1">
      <c r="A672" s="332"/>
      <c r="B672" s="290"/>
      <c r="C672" s="293"/>
      <c r="D672" s="299"/>
      <c r="E672" s="296"/>
      <c r="F672" s="287"/>
      <c r="G672" s="311"/>
      <c r="H672" s="305"/>
      <c r="I672" s="105" t="s">
        <v>1348</v>
      </c>
      <c r="J672" s="168" t="s">
        <v>1260</v>
      </c>
      <c r="K672" s="83"/>
      <c r="L672" s="83" t="s">
        <v>1354</v>
      </c>
      <c r="M672" s="84" t="s">
        <v>563</v>
      </c>
    </row>
    <row r="673" spans="1:13" ht="15">
      <c r="A673" s="332"/>
      <c r="B673" s="288">
        <v>6243</v>
      </c>
      <c r="C673" s="291" t="s">
        <v>185</v>
      </c>
      <c r="D673" s="297" t="s">
        <v>229</v>
      </c>
      <c r="E673" s="294" t="s">
        <v>473</v>
      </c>
      <c r="F673" s="285">
        <v>530000000</v>
      </c>
      <c r="G673" s="309">
        <f>+F673/F798</f>
        <v>0.0043930195036982</v>
      </c>
      <c r="H673" s="303" t="s">
        <v>475</v>
      </c>
      <c r="I673" s="87" t="s">
        <v>1353</v>
      </c>
      <c r="J673" s="166" t="s">
        <v>1082</v>
      </c>
      <c r="K673" s="78"/>
      <c r="L673" s="78" t="s">
        <v>1354</v>
      </c>
      <c r="M673" s="79" t="s">
        <v>505</v>
      </c>
    </row>
    <row r="674" spans="1:13" ht="24">
      <c r="A674" s="332"/>
      <c r="B674" s="289"/>
      <c r="C674" s="292"/>
      <c r="D674" s="298"/>
      <c r="E674" s="295"/>
      <c r="F674" s="286"/>
      <c r="G674" s="310"/>
      <c r="H674" s="304"/>
      <c r="I674" s="88" t="s">
        <v>1348</v>
      </c>
      <c r="J674" s="167" t="s">
        <v>1083</v>
      </c>
      <c r="K674" s="80">
        <v>2680241</v>
      </c>
      <c r="L674" s="80" t="s">
        <v>1354</v>
      </c>
      <c r="M674" s="81" t="s">
        <v>495</v>
      </c>
    </row>
    <row r="675" spans="1:13" ht="12.75" thickBot="1">
      <c r="A675" s="332"/>
      <c r="B675" s="290"/>
      <c r="C675" s="293"/>
      <c r="D675" s="299"/>
      <c r="E675" s="296"/>
      <c r="F675" s="287"/>
      <c r="G675" s="311"/>
      <c r="H675" s="305"/>
      <c r="I675" s="105" t="s">
        <v>1345</v>
      </c>
      <c r="J675" s="168" t="s">
        <v>1084</v>
      </c>
      <c r="K675" s="83"/>
      <c r="L675" s="83" t="s">
        <v>1347</v>
      </c>
      <c r="M675" s="84" t="s">
        <v>495</v>
      </c>
    </row>
    <row r="676" spans="1:13" ht="36">
      <c r="A676" s="332"/>
      <c r="B676" s="288">
        <v>6244</v>
      </c>
      <c r="C676" s="291" t="s">
        <v>156</v>
      </c>
      <c r="D676" s="297" t="s">
        <v>422</v>
      </c>
      <c r="E676" s="294" t="s">
        <v>421</v>
      </c>
      <c r="F676" s="285">
        <v>116157006</v>
      </c>
      <c r="G676" s="309">
        <f>+F676/F798</f>
        <v>0.0009627924393380921</v>
      </c>
      <c r="H676" s="303" t="s">
        <v>475</v>
      </c>
      <c r="I676" s="87" t="s">
        <v>1345</v>
      </c>
      <c r="J676" s="166" t="s">
        <v>1085</v>
      </c>
      <c r="K676" s="78"/>
      <c r="L676" s="78" t="s">
        <v>1354</v>
      </c>
      <c r="M676" s="79" t="s">
        <v>505</v>
      </c>
    </row>
    <row r="677" spans="1:13" ht="24">
      <c r="A677" s="332"/>
      <c r="B677" s="289"/>
      <c r="C677" s="292"/>
      <c r="D677" s="298"/>
      <c r="E677" s="295"/>
      <c r="F677" s="286"/>
      <c r="G677" s="310"/>
      <c r="H677" s="304"/>
      <c r="I677" s="88" t="s">
        <v>1358</v>
      </c>
      <c r="J677" s="167" t="s">
        <v>1086</v>
      </c>
      <c r="K677" s="80"/>
      <c r="L677" s="80" t="s">
        <v>1354</v>
      </c>
      <c r="M677" s="81" t="s">
        <v>563</v>
      </c>
    </row>
    <row r="678" spans="1:13" ht="24.75" thickBot="1">
      <c r="A678" s="332"/>
      <c r="B678" s="290"/>
      <c r="C678" s="293"/>
      <c r="D678" s="299"/>
      <c r="E678" s="296"/>
      <c r="F678" s="287"/>
      <c r="G678" s="311"/>
      <c r="H678" s="305"/>
      <c r="I678" s="105" t="s">
        <v>1348</v>
      </c>
      <c r="J678" s="168" t="s">
        <v>1087</v>
      </c>
      <c r="K678" s="83">
        <v>32041791</v>
      </c>
      <c r="L678" s="83" t="s">
        <v>1354</v>
      </c>
      <c r="M678" s="84" t="s">
        <v>495</v>
      </c>
    </row>
    <row r="679" spans="1:13" ht="36">
      <c r="A679" s="332"/>
      <c r="B679" s="288">
        <v>6248</v>
      </c>
      <c r="C679" s="291" t="s">
        <v>155</v>
      </c>
      <c r="D679" s="297" t="s">
        <v>229</v>
      </c>
      <c r="E679" s="294" t="s">
        <v>420</v>
      </c>
      <c r="F679" s="285">
        <v>340000000</v>
      </c>
      <c r="G679" s="309">
        <f>+F679/F798</f>
        <v>0.002818163455202619</v>
      </c>
      <c r="H679" s="303" t="s">
        <v>475</v>
      </c>
      <c r="I679" s="87" t="s">
        <v>1402</v>
      </c>
      <c r="J679" s="166" t="s">
        <v>1088</v>
      </c>
      <c r="K679" s="78">
        <v>20000000</v>
      </c>
      <c r="L679" s="78" t="s">
        <v>1347</v>
      </c>
      <c r="M679" s="79" t="s">
        <v>563</v>
      </c>
    </row>
    <row r="680" spans="1:13" ht="24">
      <c r="A680" s="332"/>
      <c r="B680" s="289"/>
      <c r="C680" s="292"/>
      <c r="D680" s="298"/>
      <c r="E680" s="295"/>
      <c r="F680" s="286"/>
      <c r="G680" s="310"/>
      <c r="H680" s="304"/>
      <c r="I680" s="88" t="s">
        <v>1402</v>
      </c>
      <c r="J680" s="167" t="s">
        <v>1089</v>
      </c>
      <c r="K680" s="80">
        <v>33500000</v>
      </c>
      <c r="L680" s="80" t="s">
        <v>1347</v>
      </c>
      <c r="M680" s="81" t="s">
        <v>495</v>
      </c>
    </row>
    <row r="681" spans="1:13" ht="15">
      <c r="A681" s="332"/>
      <c r="B681" s="289"/>
      <c r="C681" s="292"/>
      <c r="D681" s="298"/>
      <c r="E681" s="295"/>
      <c r="F681" s="286"/>
      <c r="G681" s="310"/>
      <c r="H681" s="304"/>
      <c r="I681" s="88" t="s">
        <v>1345</v>
      </c>
      <c r="J681" s="167" t="s">
        <v>1090</v>
      </c>
      <c r="K681" s="80"/>
      <c r="L681" s="80" t="s">
        <v>1354</v>
      </c>
      <c r="M681" s="81" t="s">
        <v>505</v>
      </c>
    </row>
    <row r="682" spans="1:13" ht="24.75" thickBot="1">
      <c r="A682" s="332"/>
      <c r="B682" s="290"/>
      <c r="C682" s="293"/>
      <c r="D682" s="299"/>
      <c r="E682" s="296"/>
      <c r="F682" s="287"/>
      <c r="G682" s="311"/>
      <c r="H682" s="305"/>
      <c r="I682" s="105" t="s">
        <v>1348</v>
      </c>
      <c r="J682" s="168" t="s">
        <v>1091</v>
      </c>
      <c r="K682" s="83">
        <v>86546746</v>
      </c>
      <c r="L682" s="83" t="s">
        <v>1354</v>
      </c>
      <c r="M682" s="84" t="s">
        <v>495</v>
      </c>
    </row>
    <row r="683" spans="1:13" ht="36" customHeight="1">
      <c r="A683" s="332"/>
      <c r="B683" s="288">
        <v>6249</v>
      </c>
      <c r="C683" s="291" t="s">
        <v>159</v>
      </c>
      <c r="D683" s="297" t="s">
        <v>229</v>
      </c>
      <c r="E683" s="306" t="s">
        <v>427</v>
      </c>
      <c r="F683" s="285">
        <v>84000000</v>
      </c>
      <c r="G683" s="309">
        <f>+F683/F798</f>
        <v>0.0006962521477559411</v>
      </c>
      <c r="H683" s="303" t="s">
        <v>475</v>
      </c>
      <c r="I683" s="87" t="s">
        <v>1402</v>
      </c>
      <c r="J683" s="166" t="s">
        <v>1092</v>
      </c>
      <c r="K683" s="78"/>
      <c r="L683" s="78" t="s">
        <v>1347</v>
      </c>
      <c r="M683" s="79" t="s">
        <v>495</v>
      </c>
    </row>
    <row r="684" spans="1:13" ht="24">
      <c r="A684" s="332"/>
      <c r="B684" s="289"/>
      <c r="C684" s="292"/>
      <c r="D684" s="298"/>
      <c r="E684" s="307"/>
      <c r="F684" s="286"/>
      <c r="G684" s="310"/>
      <c r="H684" s="304"/>
      <c r="I684" s="88" t="s">
        <v>1345</v>
      </c>
      <c r="J684" s="167" t="s">
        <v>1532</v>
      </c>
      <c r="K684" s="80"/>
      <c r="L684" s="80" t="s">
        <v>1354</v>
      </c>
      <c r="M684" s="81" t="s">
        <v>505</v>
      </c>
    </row>
    <row r="685" spans="1:13" ht="30.75" customHeight="1" thickBot="1">
      <c r="A685" s="332"/>
      <c r="B685" s="290"/>
      <c r="C685" s="293"/>
      <c r="D685" s="299"/>
      <c r="E685" s="308"/>
      <c r="F685" s="287"/>
      <c r="G685" s="311"/>
      <c r="H685" s="305"/>
      <c r="I685" s="105" t="s">
        <v>1345</v>
      </c>
      <c r="J685" s="168" t="s">
        <v>1093</v>
      </c>
      <c r="K685" s="83"/>
      <c r="L685" s="83" t="s">
        <v>1354</v>
      </c>
      <c r="M685" s="84" t="s">
        <v>505</v>
      </c>
    </row>
    <row r="686" spans="1:13" ht="24">
      <c r="A686" s="332"/>
      <c r="B686" s="288">
        <v>6250</v>
      </c>
      <c r="C686" s="291" t="s">
        <v>161</v>
      </c>
      <c r="D686" s="297" t="s">
        <v>229</v>
      </c>
      <c r="E686" s="294" t="s">
        <v>431</v>
      </c>
      <c r="F686" s="285">
        <v>126000000</v>
      </c>
      <c r="G686" s="309">
        <f>+F686/F798</f>
        <v>0.0010443782216339116</v>
      </c>
      <c r="H686" s="303" t="s">
        <v>475</v>
      </c>
      <c r="I686" s="87" t="s">
        <v>1345</v>
      </c>
      <c r="J686" s="166" t="s">
        <v>1675</v>
      </c>
      <c r="K686" s="78"/>
      <c r="L686" s="78" t="s">
        <v>1354</v>
      </c>
      <c r="M686" s="79" t="s">
        <v>563</v>
      </c>
    </row>
    <row r="687" spans="1:13" ht="15">
      <c r="A687" s="332"/>
      <c r="B687" s="289"/>
      <c r="C687" s="292"/>
      <c r="D687" s="298"/>
      <c r="E687" s="295"/>
      <c r="F687" s="286"/>
      <c r="G687" s="310"/>
      <c r="H687" s="304"/>
      <c r="I687" s="88" t="s">
        <v>1345</v>
      </c>
      <c r="J687" s="167" t="s">
        <v>1676</v>
      </c>
      <c r="K687" s="80"/>
      <c r="L687" s="80" t="s">
        <v>1354</v>
      </c>
      <c r="M687" s="81" t="s">
        <v>505</v>
      </c>
    </row>
    <row r="688" spans="1:13" ht="36.75" thickBot="1">
      <c r="A688" s="332"/>
      <c r="B688" s="290"/>
      <c r="C688" s="293"/>
      <c r="D688" s="299"/>
      <c r="E688" s="296"/>
      <c r="F688" s="287"/>
      <c r="G688" s="311"/>
      <c r="H688" s="305"/>
      <c r="I688" s="105" t="s">
        <v>1348</v>
      </c>
      <c r="J688" s="168" t="s">
        <v>1677</v>
      </c>
      <c r="K688" s="83">
        <v>129026091</v>
      </c>
      <c r="L688" s="83" t="s">
        <v>1354</v>
      </c>
      <c r="M688" s="84" t="s">
        <v>495</v>
      </c>
    </row>
    <row r="689" spans="1:13" ht="24">
      <c r="A689" s="332"/>
      <c r="B689" s="288">
        <v>6251</v>
      </c>
      <c r="C689" s="291" t="s">
        <v>146</v>
      </c>
      <c r="D689" s="297" t="s">
        <v>285</v>
      </c>
      <c r="E689" s="294" t="s">
        <v>464</v>
      </c>
      <c r="F689" s="285">
        <v>693817600</v>
      </c>
      <c r="G689" s="309">
        <f>+F689/F798</f>
        <v>0.005750857073224672</v>
      </c>
      <c r="H689" s="303" t="s">
        <v>475</v>
      </c>
      <c r="I689" s="87" t="s">
        <v>1358</v>
      </c>
      <c r="J689" s="166" t="s">
        <v>1099</v>
      </c>
      <c r="K689" s="78"/>
      <c r="L689" s="78" t="s">
        <v>1354</v>
      </c>
      <c r="M689" s="79" t="s">
        <v>563</v>
      </c>
    </row>
    <row r="690" spans="1:13" ht="12.75" thickBot="1">
      <c r="A690" s="332"/>
      <c r="B690" s="290"/>
      <c r="C690" s="293"/>
      <c r="D690" s="299"/>
      <c r="E690" s="296"/>
      <c r="F690" s="287"/>
      <c r="G690" s="311"/>
      <c r="H690" s="305"/>
      <c r="I690" s="105" t="s">
        <v>1345</v>
      </c>
      <c r="J690" s="168" t="s">
        <v>1100</v>
      </c>
      <c r="K690" s="83"/>
      <c r="L690" s="83" t="s">
        <v>1354</v>
      </c>
      <c r="M690" s="84" t="s">
        <v>505</v>
      </c>
    </row>
    <row r="691" spans="1:13" ht="24">
      <c r="A691" s="332"/>
      <c r="B691" s="288">
        <v>6252</v>
      </c>
      <c r="C691" s="291" t="s">
        <v>157</v>
      </c>
      <c r="D691" s="297" t="s">
        <v>424</v>
      </c>
      <c r="E691" s="294" t="s">
        <v>423</v>
      </c>
      <c r="F691" s="285">
        <v>1099842218</v>
      </c>
      <c r="G691" s="309">
        <f>+F691/F798</f>
        <v>0.009116279838989976</v>
      </c>
      <c r="H691" s="303" t="s">
        <v>545</v>
      </c>
      <c r="I691" s="87" t="s">
        <v>1345</v>
      </c>
      <c r="J691" s="166" t="s">
        <v>1321</v>
      </c>
      <c r="K691" s="78"/>
      <c r="L691" s="78" t="s">
        <v>1342</v>
      </c>
      <c r="M691" s="79" t="s">
        <v>505</v>
      </c>
    </row>
    <row r="692" spans="1:13" ht="24">
      <c r="A692" s="332"/>
      <c r="B692" s="289"/>
      <c r="C692" s="292"/>
      <c r="D692" s="298"/>
      <c r="E692" s="295"/>
      <c r="F692" s="286"/>
      <c r="G692" s="310"/>
      <c r="H692" s="304"/>
      <c r="I692" s="88" t="s">
        <v>1345</v>
      </c>
      <c r="J692" s="167" t="s">
        <v>1322</v>
      </c>
      <c r="K692" s="80"/>
      <c r="L692" s="80" t="s">
        <v>1342</v>
      </c>
      <c r="M692" s="81" t="s">
        <v>505</v>
      </c>
    </row>
    <row r="693" spans="1:13" ht="24">
      <c r="A693" s="332"/>
      <c r="B693" s="289"/>
      <c r="C693" s="292"/>
      <c r="D693" s="298"/>
      <c r="E693" s="295"/>
      <c r="F693" s="286"/>
      <c r="G693" s="310"/>
      <c r="H693" s="304"/>
      <c r="I693" s="88" t="s">
        <v>1345</v>
      </c>
      <c r="J693" s="167" t="s">
        <v>1323</v>
      </c>
      <c r="K693" s="80"/>
      <c r="L693" s="80" t="s">
        <v>1342</v>
      </c>
      <c r="M693" s="81" t="s">
        <v>505</v>
      </c>
    </row>
    <row r="694" spans="1:13" ht="48">
      <c r="A694" s="332"/>
      <c r="B694" s="289"/>
      <c r="C694" s="292"/>
      <c r="D694" s="298"/>
      <c r="E694" s="295"/>
      <c r="F694" s="286"/>
      <c r="G694" s="310"/>
      <c r="H694" s="304"/>
      <c r="I694" s="88" t="s">
        <v>1356</v>
      </c>
      <c r="J694" s="167" t="s">
        <v>1261</v>
      </c>
      <c r="K694" s="80">
        <v>15022228</v>
      </c>
      <c r="L694" s="80" t="s">
        <v>1354</v>
      </c>
      <c r="M694" s="81" t="s">
        <v>495</v>
      </c>
    </row>
    <row r="695" spans="1:13" ht="36">
      <c r="A695" s="332"/>
      <c r="B695" s="289"/>
      <c r="C695" s="292"/>
      <c r="D695" s="298"/>
      <c r="E695" s="295"/>
      <c r="F695" s="286"/>
      <c r="G695" s="310"/>
      <c r="H695" s="304"/>
      <c r="I695" s="88" t="s">
        <v>1356</v>
      </c>
      <c r="J695" s="167" t="s">
        <v>1262</v>
      </c>
      <c r="K695" s="80">
        <v>682000</v>
      </c>
      <c r="L695" s="80" t="s">
        <v>1354</v>
      </c>
      <c r="M695" s="81" t="s">
        <v>495</v>
      </c>
    </row>
    <row r="696" spans="1:13" ht="24">
      <c r="A696" s="332"/>
      <c r="B696" s="289"/>
      <c r="C696" s="292"/>
      <c r="D696" s="298"/>
      <c r="E696" s="295"/>
      <c r="F696" s="286"/>
      <c r="G696" s="310"/>
      <c r="H696" s="304"/>
      <c r="I696" s="88" t="s">
        <v>1345</v>
      </c>
      <c r="J696" s="167" t="s">
        <v>1324</v>
      </c>
      <c r="K696" s="80"/>
      <c r="L696" s="80" t="s">
        <v>1342</v>
      </c>
      <c r="M696" s="81" t="s">
        <v>505</v>
      </c>
    </row>
    <row r="697" spans="1:13" ht="48">
      <c r="A697" s="332"/>
      <c r="B697" s="289"/>
      <c r="C697" s="292"/>
      <c r="D697" s="298"/>
      <c r="E697" s="295"/>
      <c r="F697" s="286"/>
      <c r="G697" s="310"/>
      <c r="H697" s="304"/>
      <c r="I697" s="88" t="s">
        <v>1356</v>
      </c>
      <c r="J697" s="167" t="s">
        <v>1263</v>
      </c>
      <c r="K697" s="80">
        <v>13843640</v>
      </c>
      <c r="L697" s="80" t="s">
        <v>1354</v>
      </c>
      <c r="M697" s="81" t="s">
        <v>495</v>
      </c>
    </row>
    <row r="698" spans="1:13" ht="48">
      <c r="A698" s="332"/>
      <c r="B698" s="289"/>
      <c r="C698" s="292"/>
      <c r="D698" s="298"/>
      <c r="E698" s="295"/>
      <c r="F698" s="286"/>
      <c r="G698" s="310"/>
      <c r="H698" s="304"/>
      <c r="I698" s="88" t="s">
        <v>1356</v>
      </c>
      <c r="J698" s="167" t="s">
        <v>1264</v>
      </c>
      <c r="K698" s="80">
        <v>13843640</v>
      </c>
      <c r="L698" s="80" t="s">
        <v>1354</v>
      </c>
      <c r="M698" s="81" t="s">
        <v>495</v>
      </c>
    </row>
    <row r="699" spans="1:13" ht="48">
      <c r="A699" s="332"/>
      <c r="B699" s="289"/>
      <c r="C699" s="292"/>
      <c r="D699" s="298"/>
      <c r="E699" s="295"/>
      <c r="F699" s="286"/>
      <c r="G699" s="310"/>
      <c r="H699" s="304"/>
      <c r="I699" s="88" t="s">
        <v>1356</v>
      </c>
      <c r="J699" s="167" t="s">
        <v>1265</v>
      </c>
      <c r="K699" s="80">
        <v>12022228</v>
      </c>
      <c r="L699" s="80" t="s">
        <v>1354</v>
      </c>
      <c r="M699" s="81" t="s">
        <v>495</v>
      </c>
    </row>
    <row r="700" spans="1:13" ht="36">
      <c r="A700" s="332"/>
      <c r="B700" s="289"/>
      <c r="C700" s="292"/>
      <c r="D700" s="298"/>
      <c r="E700" s="295"/>
      <c r="F700" s="286"/>
      <c r="G700" s="310"/>
      <c r="H700" s="304"/>
      <c r="I700" s="88" t="s">
        <v>1356</v>
      </c>
      <c r="J700" s="167" t="s">
        <v>1266</v>
      </c>
      <c r="K700" s="80">
        <v>2049000</v>
      </c>
      <c r="L700" s="80" t="s">
        <v>1354</v>
      </c>
      <c r="M700" s="81" t="s">
        <v>495</v>
      </c>
    </row>
    <row r="701" spans="1:13" ht="24">
      <c r="A701" s="332"/>
      <c r="B701" s="289"/>
      <c r="C701" s="292"/>
      <c r="D701" s="298"/>
      <c r="E701" s="295"/>
      <c r="F701" s="286"/>
      <c r="G701" s="310"/>
      <c r="H701" s="304"/>
      <c r="I701" s="88" t="s">
        <v>1353</v>
      </c>
      <c r="J701" s="167" t="s">
        <v>1325</v>
      </c>
      <c r="K701" s="80"/>
      <c r="L701" s="80" t="s">
        <v>1354</v>
      </c>
      <c r="M701" s="81" t="s">
        <v>505</v>
      </c>
    </row>
    <row r="702" spans="1:13" ht="24.75" thickBot="1">
      <c r="A702" s="332"/>
      <c r="B702" s="290"/>
      <c r="C702" s="293"/>
      <c r="D702" s="299"/>
      <c r="E702" s="296"/>
      <c r="F702" s="287"/>
      <c r="G702" s="311"/>
      <c r="H702" s="305"/>
      <c r="I702" s="105" t="s">
        <v>1353</v>
      </c>
      <c r="J702" s="168" t="s">
        <v>1326</v>
      </c>
      <c r="K702" s="83"/>
      <c r="L702" s="83" t="s">
        <v>1354</v>
      </c>
      <c r="M702" s="84" t="s">
        <v>505</v>
      </c>
    </row>
    <row r="703" spans="1:13" ht="15">
      <c r="A703" s="332"/>
      <c r="B703" s="288">
        <v>6253</v>
      </c>
      <c r="C703" s="291" t="s">
        <v>151</v>
      </c>
      <c r="D703" s="297" t="s">
        <v>417</v>
      </c>
      <c r="E703" s="294" t="s">
        <v>415</v>
      </c>
      <c r="F703" s="285">
        <v>26000000</v>
      </c>
      <c r="G703" s="309">
        <f>+F703/F798</f>
        <v>0.0002155066171625532</v>
      </c>
      <c r="H703" s="303" t="s">
        <v>475</v>
      </c>
      <c r="I703" s="87" t="s">
        <v>1358</v>
      </c>
      <c r="J703" s="166" t="s">
        <v>1114</v>
      </c>
      <c r="K703" s="78"/>
      <c r="L703" s="78" t="s">
        <v>1354</v>
      </c>
      <c r="M703" s="79" t="s">
        <v>563</v>
      </c>
    </row>
    <row r="704" spans="1:13" ht="24">
      <c r="A704" s="332"/>
      <c r="B704" s="289"/>
      <c r="C704" s="292"/>
      <c r="D704" s="298"/>
      <c r="E704" s="295"/>
      <c r="F704" s="286"/>
      <c r="G704" s="310"/>
      <c r="H704" s="304"/>
      <c r="I704" s="88" t="s">
        <v>1348</v>
      </c>
      <c r="J704" s="167" t="s">
        <v>1115</v>
      </c>
      <c r="K704" s="80">
        <v>308550000</v>
      </c>
      <c r="L704" s="80" t="s">
        <v>1354</v>
      </c>
      <c r="M704" s="81" t="s">
        <v>495</v>
      </c>
    </row>
    <row r="705" spans="1:13" ht="24.75" thickBot="1">
      <c r="A705" s="332"/>
      <c r="B705" s="290"/>
      <c r="C705" s="293"/>
      <c r="D705" s="299"/>
      <c r="E705" s="296"/>
      <c r="F705" s="287"/>
      <c r="G705" s="311"/>
      <c r="H705" s="305"/>
      <c r="I705" s="105" t="s">
        <v>1389</v>
      </c>
      <c r="J705" s="168" t="s">
        <v>1113</v>
      </c>
      <c r="K705" s="83"/>
      <c r="L705" s="83" t="s">
        <v>1354</v>
      </c>
      <c r="M705" s="84" t="s">
        <v>505</v>
      </c>
    </row>
    <row r="706" spans="1:13" ht="60" customHeight="1">
      <c r="A706" s="332"/>
      <c r="B706" s="288">
        <v>6256</v>
      </c>
      <c r="C706" s="291" t="s">
        <v>183</v>
      </c>
      <c r="D706" s="297" t="s">
        <v>229</v>
      </c>
      <c r="E706" s="306" t="s">
        <v>471</v>
      </c>
      <c r="F706" s="285">
        <v>228803655.75</v>
      </c>
      <c r="G706" s="309">
        <f>+F706/F798</f>
        <v>0.0018964885325041486</v>
      </c>
      <c r="H706" s="303" t="s">
        <v>476</v>
      </c>
      <c r="I706" s="87" t="s">
        <v>1360</v>
      </c>
      <c r="J706" s="166" t="s">
        <v>1118</v>
      </c>
      <c r="K706" s="78">
        <v>6182536</v>
      </c>
      <c r="L706" s="78" t="s">
        <v>1354</v>
      </c>
      <c r="M706" s="79" t="s">
        <v>495</v>
      </c>
    </row>
    <row r="707" spans="1:13" ht="24">
      <c r="A707" s="332"/>
      <c r="B707" s="289"/>
      <c r="C707" s="292"/>
      <c r="D707" s="298"/>
      <c r="E707" s="307"/>
      <c r="F707" s="286"/>
      <c r="G707" s="310"/>
      <c r="H707" s="304"/>
      <c r="I707" s="88" t="s">
        <v>1348</v>
      </c>
      <c r="J707" s="167" t="s">
        <v>1116</v>
      </c>
      <c r="K707" s="80">
        <v>57883136</v>
      </c>
      <c r="L707" s="80" t="s">
        <v>1354</v>
      </c>
      <c r="M707" s="81" t="s">
        <v>495</v>
      </c>
    </row>
    <row r="708" spans="1:13" ht="15">
      <c r="A708" s="332"/>
      <c r="B708" s="289"/>
      <c r="C708" s="292"/>
      <c r="D708" s="298"/>
      <c r="E708" s="307"/>
      <c r="F708" s="286"/>
      <c r="G708" s="310"/>
      <c r="H708" s="304"/>
      <c r="I708" s="88" t="s">
        <v>1345</v>
      </c>
      <c r="J708" s="167" t="s">
        <v>1678</v>
      </c>
      <c r="K708" s="80"/>
      <c r="L708" s="80" t="s">
        <v>1354</v>
      </c>
      <c r="M708" s="81" t="s">
        <v>505</v>
      </c>
    </row>
    <row r="709" spans="1:13" ht="24.75" thickBot="1">
      <c r="A709" s="332"/>
      <c r="B709" s="290"/>
      <c r="C709" s="293"/>
      <c r="D709" s="299"/>
      <c r="E709" s="308"/>
      <c r="F709" s="287"/>
      <c r="G709" s="311"/>
      <c r="H709" s="305"/>
      <c r="I709" s="105" t="s">
        <v>1348</v>
      </c>
      <c r="J709" s="168" t="s">
        <v>1117</v>
      </c>
      <c r="K709" s="83"/>
      <c r="L709" s="83" t="s">
        <v>1354</v>
      </c>
      <c r="M709" s="84" t="s">
        <v>505</v>
      </c>
    </row>
    <row r="710" spans="1:13" ht="15">
      <c r="A710" s="332"/>
      <c r="B710" s="288">
        <v>6257</v>
      </c>
      <c r="C710" s="291" t="s">
        <v>24</v>
      </c>
      <c r="D710" s="297" t="s">
        <v>409</v>
      </c>
      <c r="E710" s="294" t="s">
        <v>408</v>
      </c>
      <c r="F710" s="285">
        <v>198614330</v>
      </c>
      <c r="G710" s="309">
        <f>+F710/F798</f>
        <v>0.0016462577837810387</v>
      </c>
      <c r="H710" s="303" t="s">
        <v>475</v>
      </c>
      <c r="I710" s="87" t="s">
        <v>1348</v>
      </c>
      <c r="J710" s="166" t="s">
        <v>1120</v>
      </c>
      <c r="K710" s="78"/>
      <c r="L710" s="78" t="s">
        <v>1354</v>
      </c>
      <c r="M710" s="79" t="s">
        <v>495</v>
      </c>
    </row>
    <row r="711" spans="1:13" ht="15">
      <c r="A711" s="332"/>
      <c r="B711" s="289"/>
      <c r="C711" s="292"/>
      <c r="D711" s="298"/>
      <c r="E711" s="295"/>
      <c r="F711" s="286"/>
      <c r="G711" s="310"/>
      <c r="H711" s="304"/>
      <c r="I711" s="88" t="s">
        <v>1360</v>
      </c>
      <c r="J711" s="167" t="s">
        <v>1121</v>
      </c>
      <c r="K711" s="80"/>
      <c r="L711" s="80" t="s">
        <v>1354</v>
      </c>
      <c r="M711" s="81" t="s">
        <v>563</v>
      </c>
    </row>
    <row r="712" spans="1:13" ht="24.75" thickBot="1">
      <c r="A712" s="332"/>
      <c r="B712" s="290"/>
      <c r="C712" s="293"/>
      <c r="D712" s="299"/>
      <c r="E712" s="296"/>
      <c r="F712" s="287"/>
      <c r="G712" s="311"/>
      <c r="H712" s="305"/>
      <c r="I712" s="105" t="s">
        <v>1351</v>
      </c>
      <c r="J712" s="168" t="s">
        <v>1126</v>
      </c>
      <c r="K712" s="83">
        <v>79241877</v>
      </c>
      <c r="L712" s="83" t="s">
        <v>1354</v>
      </c>
      <c r="M712" s="84" t="s">
        <v>495</v>
      </c>
    </row>
    <row r="713" spans="1:13" ht="72" customHeight="1">
      <c r="A713" s="332"/>
      <c r="B713" s="288">
        <v>6260</v>
      </c>
      <c r="C713" s="291" t="s">
        <v>173</v>
      </c>
      <c r="D713" s="297" t="s">
        <v>294</v>
      </c>
      <c r="E713" s="294" t="s">
        <v>454</v>
      </c>
      <c r="F713" s="285">
        <v>413423530</v>
      </c>
      <c r="G713" s="309">
        <f>+F713/F798</f>
        <v>0.0034267502463731277</v>
      </c>
      <c r="H713" s="303" t="s">
        <v>547</v>
      </c>
      <c r="I713" s="87" t="s">
        <v>1353</v>
      </c>
      <c r="J713" s="166" t="s">
        <v>1327</v>
      </c>
      <c r="K713" s="78"/>
      <c r="L713" s="78" t="s">
        <v>1354</v>
      </c>
      <c r="M713" s="79" t="s">
        <v>505</v>
      </c>
    </row>
    <row r="714" spans="1:13" ht="24">
      <c r="A714" s="332"/>
      <c r="B714" s="289"/>
      <c r="C714" s="292"/>
      <c r="D714" s="298"/>
      <c r="E714" s="295"/>
      <c r="F714" s="286"/>
      <c r="G714" s="310"/>
      <c r="H714" s="304"/>
      <c r="I714" s="88" t="s">
        <v>1353</v>
      </c>
      <c r="J714" s="167" t="s">
        <v>1328</v>
      </c>
      <c r="K714" s="80"/>
      <c r="L714" s="80" t="s">
        <v>1354</v>
      </c>
      <c r="M714" s="81" t="s">
        <v>505</v>
      </c>
    </row>
    <row r="715" spans="1:13" ht="36">
      <c r="A715" s="332"/>
      <c r="B715" s="289"/>
      <c r="C715" s="292"/>
      <c r="D715" s="298"/>
      <c r="E715" s="295"/>
      <c r="F715" s="286"/>
      <c r="G715" s="310"/>
      <c r="H715" s="304"/>
      <c r="I715" s="88" t="s">
        <v>1345</v>
      </c>
      <c r="J715" s="167" t="s">
        <v>1329</v>
      </c>
      <c r="K715" s="80"/>
      <c r="L715" s="80" t="s">
        <v>1342</v>
      </c>
      <c r="M715" s="81" t="s">
        <v>505</v>
      </c>
    </row>
    <row r="716" spans="1:13" ht="36">
      <c r="A716" s="332"/>
      <c r="B716" s="289"/>
      <c r="C716" s="292"/>
      <c r="D716" s="298"/>
      <c r="E716" s="295"/>
      <c r="F716" s="286"/>
      <c r="G716" s="310"/>
      <c r="H716" s="304"/>
      <c r="I716" s="88" t="s">
        <v>1348</v>
      </c>
      <c r="J716" s="167" t="s">
        <v>1679</v>
      </c>
      <c r="K716" s="80">
        <v>70264184</v>
      </c>
      <c r="L716" s="80" t="s">
        <v>1354</v>
      </c>
      <c r="M716" s="81" t="s">
        <v>495</v>
      </c>
    </row>
    <row r="717" spans="1:13" ht="24.75" thickBot="1">
      <c r="A717" s="332"/>
      <c r="B717" s="290"/>
      <c r="C717" s="293"/>
      <c r="D717" s="299"/>
      <c r="E717" s="296"/>
      <c r="F717" s="287"/>
      <c r="G717" s="311"/>
      <c r="H717" s="305"/>
      <c r="I717" s="168" t="s">
        <v>1349</v>
      </c>
      <c r="J717" s="168" t="s">
        <v>1124</v>
      </c>
      <c r="K717" s="83"/>
      <c r="L717" s="83" t="s">
        <v>1354</v>
      </c>
      <c r="M717" s="84" t="s">
        <v>495</v>
      </c>
    </row>
    <row r="718" spans="1:13" ht="48">
      <c r="A718" s="332"/>
      <c r="B718" s="288">
        <v>6262</v>
      </c>
      <c r="C718" s="291" t="s">
        <v>178</v>
      </c>
      <c r="D718" s="297" t="s">
        <v>1131</v>
      </c>
      <c r="E718" s="294" t="s">
        <v>461</v>
      </c>
      <c r="F718" s="285">
        <v>152252800</v>
      </c>
      <c r="G718" s="309">
        <f>+F718/F798</f>
        <v>0.0012619802262125684</v>
      </c>
      <c r="H718" s="303" t="s">
        <v>549</v>
      </c>
      <c r="I718" s="166" t="s">
        <v>1349</v>
      </c>
      <c r="J718" s="166" t="s">
        <v>1128</v>
      </c>
      <c r="K718" s="78"/>
      <c r="L718" s="78" t="s">
        <v>1354</v>
      </c>
      <c r="M718" s="79" t="s">
        <v>563</v>
      </c>
    </row>
    <row r="719" spans="1:13" ht="15">
      <c r="A719" s="332"/>
      <c r="B719" s="289"/>
      <c r="C719" s="292"/>
      <c r="D719" s="298"/>
      <c r="E719" s="295"/>
      <c r="F719" s="286"/>
      <c r="G719" s="310"/>
      <c r="H719" s="304"/>
      <c r="I719" s="88" t="s">
        <v>1360</v>
      </c>
      <c r="J719" s="167" t="s">
        <v>1130</v>
      </c>
      <c r="K719" s="80"/>
      <c r="L719" s="80" t="s">
        <v>1354</v>
      </c>
      <c r="M719" s="81" t="s">
        <v>495</v>
      </c>
    </row>
    <row r="720" spans="1:13" ht="24.75" thickBot="1">
      <c r="A720" s="332"/>
      <c r="B720" s="290"/>
      <c r="C720" s="293"/>
      <c r="D720" s="299"/>
      <c r="E720" s="296"/>
      <c r="F720" s="287"/>
      <c r="G720" s="311"/>
      <c r="H720" s="305"/>
      <c r="I720" s="105" t="s">
        <v>1348</v>
      </c>
      <c r="J720" s="168" t="s">
        <v>1129</v>
      </c>
      <c r="K720" s="83"/>
      <c r="L720" s="83" t="s">
        <v>1354</v>
      </c>
      <c r="M720" s="84" t="s">
        <v>495</v>
      </c>
    </row>
    <row r="721" spans="1:13" ht="24">
      <c r="A721" s="332"/>
      <c r="B721" s="288">
        <v>6263</v>
      </c>
      <c r="C721" s="291" t="s">
        <v>160</v>
      </c>
      <c r="D721" s="297" t="s">
        <v>187</v>
      </c>
      <c r="E721" s="294" t="s">
        <v>430</v>
      </c>
      <c r="F721" s="285">
        <v>28123200</v>
      </c>
      <c r="G721" s="309">
        <f>+F721/F798</f>
        <v>0.00023310521906868908</v>
      </c>
      <c r="H721" s="303" t="s">
        <v>475</v>
      </c>
      <c r="I721" s="87" t="s">
        <v>1358</v>
      </c>
      <c r="J721" s="166" t="s">
        <v>1132</v>
      </c>
      <c r="K721" s="78"/>
      <c r="L721" s="78" t="s">
        <v>1354</v>
      </c>
      <c r="M721" s="79" t="s">
        <v>563</v>
      </c>
    </row>
    <row r="722" spans="1:13" ht="24">
      <c r="A722" s="332"/>
      <c r="B722" s="289"/>
      <c r="C722" s="292"/>
      <c r="D722" s="298"/>
      <c r="E722" s="295"/>
      <c r="F722" s="286"/>
      <c r="G722" s="310"/>
      <c r="H722" s="304"/>
      <c r="I722" s="88" t="s">
        <v>1348</v>
      </c>
      <c r="J722" s="167" t="s">
        <v>1134</v>
      </c>
      <c r="K722" s="80"/>
      <c r="L722" s="80" t="s">
        <v>1354</v>
      </c>
      <c r="M722" s="81" t="s">
        <v>563</v>
      </c>
    </row>
    <row r="723" spans="1:13" ht="12.75" thickBot="1">
      <c r="A723" s="332"/>
      <c r="B723" s="290"/>
      <c r="C723" s="293"/>
      <c r="D723" s="299"/>
      <c r="E723" s="296"/>
      <c r="F723" s="287"/>
      <c r="G723" s="311"/>
      <c r="H723" s="305"/>
      <c r="I723" s="105" t="s">
        <v>1360</v>
      </c>
      <c r="J723" s="168" t="s">
        <v>1133</v>
      </c>
      <c r="K723" s="83"/>
      <c r="L723" s="83" t="s">
        <v>1354</v>
      </c>
      <c r="M723" s="84" t="s">
        <v>563</v>
      </c>
    </row>
    <row r="724" spans="1:13" ht="24">
      <c r="A724" s="332"/>
      <c r="B724" s="288">
        <v>6264</v>
      </c>
      <c r="C724" s="291" t="s">
        <v>143</v>
      </c>
      <c r="D724" s="297" t="s">
        <v>193</v>
      </c>
      <c r="E724" s="294" t="s">
        <v>400</v>
      </c>
      <c r="F724" s="285">
        <v>1610000000</v>
      </c>
      <c r="G724" s="309">
        <f>+F724/F798</f>
        <v>0.013344832831988871</v>
      </c>
      <c r="H724" s="303" t="s">
        <v>475</v>
      </c>
      <c r="I724" s="87" t="s">
        <v>1353</v>
      </c>
      <c r="J724" s="166" t="s">
        <v>1135</v>
      </c>
      <c r="K724" s="78"/>
      <c r="L724" s="78" t="s">
        <v>1354</v>
      </c>
      <c r="M724" s="79" t="s">
        <v>505</v>
      </c>
    </row>
    <row r="725" spans="1:13" ht="24">
      <c r="A725" s="332"/>
      <c r="B725" s="289"/>
      <c r="C725" s="292"/>
      <c r="D725" s="298"/>
      <c r="E725" s="295"/>
      <c r="F725" s="286"/>
      <c r="G725" s="310"/>
      <c r="H725" s="304"/>
      <c r="I725" s="88" t="s">
        <v>1345</v>
      </c>
      <c r="J725" s="167" t="s">
        <v>1680</v>
      </c>
      <c r="K725" s="80"/>
      <c r="L725" s="80" t="s">
        <v>1354</v>
      </c>
      <c r="M725" s="81" t="s">
        <v>505</v>
      </c>
    </row>
    <row r="726" spans="1:13" ht="24">
      <c r="A726" s="332"/>
      <c r="B726" s="289"/>
      <c r="C726" s="292"/>
      <c r="D726" s="298"/>
      <c r="E726" s="295"/>
      <c r="F726" s="286"/>
      <c r="G726" s="310"/>
      <c r="H726" s="304"/>
      <c r="I726" s="158" t="s">
        <v>1349</v>
      </c>
      <c r="J726" s="167" t="s">
        <v>1137</v>
      </c>
      <c r="K726" s="80"/>
      <c r="L726" s="80" t="s">
        <v>1354</v>
      </c>
      <c r="M726" s="81" t="s">
        <v>495</v>
      </c>
    </row>
    <row r="727" spans="1:13" ht="24">
      <c r="A727" s="332"/>
      <c r="B727" s="289"/>
      <c r="C727" s="292"/>
      <c r="D727" s="298"/>
      <c r="E727" s="295"/>
      <c r="F727" s="286"/>
      <c r="G727" s="310"/>
      <c r="H727" s="304"/>
      <c r="I727" s="158" t="s">
        <v>1349</v>
      </c>
      <c r="J727" s="167" t="s">
        <v>1138</v>
      </c>
      <c r="K727" s="80">
        <v>10000000</v>
      </c>
      <c r="L727" s="80" t="s">
        <v>1354</v>
      </c>
      <c r="M727" s="81" t="s">
        <v>495</v>
      </c>
    </row>
    <row r="728" spans="1:13" ht="24">
      <c r="A728" s="332"/>
      <c r="B728" s="289"/>
      <c r="C728" s="292"/>
      <c r="D728" s="298"/>
      <c r="E728" s="295"/>
      <c r="F728" s="286"/>
      <c r="G728" s="310"/>
      <c r="H728" s="304"/>
      <c r="I728" s="88" t="s">
        <v>1345</v>
      </c>
      <c r="J728" s="167" t="s">
        <v>1267</v>
      </c>
      <c r="K728" s="80"/>
      <c r="L728" s="80" t="s">
        <v>1354</v>
      </c>
      <c r="M728" s="81" t="s">
        <v>563</v>
      </c>
    </row>
    <row r="729" spans="1:13" ht="24">
      <c r="A729" s="332"/>
      <c r="B729" s="289"/>
      <c r="C729" s="292"/>
      <c r="D729" s="298"/>
      <c r="E729" s="295"/>
      <c r="F729" s="286"/>
      <c r="G729" s="310"/>
      <c r="H729" s="304"/>
      <c r="I729" s="88" t="s">
        <v>1345</v>
      </c>
      <c r="J729" s="167" t="s">
        <v>1268</v>
      </c>
      <c r="K729" s="80"/>
      <c r="L729" s="80" t="s">
        <v>1354</v>
      </c>
      <c r="M729" s="81" t="s">
        <v>505</v>
      </c>
    </row>
    <row r="730" spans="1:13" ht="24">
      <c r="A730" s="332"/>
      <c r="B730" s="289"/>
      <c r="C730" s="292"/>
      <c r="D730" s="298"/>
      <c r="E730" s="295"/>
      <c r="F730" s="286"/>
      <c r="G730" s="310"/>
      <c r="H730" s="304"/>
      <c r="I730" s="88" t="s">
        <v>1345</v>
      </c>
      <c r="J730" s="167" t="s">
        <v>1269</v>
      </c>
      <c r="K730" s="80"/>
      <c r="L730" s="80" t="s">
        <v>1354</v>
      </c>
      <c r="M730" s="81" t="s">
        <v>495</v>
      </c>
    </row>
    <row r="731" spans="1:13" ht="15">
      <c r="A731" s="332"/>
      <c r="B731" s="289"/>
      <c r="C731" s="292"/>
      <c r="D731" s="298"/>
      <c r="E731" s="295"/>
      <c r="F731" s="286"/>
      <c r="G731" s="310"/>
      <c r="H731" s="304"/>
      <c r="I731" s="88" t="s">
        <v>1345</v>
      </c>
      <c r="J731" s="167" t="s">
        <v>1270</v>
      </c>
      <c r="K731" s="80"/>
      <c r="L731" s="80" t="s">
        <v>1354</v>
      </c>
      <c r="M731" s="81" t="s">
        <v>505</v>
      </c>
    </row>
    <row r="732" spans="1:13" ht="24.75" thickBot="1">
      <c r="A732" s="332"/>
      <c r="B732" s="290"/>
      <c r="C732" s="293"/>
      <c r="D732" s="299"/>
      <c r="E732" s="296"/>
      <c r="F732" s="287"/>
      <c r="G732" s="311"/>
      <c r="H732" s="305"/>
      <c r="I732" s="105" t="s">
        <v>1348</v>
      </c>
      <c r="J732" s="168" t="s">
        <v>1143</v>
      </c>
      <c r="K732" s="83">
        <v>27205500</v>
      </c>
      <c r="L732" s="83" t="s">
        <v>1354</v>
      </c>
      <c r="M732" s="84" t="s">
        <v>495</v>
      </c>
    </row>
    <row r="733" spans="1:13" ht="15">
      <c r="A733" s="332"/>
      <c r="B733" s="288">
        <v>6265</v>
      </c>
      <c r="C733" s="291" t="s">
        <v>38</v>
      </c>
      <c r="D733" s="297" t="s">
        <v>332</v>
      </c>
      <c r="E733" s="294" t="s">
        <v>425</v>
      </c>
      <c r="F733" s="285">
        <v>143086310</v>
      </c>
      <c r="G733" s="309">
        <f>+F733/F798</f>
        <v>0.0011860017934758617</v>
      </c>
      <c r="H733" s="303" t="s">
        <v>547</v>
      </c>
      <c r="I733" s="87" t="s">
        <v>1402</v>
      </c>
      <c r="J733" s="166" t="s">
        <v>1681</v>
      </c>
      <c r="K733" s="78"/>
      <c r="L733" s="78" t="s">
        <v>1354</v>
      </c>
      <c r="M733" s="79" t="s">
        <v>563</v>
      </c>
    </row>
    <row r="734" spans="1:13" ht="24">
      <c r="A734" s="332"/>
      <c r="B734" s="289"/>
      <c r="C734" s="292"/>
      <c r="D734" s="298"/>
      <c r="E734" s="295"/>
      <c r="F734" s="286"/>
      <c r="G734" s="310"/>
      <c r="H734" s="304"/>
      <c r="I734" s="88" t="s">
        <v>1345</v>
      </c>
      <c r="J734" s="167" t="s">
        <v>1682</v>
      </c>
      <c r="K734" s="80"/>
      <c r="L734" s="80" t="s">
        <v>1354</v>
      </c>
      <c r="M734" s="81" t="s">
        <v>563</v>
      </c>
    </row>
    <row r="735" spans="1:13" ht="24.75" thickBot="1">
      <c r="A735" s="332"/>
      <c r="B735" s="290"/>
      <c r="C735" s="293"/>
      <c r="D735" s="299"/>
      <c r="E735" s="296"/>
      <c r="F735" s="287"/>
      <c r="G735" s="311"/>
      <c r="H735" s="305"/>
      <c r="I735" s="105" t="s">
        <v>1402</v>
      </c>
      <c r="J735" s="168" t="s">
        <v>1683</v>
      </c>
      <c r="K735" s="83"/>
      <c r="L735" s="83" t="s">
        <v>1354</v>
      </c>
      <c r="M735" s="84" t="s">
        <v>505</v>
      </c>
    </row>
    <row r="736" spans="1:13" ht="24">
      <c r="A736" s="332"/>
      <c r="B736" s="288">
        <v>6267</v>
      </c>
      <c r="C736" s="291" t="s">
        <v>162</v>
      </c>
      <c r="D736" s="297" t="s">
        <v>229</v>
      </c>
      <c r="E736" s="294" t="s">
        <v>436</v>
      </c>
      <c r="F736" s="285">
        <v>24609123</v>
      </c>
      <c r="G736" s="309">
        <f>+F736/F798</f>
        <v>0.0002039780326564301</v>
      </c>
      <c r="H736" s="303" t="s">
        <v>475</v>
      </c>
      <c r="I736" s="94" t="s">
        <v>1691</v>
      </c>
      <c r="J736" s="166" t="s">
        <v>1149</v>
      </c>
      <c r="K736" s="78">
        <v>2000000</v>
      </c>
      <c r="L736" s="78" t="s">
        <v>1347</v>
      </c>
      <c r="M736" s="79" t="s">
        <v>563</v>
      </c>
    </row>
    <row r="737" spans="1:13" ht="12.75" thickBot="1">
      <c r="A737" s="332"/>
      <c r="B737" s="290"/>
      <c r="C737" s="293"/>
      <c r="D737" s="299"/>
      <c r="E737" s="296"/>
      <c r="F737" s="287"/>
      <c r="G737" s="311"/>
      <c r="H737" s="305"/>
      <c r="I737" s="105" t="s">
        <v>1348</v>
      </c>
      <c r="J737" s="168" t="s">
        <v>1150</v>
      </c>
      <c r="K737" s="83">
        <v>4161885</v>
      </c>
      <c r="L737" s="83" t="s">
        <v>1354</v>
      </c>
      <c r="M737" s="84" t="s">
        <v>495</v>
      </c>
    </row>
    <row r="738" spans="1:13" ht="24">
      <c r="A738" s="332"/>
      <c r="B738" s="288">
        <v>6268</v>
      </c>
      <c r="C738" s="291" t="s">
        <v>184</v>
      </c>
      <c r="D738" s="297" t="s">
        <v>229</v>
      </c>
      <c r="E738" s="294" t="s">
        <v>472</v>
      </c>
      <c r="F738" s="285">
        <v>68000000</v>
      </c>
      <c r="G738" s="309">
        <f>+F738/F798</f>
        <v>0.0005636326910405237</v>
      </c>
      <c r="H738" s="303" t="s">
        <v>475</v>
      </c>
      <c r="I738" s="87" t="s">
        <v>1348</v>
      </c>
      <c r="J738" s="166" t="s">
        <v>1152</v>
      </c>
      <c r="K738" s="78"/>
      <c r="L738" s="78" t="s">
        <v>1354</v>
      </c>
      <c r="M738" s="79" t="s">
        <v>563</v>
      </c>
    </row>
    <row r="739" spans="1:13" ht="12.75" thickBot="1">
      <c r="A739" s="332"/>
      <c r="B739" s="290"/>
      <c r="C739" s="293"/>
      <c r="D739" s="299"/>
      <c r="E739" s="296"/>
      <c r="F739" s="287"/>
      <c r="G739" s="311"/>
      <c r="H739" s="305"/>
      <c r="I739" s="105" t="s">
        <v>1360</v>
      </c>
      <c r="J739" s="168" t="s">
        <v>1684</v>
      </c>
      <c r="K739" s="83"/>
      <c r="L739" s="83" t="s">
        <v>1354</v>
      </c>
      <c r="M739" s="84" t="s">
        <v>563</v>
      </c>
    </row>
    <row r="740" spans="1:13" ht="15">
      <c r="A740" s="332"/>
      <c r="B740" s="288">
        <v>6269</v>
      </c>
      <c r="C740" s="291" t="s">
        <v>138</v>
      </c>
      <c r="D740" s="297" t="s">
        <v>267</v>
      </c>
      <c r="E740" s="294" t="s">
        <v>392</v>
      </c>
      <c r="F740" s="285">
        <v>1055022080</v>
      </c>
      <c r="G740" s="309">
        <f>+F740/F798</f>
        <v>0.008744778442023099</v>
      </c>
      <c r="H740" s="303" t="s">
        <v>475</v>
      </c>
      <c r="I740" s="87" t="s">
        <v>1360</v>
      </c>
      <c r="J740" s="166" t="s">
        <v>1271</v>
      </c>
      <c r="K740" s="78">
        <v>60500000</v>
      </c>
      <c r="L740" s="78" t="s">
        <v>1354</v>
      </c>
      <c r="M740" s="79" t="s">
        <v>495</v>
      </c>
    </row>
    <row r="741" spans="1:13" ht="15">
      <c r="A741" s="332"/>
      <c r="B741" s="289"/>
      <c r="C741" s="292"/>
      <c r="D741" s="298"/>
      <c r="E741" s="295"/>
      <c r="F741" s="286"/>
      <c r="G741" s="310"/>
      <c r="H741" s="304"/>
      <c r="I741" s="88" t="s">
        <v>1353</v>
      </c>
      <c r="J741" s="167" t="s">
        <v>1154</v>
      </c>
      <c r="K741" s="80"/>
      <c r="L741" s="80" t="s">
        <v>1354</v>
      </c>
      <c r="M741" s="81" t="s">
        <v>505</v>
      </c>
    </row>
    <row r="742" spans="1:13" ht="24.75" thickBot="1">
      <c r="A742" s="332"/>
      <c r="B742" s="290"/>
      <c r="C742" s="293"/>
      <c r="D742" s="299"/>
      <c r="E742" s="296"/>
      <c r="F742" s="287"/>
      <c r="G742" s="311"/>
      <c r="H742" s="305"/>
      <c r="I742" s="105" t="s">
        <v>1345</v>
      </c>
      <c r="J742" s="168" t="s">
        <v>1155</v>
      </c>
      <c r="K742" s="83"/>
      <c r="L742" s="83" t="s">
        <v>1354</v>
      </c>
      <c r="M742" s="84" t="s">
        <v>563</v>
      </c>
    </row>
    <row r="743" spans="1:13" ht="15">
      <c r="A743" s="332"/>
      <c r="B743" s="288">
        <v>6270</v>
      </c>
      <c r="C743" s="291" t="s">
        <v>167</v>
      </c>
      <c r="D743" s="297" t="s">
        <v>229</v>
      </c>
      <c r="E743" s="294" t="s">
        <v>1533</v>
      </c>
      <c r="F743" s="285">
        <v>72000000</v>
      </c>
      <c r="G743" s="309">
        <f>+F743/F798</f>
        <v>0.0005967875552193781</v>
      </c>
      <c r="H743" s="303" t="s">
        <v>475</v>
      </c>
      <c r="I743" s="87" t="s">
        <v>1345</v>
      </c>
      <c r="J743" s="166" t="s">
        <v>1272</v>
      </c>
      <c r="K743" s="78"/>
      <c r="L743" s="78" t="s">
        <v>1347</v>
      </c>
      <c r="M743" s="79" t="s">
        <v>505</v>
      </c>
    </row>
    <row r="744" spans="1:13" ht="24.75" thickBot="1">
      <c r="A744" s="332"/>
      <c r="B744" s="290"/>
      <c r="C744" s="293"/>
      <c r="D744" s="299"/>
      <c r="E744" s="296"/>
      <c r="F744" s="287"/>
      <c r="G744" s="311"/>
      <c r="H744" s="305"/>
      <c r="I744" s="105" t="s">
        <v>1348</v>
      </c>
      <c r="J744" s="168" t="s">
        <v>1159</v>
      </c>
      <c r="K744" s="83">
        <v>3458953</v>
      </c>
      <c r="L744" s="83" t="s">
        <v>1354</v>
      </c>
      <c r="M744" s="84" t="s">
        <v>495</v>
      </c>
    </row>
    <row r="745" spans="1:13" ht="24">
      <c r="A745" s="332"/>
      <c r="B745" s="288">
        <v>6273</v>
      </c>
      <c r="C745" s="291" t="s">
        <v>166</v>
      </c>
      <c r="D745" s="297" t="s">
        <v>443</v>
      </c>
      <c r="E745" s="294" t="s">
        <v>442</v>
      </c>
      <c r="F745" s="285">
        <v>99904000</v>
      </c>
      <c r="G745" s="309">
        <f>+F745/F798</f>
        <v>0.0008280758877310659</v>
      </c>
      <c r="H745" s="303" t="s">
        <v>475</v>
      </c>
      <c r="I745" s="87" t="s">
        <v>1345</v>
      </c>
      <c r="J745" s="166" t="s">
        <v>1160</v>
      </c>
      <c r="K745" s="78"/>
      <c r="L745" s="78" t="s">
        <v>1354</v>
      </c>
      <c r="M745" s="79" t="s">
        <v>505</v>
      </c>
    </row>
    <row r="746" spans="1:13" ht="24">
      <c r="A746" s="332"/>
      <c r="B746" s="289"/>
      <c r="C746" s="292"/>
      <c r="D746" s="298"/>
      <c r="E746" s="295"/>
      <c r="F746" s="286"/>
      <c r="G746" s="310"/>
      <c r="H746" s="304"/>
      <c r="I746" s="158" t="s">
        <v>1389</v>
      </c>
      <c r="J746" s="167" t="s">
        <v>1161</v>
      </c>
      <c r="K746" s="80"/>
      <c r="L746" s="80" t="s">
        <v>1354</v>
      </c>
      <c r="M746" s="81" t="s">
        <v>505</v>
      </c>
    </row>
    <row r="747" spans="1:13" ht="36">
      <c r="A747" s="332"/>
      <c r="B747" s="289"/>
      <c r="C747" s="292"/>
      <c r="D747" s="298"/>
      <c r="E747" s="295"/>
      <c r="F747" s="286"/>
      <c r="G747" s="310"/>
      <c r="H747" s="304"/>
      <c r="I747" s="88" t="s">
        <v>1345</v>
      </c>
      <c r="J747" s="167" t="s">
        <v>1162</v>
      </c>
      <c r="K747" s="80"/>
      <c r="L747" s="80" t="s">
        <v>1354</v>
      </c>
      <c r="M747" s="81" t="s">
        <v>505</v>
      </c>
    </row>
    <row r="748" spans="1:13" ht="24.75" thickBot="1">
      <c r="A748" s="332"/>
      <c r="B748" s="290"/>
      <c r="C748" s="293"/>
      <c r="D748" s="299"/>
      <c r="E748" s="296"/>
      <c r="F748" s="287"/>
      <c r="G748" s="311"/>
      <c r="H748" s="305"/>
      <c r="I748" s="105" t="s">
        <v>1348</v>
      </c>
      <c r="J748" s="168" t="s">
        <v>1163</v>
      </c>
      <c r="K748" s="83"/>
      <c r="L748" s="83" t="s">
        <v>1354</v>
      </c>
      <c r="M748" s="84" t="s">
        <v>563</v>
      </c>
    </row>
    <row r="749" spans="1:13" ht="60.75" thickBot="1">
      <c r="A749" s="332"/>
      <c r="B749" s="65">
        <v>6274</v>
      </c>
      <c r="C749" s="67" t="s">
        <v>148</v>
      </c>
      <c r="D749" s="71" t="s">
        <v>406</v>
      </c>
      <c r="E749" s="85" t="s">
        <v>405</v>
      </c>
      <c r="F749" s="68">
        <v>47000000</v>
      </c>
      <c r="G749" s="93">
        <f>+F749/F798</f>
        <v>0.0003895696541015385</v>
      </c>
      <c r="H749" s="72" t="s">
        <v>547</v>
      </c>
      <c r="I749" s="67" t="s">
        <v>1353</v>
      </c>
      <c r="J749" s="71" t="s">
        <v>1164</v>
      </c>
      <c r="K749" s="68">
        <v>6250000</v>
      </c>
      <c r="L749" s="68" t="s">
        <v>1354</v>
      </c>
      <c r="M749" s="69" t="s">
        <v>505</v>
      </c>
    </row>
    <row r="750" spans="1:13" ht="24" customHeight="1">
      <c r="A750" s="332"/>
      <c r="B750" s="288">
        <v>6275</v>
      </c>
      <c r="C750" s="291" t="s">
        <v>170</v>
      </c>
      <c r="D750" s="297" t="s">
        <v>448</v>
      </c>
      <c r="E750" s="294" t="s">
        <v>449</v>
      </c>
      <c r="F750" s="285">
        <v>791732397</v>
      </c>
      <c r="G750" s="309">
        <f>+F750/F798</f>
        <v>0.006562445022133445</v>
      </c>
      <c r="H750" s="303" t="s">
        <v>545</v>
      </c>
      <c r="I750" s="87" t="s">
        <v>1345</v>
      </c>
      <c r="J750" s="166" t="s">
        <v>1165</v>
      </c>
      <c r="K750" s="78"/>
      <c r="L750" s="78" t="s">
        <v>1354</v>
      </c>
      <c r="M750" s="79" t="s">
        <v>505</v>
      </c>
    </row>
    <row r="751" spans="1:13" ht="15">
      <c r="A751" s="332"/>
      <c r="B751" s="289"/>
      <c r="C751" s="292"/>
      <c r="D751" s="298"/>
      <c r="E751" s="295"/>
      <c r="F751" s="286"/>
      <c r="G751" s="310"/>
      <c r="H751" s="304"/>
      <c r="I751" s="88" t="s">
        <v>1351</v>
      </c>
      <c r="J751" s="167" t="s">
        <v>1166</v>
      </c>
      <c r="K751" s="80"/>
      <c r="L751" s="80" t="s">
        <v>1354</v>
      </c>
      <c r="M751" s="81" t="s">
        <v>563</v>
      </c>
    </row>
    <row r="752" spans="1:13" ht="36.75" thickBot="1">
      <c r="A752" s="332"/>
      <c r="B752" s="290"/>
      <c r="C752" s="293"/>
      <c r="D752" s="299"/>
      <c r="E752" s="296"/>
      <c r="F752" s="287"/>
      <c r="G752" s="311"/>
      <c r="H752" s="305"/>
      <c r="I752" s="105" t="s">
        <v>1348</v>
      </c>
      <c r="J752" s="168" t="s">
        <v>1167</v>
      </c>
      <c r="K752" s="83">
        <v>479030681</v>
      </c>
      <c r="L752" s="83" t="s">
        <v>1354</v>
      </c>
      <c r="M752" s="84" t="s">
        <v>495</v>
      </c>
    </row>
    <row r="753" spans="1:13" ht="60.75" thickBot="1">
      <c r="A753" s="332"/>
      <c r="B753" s="114">
        <v>6278</v>
      </c>
      <c r="C753" s="115" t="s">
        <v>24</v>
      </c>
      <c r="D753" s="116" t="s">
        <v>381</v>
      </c>
      <c r="E753" s="117" t="s">
        <v>407</v>
      </c>
      <c r="F753" s="118">
        <v>51512453</v>
      </c>
      <c r="G753" s="119">
        <f>+F753/F798</f>
        <v>0.00042697209568365443</v>
      </c>
      <c r="H753" s="120" t="s">
        <v>475</v>
      </c>
      <c r="I753" s="115" t="s">
        <v>1348</v>
      </c>
      <c r="J753" s="116" t="s">
        <v>1168</v>
      </c>
      <c r="K753" s="118">
        <v>51512453</v>
      </c>
      <c r="L753" s="118" t="s">
        <v>1354</v>
      </c>
      <c r="M753" s="121" t="s">
        <v>563</v>
      </c>
    </row>
    <row r="754" spans="1:13" ht="36" customHeight="1">
      <c r="A754" s="332"/>
      <c r="B754" s="321">
        <v>6279</v>
      </c>
      <c r="C754" s="312" t="s">
        <v>177</v>
      </c>
      <c r="D754" s="340" t="s">
        <v>460</v>
      </c>
      <c r="E754" s="340" t="s">
        <v>459</v>
      </c>
      <c r="F754" s="424">
        <v>584246639</v>
      </c>
      <c r="G754" s="427">
        <f>+F754/F798</f>
        <v>0.004842654490749286</v>
      </c>
      <c r="H754" s="300" t="s">
        <v>475</v>
      </c>
      <c r="I754" s="87" t="s">
        <v>1349</v>
      </c>
      <c r="J754" s="166" t="s">
        <v>1169</v>
      </c>
      <c r="K754" s="78"/>
      <c r="L754" s="78" t="s">
        <v>1354</v>
      </c>
      <c r="M754" s="79" t="s">
        <v>505</v>
      </c>
    </row>
    <row r="755" spans="1:13" ht="36">
      <c r="A755" s="332"/>
      <c r="B755" s="322"/>
      <c r="C755" s="313"/>
      <c r="D755" s="341"/>
      <c r="E755" s="341"/>
      <c r="F755" s="440"/>
      <c r="G755" s="442"/>
      <c r="H755" s="442"/>
      <c r="I755" s="88" t="s">
        <v>1348</v>
      </c>
      <c r="J755" s="167" t="s">
        <v>1170</v>
      </c>
      <c r="K755" s="80">
        <v>226010330</v>
      </c>
      <c r="L755" s="80" t="s">
        <v>1354</v>
      </c>
      <c r="M755" s="81" t="s">
        <v>495</v>
      </c>
    </row>
    <row r="756" spans="1:13" ht="15" customHeight="1">
      <c r="A756" s="332"/>
      <c r="B756" s="322"/>
      <c r="C756" s="313"/>
      <c r="D756" s="341"/>
      <c r="E756" s="341"/>
      <c r="F756" s="440"/>
      <c r="G756" s="442"/>
      <c r="H756" s="442"/>
      <c r="I756" s="88" t="s">
        <v>1345</v>
      </c>
      <c r="J756" s="167" t="s">
        <v>1171</v>
      </c>
      <c r="K756" s="80"/>
      <c r="L756" s="80" t="s">
        <v>1354</v>
      </c>
      <c r="M756" s="81" t="s">
        <v>495</v>
      </c>
    </row>
    <row r="757" spans="1:13" ht="15.75" customHeight="1" thickBot="1">
      <c r="A757" s="332"/>
      <c r="B757" s="323"/>
      <c r="C757" s="314"/>
      <c r="D757" s="419"/>
      <c r="E757" s="419"/>
      <c r="F757" s="441"/>
      <c r="G757" s="443"/>
      <c r="H757" s="443"/>
      <c r="I757" s="105" t="s">
        <v>1402</v>
      </c>
      <c r="J757" s="168" t="s">
        <v>1172</v>
      </c>
      <c r="K757" s="83"/>
      <c r="L757" s="83" t="s">
        <v>1354</v>
      </c>
      <c r="M757" s="84" t="s">
        <v>495</v>
      </c>
    </row>
    <row r="758" spans="1:13" ht="36" customHeight="1">
      <c r="A758" s="332"/>
      <c r="B758" s="388">
        <v>6280</v>
      </c>
      <c r="C758" s="400" t="s">
        <v>139</v>
      </c>
      <c r="D758" s="394" t="s">
        <v>239</v>
      </c>
      <c r="E758" s="394" t="s">
        <v>393</v>
      </c>
      <c r="F758" s="403">
        <v>135367062</v>
      </c>
      <c r="G758" s="324">
        <f>+F758/F798</f>
        <v>0.0011220191387251385</v>
      </c>
      <c r="H758" s="400" t="s">
        <v>475</v>
      </c>
      <c r="I758" s="211" t="s">
        <v>1360</v>
      </c>
      <c r="J758" s="133" t="s">
        <v>1174</v>
      </c>
      <c r="K758" s="212"/>
      <c r="L758" s="212" t="s">
        <v>1354</v>
      </c>
      <c r="M758" s="213" t="s">
        <v>563</v>
      </c>
    </row>
    <row r="759" spans="1:13" ht="12" customHeight="1">
      <c r="A759" s="332"/>
      <c r="B759" s="389"/>
      <c r="C759" s="401"/>
      <c r="D759" s="444"/>
      <c r="E759" s="395"/>
      <c r="F759" s="404"/>
      <c r="G759" s="325"/>
      <c r="H759" s="401"/>
      <c r="I759" s="70" t="s">
        <v>1348</v>
      </c>
      <c r="J759" s="158" t="s">
        <v>1175</v>
      </c>
      <c r="K759" s="66">
        <v>2521393</v>
      </c>
      <c r="L759" s="66" t="s">
        <v>1354</v>
      </c>
      <c r="M759" s="175" t="s">
        <v>495</v>
      </c>
    </row>
    <row r="760" spans="1:13" ht="24.75" thickBot="1">
      <c r="A760" s="332"/>
      <c r="B760" s="389"/>
      <c r="C760" s="401"/>
      <c r="D760" s="445"/>
      <c r="E760" s="395"/>
      <c r="F760" s="404"/>
      <c r="G760" s="325"/>
      <c r="H760" s="401"/>
      <c r="I760" s="70" t="s">
        <v>1348</v>
      </c>
      <c r="J760" s="158" t="s">
        <v>1176</v>
      </c>
      <c r="K760" s="66">
        <v>16398849</v>
      </c>
      <c r="L760" s="66" t="s">
        <v>1354</v>
      </c>
      <c r="M760" s="175" t="s">
        <v>495</v>
      </c>
    </row>
    <row r="761" spans="1:13" ht="24">
      <c r="A761" s="333"/>
      <c r="B761" s="446">
        <v>6282</v>
      </c>
      <c r="C761" s="294" t="s">
        <v>171</v>
      </c>
      <c r="D761" s="294" t="s">
        <v>451</v>
      </c>
      <c r="E761" s="294" t="s">
        <v>450</v>
      </c>
      <c r="F761" s="387">
        <v>820000000</v>
      </c>
      <c r="G761" s="378">
        <f>+F761/F798</f>
        <v>0.006796747156665139</v>
      </c>
      <c r="H761" s="306" t="s">
        <v>547</v>
      </c>
      <c r="I761" s="166" t="s">
        <v>1635</v>
      </c>
      <c r="J761" s="166" t="s">
        <v>1177</v>
      </c>
      <c r="K761" s="78"/>
      <c r="L761" s="78" t="s">
        <v>1354</v>
      </c>
      <c r="M761" s="79" t="s">
        <v>563</v>
      </c>
    </row>
    <row r="762" spans="1:13" ht="12" customHeight="1">
      <c r="A762" s="333"/>
      <c r="B762" s="447"/>
      <c r="C762" s="449"/>
      <c r="D762" s="449"/>
      <c r="E762" s="449"/>
      <c r="F762" s="449"/>
      <c r="G762" s="451"/>
      <c r="H762" s="451"/>
      <c r="I762" s="88" t="s">
        <v>1353</v>
      </c>
      <c r="J762" s="167" t="s">
        <v>1178</v>
      </c>
      <c r="K762" s="80"/>
      <c r="L762" s="80" t="s">
        <v>1354</v>
      </c>
      <c r="M762" s="81" t="s">
        <v>505</v>
      </c>
    </row>
    <row r="763" spans="1:13" ht="15">
      <c r="A763" s="333"/>
      <c r="B763" s="447"/>
      <c r="C763" s="449"/>
      <c r="D763" s="449"/>
      <c r="E763" s="449"/>
      <c r="F763" s="449"/>
      <c r="G763" s="451"/>
      <c r="H763" s="451"/>
      <c r="I763" s="88" t="s">
        <v>1353</v>
      </c>
      <c r="J763" s="167" t="s">
        <v>1179</v>
      </c>
      <c r="K763" s="80"/>
      <c r="L763" s="80" t="s">
        <v>1354</v>
      </c>
      <c r="M763" s="81" t="s">
        <v>505</v>
      </c>
    </row>
    <row r="764" spans="1:13" ht="36">
      <c r="A764" s="333"/>
      <c r="B764" s="447"/>
      <c r="C764" s="449"/>
      <c r="D764" s="449"/>
      <c r="E764" s="449"/>
      <c r="F764" s="449"/>
      <c r="G764" s="451"/>
      <c r="H764" s="451"/>
      <c r="I764" s="88" t="s">
        <v>1366</v>
      </c>
      <c r="J764" s="167" t="s">
        <v>1273</v>
      </c>
      <c r="K764" s="80"/>
      <c r="L764" s="80" t="s">
        <v>1354</v>
      </c>
      <c r="M764" s="81" t="s">
        <v>505</v>
      </c>
    </row>
    <row r="765" spans="1:13" ht="24">
      <c r="A765" s="333"/>
      <c r="B765" s="447"/>
      <c r="C765" s="449"/>
      <c r="D765" s="449"/>
      <c r="E765" s="449"/>
      <c r="F765" s="449"/>
      <c r="G765" s="451"/>
      <c r="H765" s="451"/>
      <c r="I765" s="88" t="s">
        <v>1345</v>
      </c>
      <c r="J765" s="167" t="s">
        <v>1274</v>
      </c>
      <c r="K765" s="80"/>
      <c r="L765" s="80" t="s">
        <v>1354</v>
      </c>
      <c r="M765" s="81" t="s">
        <v>495</v>
      </c>
    </row>
    <row r="766" spans="1:13" ht="24">
      <c r="A766" s="333"/>
      <c r="B766" s="447"/>
      <c r="C766" s="449"/>
      <c r="D766" s="449"/>
      <c r="E766" s="449"/>
      <c r="F766" s="449"/>
      <c r="G766" s="451"/>
      <c r="H766" s="451"/>
      <c r="I766" s="88" t="s">
        <v>1353</v>
      </c>
      <c r="J766" s="167" t="s">
        <v>1182</v>
      </c>
      <c r="K766" s="80"/>
      <c r="L766" s="80" t="s">
        <v>1354</v>
      </c>
      <c r="M766" s="81" t="s">
        <v>495</v>
      </c>
    </row>
    <row r="767" spans="1:13" ht="24">
      <c r="A767" s="333"/>
      <c r="B767" s="447"/>
      <c r="C767" s="449"/>
      <c r="D767" s="449"/>
      <c r="E767" s="449"/>
      <c r="F767" s="449"/>
      <c r="G767" s="451"/>
      <c r="H767" s="451"/>
      <c r="I767" s="88" t="s">
        <v>1353</v>
      </c>
      <c r="J767" s="167" t="s">
        <v>1183</v>
      </c>
      <c r="K767" s="80"/>
      <c r="L767" s="80" t="s">
        <v>1354</v>
      </c>
      <c r="M767" s="81" t="s">
        <v>505</v>
      </c>
    </row>
    <row r="768" spans="1:13" ht="24">
      <c r="A768" s="333"/>
      <c r="B768" s="447"/>
      <c r="C768" s="449"/>
      <c r="D768" s="449"/>
      <c r="E768" s="449"/>
      <c r="F768" s="449"/>
      <c r="G768" s="451"/>
      <c r="H768" s="451"/>
      <c r="I768" s="88" t="s">
        <v>1366</v>
      </c>
      <c r="J768" s="167" t="s">
        <v>1275</v>
      </c>
      <c r="K768" s="80"/>
      <c r="L768" s="80" t="s">
        <v>1354</v>
      </c>
      <c r="M768" s="81" t="s">
        <v>505</v>
      </c>
    </row>
    <row r="769" spans="1:13" ht="24">
      <c r="A769" s="333"/>
      <c r="B769" s="447"/>
      <c r="C769" s="449"/>
      <c r="D769" s="449"/>
      <c r="E769" s="449"/>
      <c r="F769" s="449"/>
      <c r="G769" s="451"/>
      <c r="H769" s="451"/>
      <c r="I769" s="88" t="s">
        <v>1345</v>
      </c>
      <c r="J769" s="167" t="s">
        <v>1276</v>
      </c>
      <c r="K769" s="80"/>
      <c r="L769" s="80" t="s">
        <v>1354</v>
      </c>
      <c r="M769" s="81" t="s">
        <v>505</v>
      </c>
    </row>
    <row r="770" spans="1:13" ht="36.75" thickBot="1">
      <c r="A770" s="333"/>
      <c r="B770" s="448"/>
      <c r="C770" s="450"/>
      <c r="D770" s="450"/>
      <c r="E770" s="450"/>
      <c r="F770" s="450"/>
      <c r="G770" s="452"/>
      <c r="H770" s="452"/>
      <c r="I770" s="105" t="s">
        <v>1348</v>
      </c>
      <c r="J770" s="168" t="s">
        <v>1186</v>
      </c>
      <c r="K770" s="83"/>
      <c r="L770" s="83" t="s">
        <v>1354</v>
      </c>
      <c r="M770" s="84" t="s">
        <v>495</v>
      </c>
    </row>
    <row r="771" spans="1:13" ht="24">
      <c r="A771" s="332"/>
      <c r="B771" s="288">
        <v>6292</v>
      </c>
      <c r="C771" s="303" t="s">
        <v>150</v>
      </c>
      <c r="D771" s="294" t="s">
        <v>416</v>
      </c>
      <c r="E771" s="294" t="s">
        <v>414</v>
      </c>
      <c r="F771" s="285">
        <v>325026083</v>
      </c>
      <c r="G771" s="378">
        <f>+F771/F798</f>
        <v>0.0026940489091125093</v>
      </c>
      <c r="H771" s="306" t="s">
        <v>545</v>
      </c>
      <c r="I771" s="87" t="s">
        <v>1345</v>
      </c>
      <c r="J771" s="166" t="s">
        <v>1187</v>
      </c>
      <c r="K771" s="78"/>
      <c r="L771" s="78" t="s">
        <v>1354</v>
      </c>
      <c r="M771" s="79" t="s">
        <v>495</v>
      </c>
    </row>
    <row r="772" spans="1:13" ht="12" customHeight="1" thickBot="1">
      <c r="A772" s="332"/>
      <c r="B772" s="290"/>
      <c r="C772" s="305"/>
      <c r="D772" s="296"/>
      <c r="E772" s="296"/>
      <c r="F772" s="287"/>
      <c r="G772" s="452"/>
      <c r="H772" s="452"/>
      <c r="I772" s="105" t="s">
        <v>1348</v>
      </c>
      <c r="J772" s="168" t="s">
        <v>1188</v>
      </c>
      <c r="K772" s="83"/>
      <c r="L772" s="83" t="s">
        <v>1354</v>
      </c>
      <c r="M772" s="84" t="s">
        <v>505</v>
      </c>
    </row>
    <row r="773" spans="1:13" ht="60" customHeight="1">
      <c r="A773" s="332"/>
      <c r="B773" s="288">
        <v>6294</v>
      </c>
      <c r="C773" s="303" t="s">
        <v>182</v>
      </c>
      <c r="D773" s="294" t="s">
        <v>285</v>
      </c>
      <c r="E773" s="294" t="s">
        <v>470</v>
      </c>
      <c r="F773" s="285">
        <v>311980374</v>
      </c>
      <c r="G773" s="309">
        <f>+F773/F798</f>
        <v>0.002585916731609545</v>
      </c>
      <c r="H773" s="303" t="s">
        <v>475</v>
      </c>
      <c r="I773" s="87" t="s">
        <v>1345</v>
      </c>
      <c r="J773" s="166" t="s">
        <v>1189</v>
      </c>
      <c r="K773" s="78"/>
      <c r="L773" s="78" t="s">
        <v>1354</v>
      </c>
      <c r="M773" s="79"/>
    </row>
    <row r="774" spans="1:13" ht="24" customHeight="1">
      <c r="A774" s="332"/>
      <c r="B774" s="289"/>
      <c r="C774" s="304"/>
      <c r="D774" s="295"/>
      <c r="E774" s="295"/>
      <c r="F774" s="286"/>
      <c r="G774" s="310"/>
      <c r="H774" s="304"/>
      <c r="I774" s="167" t="s">
        <v>1639</v>
      </c>
      <c r="J774" s="167" t="s">
        <v>1190</v>
      </c>
      <c r="K774" s="80"/>
      <c r="L774" s="80" t="s">
        <v>1354</v>
      </c>
      <c r="M774" s="81" t="s">
        <v>495</v>
      </c>
    </row>
    <row r="775" spans="1:13" ht="15.75" customHeight="1" thickBot="1">
      <c r="A775" s="332"/>
      <c r="B775" s="290"/>
      <c r="C775" s="305"/>
      <c r="D775" s="296"/>
      <c r="E775" s="296"/>
      <c r="F775" s="287"/>
      <c r="G775" s="311"/>
      <c r="H775" s="305"/>
      <c r="I775" s="105" t="s">
        <v>1345</v>
      </c>
      <c r="J775" s="168" t="s">
        <v>1191</v>
      </c>
      <c r="K775" s="83"/>
      <c r="L775" s="83" t="s">
        <v>1354</v>
      </c>
      <c r="M775" s="84" t="s">
        <v>563</v>
      </c>
    </row>
    <row r="776" spans="1:13" ht="36">
      <c r="A776" s="332"/>
      <c r="B776" s="288">
        <v>6302</v>
      </c>
      <c r="C776" s="303" t="s">
        <v>181</v>
      </c>
      <c r="D776" s="294" t="s">
        <v>468</v>
      </c>
      <c r="E776" s="294" t="s">
        <v>469</v>
      </c>
      <c r="F776" s="387">
        <v>56949999</v>
      </c>
      <c r="G776" s="378">
        <f>+F776/F798</f>
        <v>0.0004720423704577226</v>
      </c>
      <c r="H776" s="306" t="s">
        <v>474</v>
      </c>
      <c r="I776" s="87" t="s">
        <v>1345</v>
      </c>
      <c r="J776" s="166" t="s">
        <v>1330</v>
      </c>
      <c r="K776" s="78"/>
      <c r="L776" s="78" t="s">
        <v>1354</v>
      </c>
      <c r="M776" s="79" t="s">
        <v>505</v>
      </c>
    </row>
    <row r="777" spans="1:13" ht="36" customHeight="1">
      <c r="A777" s="332"/>
      <c r="B777" s="289"/>
      <c r="C777" s="304"/>
      <c r="D777" s="295"/>
      <c r="E777" s="449"/>
      <c r="F777" s="449"/>
      <c r="G777" s="451"/>
      <c r="H777" s="451"/>
      <c r="I777" s="88" t="s">
        <v>1345</v>
      </c>
      <c r="J777" s="167" t="s">
        <v>1331</v>
      </c>
      <c r="K777" s="80"/>
      <c r="L777" s="80" t="s">
        <v>1354</v>
      </c>
      <c r="M777" s="81" t="s">
        <v>505</v>
      </c>
    </row>
    <row r="778" spans="1:13" ht="15" customHeight="1">
      <c r="A778" s="332"/>
      <c r="B778" s="289"/>
      <c r="C778" s="304"/>
      <c r="D778" s="295"/>
      <c r="E778" s="449"/>
      <c r="F778" s="449"/>
      <c r="G778" s="451"/>
      <c r="H778" s="451"/>
      <c r="I778" s="88" t="s">
        <v>1360</v>
      </c>
      <c r="J778" s="167" t="s">
        <v>1277</v>
      </c>
      <c r="K778" s="80"/>
      <c r="L778" s="80" t="s">
        <v>1354</v>
      </c>
      <c r="M778" s="81" t="s">
        <v>505</v>
      </c>
    </row>
    <row r="779" spans="1:13" ht="24.75" thickBot="1">
      <c r="A779" s="332"/>
      <c r="B779" s="290"/>
      <c r="C779" s="305"/>
      <c r="D779" s="296"/>
      <c r="E779" s="450"/>
      <c r="F779" s="450"/>
      <c r="G779" s="452"/>
      <c r="H779" s="452"/>
      <c r="I779" s="105" t="s">
        <v>1348</v>
      </c>
      <c r="J779" s="168" t="s">
        <v>1195</v>
      </c>
      <c r="K779" s="83"/>
      <c r="L779" s="83" t="s">
        <v>1354</v>
      </c>
      <c r="M779" s="84" t="s">
        <v>563</v>
      </c>
    </row>
    <row r="780" spans="1:13" ht="36">
      <c r="A780" s="332"/>
      <c r="B780" s="288">
        <v>6307</v>
      </c>
      <c r="C780" s="303" t="s">
        <v>164</v>
      </c>
      <c r="D780" s="303" t="s">
        <v>252</v>
      </c>
      <c r="E780" s="303" t="s">
        <v>439</v>
      </c>
      <c r="F780" s="285">
        <v>580000000</v>
      </c>
      <c r="G780" s="309">
        <f>+F780/F798</f>
        <v>0.004807455305933879</v>
      </c>
      <c r="H780" s="303" t="s">
        <v>545</v>
      </c>
      <c r="I780" s="87" t="s">
        <v>1345</v>
      </c>
      <c r="J780" s="166" t="s">
        <v>1332</v>
      </c>
      <c r="K780" s="78"/>
      <c r="L780" s="78" t="s">
        <v>1354</v>
      </c>
      <c r="M780" s="79" t="s">
        <v>505</v>
      </c>
    </row>
    <row r="781" spans="1:13" ht="24" customHeight="1">
      <c r="A781" s="332"/>
      <c r="B781" s="289"/>
      <c r="C781" s="304"/>
      <c r="D781" s="304"/>
      <c r="E781" s="304"/>
      <c r="F781" s="286"/>
      <c r="G781" s="310"/>
      <c r="H781" s="304"/>
      <c r="I781" s="88" t="s">
        <v>1345</v>
      </c>
      <c r="J781" s="167" t="s">
        <v>1333</v>
      </c>
      <c r="K781" s="80"/>
      <c r="L781" s="80" t="s">
        <v>1342</v>
      </c>
      <c r="M781" s="81" t="s">
        <v>505</v>
      </c>
    </row>
    <row r="782" spans="1:13" ht="24">
      <c r="A782" s="332"/>
      <c r="B782" s="289"/>
      <c r="C782" s="304"/>
      <c r="D782" s="304"/>
      <c r="E782" s="304"/>
      <c r="F782" s="286"/>
      <c r="G782" s="310"/>
      <c r="H782" s="304"/>
      <c r="I782" s="88" t="s">
        <v>1345</v>
      </c>
      <c r="J782" s="167" t="s">
        <v>1334</v>
      </c>
      <c r="K782" s="80"/>
      <c r="L782" s="80" t="s">
        <v>1342</v>
      </c>
      <c r="M782" s="81" t="s">
        <v>505</v>
      </c>
    </row>
    <row r="783" spans="1:13" ht="36">
      <c r="A783" s="332"/>
      <c r="B783" s="289"/>
      <c r="C783" s="304"/>
      <c r="D783" s="304"/>
      <c r="E783" s="304"/>
      <c r="F783" s="286"/>
      <c r="G783" s="310"/>
      <c r="H783" s="304"/>
      <c r="I783" s="88" t="s">
        <v>1345</v>
      </c>
      <c r="J783" s="167" t="s">
        <v>1335</v>
      </c>
      <c r="K783" s="80"/>
      <c r="L783" s="80" t="s">
        <v>1354</v>
      </c>
      <c r="M783" s="81" t="s">
        <v>505</v>
      </c>
    </row>
    <row r="784" spans="1:13" ht="36.75" thickBot="1">
      <c r="A784" s="332"/>
      <c r="B784" s="290"/>
      <c r="C784" s="305"/>
      <c r="D784" s="305"/>
      <c r="E784" s="305"/>
      <c r="F784" s="287"/>
      <c r="G784" s="311"/>
      <c r="H784" s="305"/>
      <c r="I784" s="105" t="s">
        <v>1345</v>
      </c>
      <c r="J784" s="168" t="s">
        <v>1336</v>
      </c>
      <c r="K784" s="83"/>
      <c r="L784" s="83" t="s">
        <v>1354</v>
      </c>
      <c r="M784" s="84" t="s">
        <v>505</v>
      </c>
    </row>
    <row r="785" spans="1:13" ht="24">
      <c r="A785" s="332"/>
      <c r="B785" s="288">
        <v>6311</v>
      </c>
      <c r="C785" s="303" t="s">
        <v>140</v>
      </c>
      <c r="D785" s="306" t="s">
        <v>395</v>
      </c>
      <c r="E785" s="306" t="s">
        <v>394</v>
      </c>
      <c r="F785" s="285">
        <v>324950000</v>
      </c>
      <c r="G785" s="309">
        <f>+F785/F798</f>
        <v>0.0026934182787296795</v>
      </c>
      <c r="H785" s="303" t="s">
        <v>547</v>
      </c>
      <c r="I785" s="87" t="s">
        <v>1345</v>
      </c>
      <c r="J785" s="166" t="s">
        <v>1201</v>
      </c>
      <c r="K785" s="78"/>
      <c r="L785" s="78" t="s">
        <v>1354</v>
      </c>
      <c r="M785" s="79" t="s">
        <v>505</v>
      </c>
    </row>
    <row r="786" spans="1:13" ht="36" customHeight="1" thickBot="1">
      <c r="A786" s="332"/>
      <c r="B786" s="290"/>
      <c r="C786" s="305"/>
      <c r="D786" s="308"/>
      <c r="E786" s="308"/>
      <c r="F786" s="287"/>
      <c r="G786" s="311"/>
      <c r="H786" s="305"/>
      <c r="I786" s="105" t="s">
        <v>1348</v>
      </c>
      <c r="J786" s="168" t="s">
        <v>1685</v>
      </c>
      <c r="K786" s="83"/>
      <c r="L786" s="83" t="s">
        <v>1354</v>
      </c>
      <c r="M786" s="84" t="s">
        <v>563</v>
      </c>
    </row>
    <row r="787" spans="1:13" ht="48" customHeight="1">
      <c r="A787" s="332"/>
      <c r="B787" s="288">
        <v>6314</v>
      </c>
      <c r="C787" s="303" t="s">
        <v>141</v>
      </c>
      <c r="D787" s="306" t="s">
        <v>397</v>
      </c>
      <c r="E787" s="306" t="s">
        <v>396</v>
      </c>
      <c r="F787" s="285">
        <v>791000000</v>
      </c>
      <c r="G787" s="309">
        <f>+F787/F798</f>
        <v>0.006556374391368446</v>
      </c>
      <c r="H787" s="303" t="s">
        <v>474</v>
      </c>
      <c r="I787" s="87" t="s">
        <v>1353</v>
      </c>
      <c r="J787" s="166" t="s">
        <v>1203</v>
      </c>
      <c r="K787" s="78">
        <f>111508174+20889391</f>
        <v>132397565</v>
      </c>
      <c r="L787" s="78" t="s">
        <v>1354</v>
      </c>
      <c r="M787" s="79" t="s">
        <v>495</v>
      </c>
    </row>
    <row r="788" spans="1:13" ht="24" customHeight="1">
      <c r="A788" s="332"/>
      <c r="B788" s="289"/>
      <c r="C788" s="304"/>
      <c r="D788" s="307"/>
      <c r="E788" s="307"/>
      <c r="F788" s="286"/>
      <c r="G788" s="310"/>
      <c r="H788" s="304"/>
      <c r="I788" s="88" t="s">
        <v>1345</v>
      </c>
      <c r="J788" s="167" t="s">
        <v>1204</v>
      </c>
      <c r="K788" s="80"/>
      <c r="L788" s="80" t="s">
        <v>1354</v>
      </c>
      <c r="M788" s="81" t="s">
        <v>505</v>
      </c>
    </row>
    <row r="789" spans="1:13" ht="15" customHeight="1">
      <c r="A789" s="332"/>
      <c r="B789" s="289"/>
      <c r="C789" s="304"/>
      <c r="D789" s="307"/>
      <c r="E789" s="307"/>
      <c r="F789" s="286"/>
      <c r="G789" s="310"/>
      <c r="H789" s="304"/>
      <c r="I789" s="88" t="s">
        <v>1356</v>
      </c>
      <c r="J789" s="167" t="s">
        <v>1205</v>
      </c>
      <c r="K789" s="80"/>
      <c r="L789" s="80" t="s">
        <v>1354</v>
      </c>
      <c r="M789" s="81" t="s">
        <v>505</v>
      </c>
    </row>
    <row r="790" spans="1:13" ht="15" customHeight="1">
      <c r="A790" s="332"/>
      <c r="B790" s="289"/>
      <c r="C790" s="304"/>
      <c r="D790" s="307"/>
      <c r="E790" s="307"/>
      <c r="F790" s="286"/>
      <c r="G790" s="310"/>
      <c r="H790" s="304"/>
      <c r="I790" s="88" t="s">
        <v>1351</v>
      </c>
      <c r="J790" s="167" t="s">
        <v>1206</v>
      </c>
      <c r="K790" s="80"/>
      <c r="L790" s="80" t="s">
        <v>1354</v>
      </c>
      <c r="M790" s="81" t="s">
        <v>495</v>
      </c>
    </row>
    <row r="791" spans="1:13" ht="24">
      <c r="A791" s="332"/>
      <c r="B791" s="289"/>
      <c r="C791" s="304"/>
      <c r="D791" s="307"/>
      <c r="E791" s="307"/>
      <c r="F791" s="286"/>
      <c r="G791" s="310"/>
      <c r="H791" s="304"/>
      <c r="I791" s="88" t="s">
        <v>1639</v>
      </c>
      <c r="J791" s="167" t="s">
        <v>1686</v>
      </c>
      <c r="K791" s="80"/>
      <c r="L791" s="80" t="s">
        <v>1354</v>
      </c>
      <c r="M791" s="81" t="s">
        <v>563</v>
      </c>
    </row>
    <row r="792" spans="1:13" ht="24.75" thickBot="1">
      <c r="A792" s="332"/>
      <c r="B792" s="290"/>
      <c r="C792" s="305"/>
      <c r="D792" s="308"/>
      <c r="E792" s="308"/>
      <c r="F792" s="287"/>
      <c r="G792" s="311"/>
      <c r="H792" s="305"/>
      <c r="I792" s="105" t="s">
        <v>1348</v>
      </c>
      <c r="J792" s="168" t="s">
        <v>1208</v>
      </c>
      <c r="K792" s="83"/>
      <c r="L792" s="83" t="s">
        <v>1354</v>
      </c>
      <c r="M792" s="84" t="s">
        <v>563</v>
      </c>
    </row>
    <row r="793" spans="1:13" ht="72" customHeight="1">
      <c r="A793" s="332"/>
      <c r="B793" s="288">
        <v>6352</v>
      </c>
      <c r="C793" s="303" t="s">
        <v>147</v>
      </c>
      <c r="D793" s="300" t="s">
        <v>288</v>
      </c>
      <c r="E793" s="306" t="s">
        <v>404</v>
      </c>
      <c r="F793" s="285">
        <v>433120565</v>
      </c>
      <c r="G793" s="309">
        <f>+F793/F798</f>
        <v>0.003590013376410913</v>
      </c>
      <c r="H793" s="303" t="s">
        <v>475</v>
      </c>
      <c r="I793" s="87" t="s">
        <v>1345</v>
      </c>
      <c r="J793" s="166" t="s">
        <v>1646</v>
      </c>
      <c r="K793" s="78">
        <v>88308667</v>
      </c>
      <c r="L793" s="78" t="s">
        <v>1354</v>
      </c>
      <c r="M793" s="79" t="s">
        <v>495</v>
      </c>
    </row>
    <row r="794" spans="1:13" ht="12" customHeight="1">
      <c r="A794" s="332"/>
      <c r="B794" s="289"/>
      <c r="C794" s="304"/>
      <c r="D794" s="301"/>
      <c r="E794" s="307"/>
      <c r="F794" s="286"/>
      <c r="G794" s="310"/>
      <c r="H794" s="304"/>
      <c r="I794" s="88" t="s">
        <v>1360</v>
      </c>
      <c r="J794" s="167" t="s">
        <v>1210</v>
      </c>
      <c r="K794" s="80"/>
      <c r="L794" s="80" t="s">
        <v>1354</v>
      </c>
      <c r="M794" s="81" t="s">
        <v>563</v>
      </c>
    </row>
    <row r="795" spans="1:13" ht="15" customHeight="1">
      <c r="A795" s="332"/>
      <c r="B795" s="289"/>
      <c r="C795" s="304"/>
      <c r="D795" s="301"/>
      <c r="E795" s="307"/>
      <c r="F795" s="286"/>
      <c r="G795" s="310"/>
      <c r="H795" s="304"/>
      <c r="I795" s="88" t="s">
        <v>1348</v>
      </c>
      <c r="J795" s="167" t="s">
        <v>1211</v>
      </c>
      <c r="K795" s="80">
        <v>39374597</v>
      </c>
      <c r="L795" s="80" t="s">
        <v>1354</v>
      </c>
      <c r="M795" s="81" t="s">
        <v>495</v>
      </c>
    </row>
    <row r="796" spans="1:13" ht="15" customHeight="1">
      <c r="A796" s="332"/>
      <c r="B796" s="289"/>
      <c r="C796" s="304"/>
      <c r="D796" s="301"/>
      <c r="E796" s="307"/>
      <c r="F796" s="286"/>
      <c r="G796" s="310"/>
      <c r="H796" s="304"/>
      <c r="I796" s="88" t="s">
        <v>1358</v>
      </c>
      <c r="J796" s="167" t="s">
        <v>1212</v>
      </c>
      <c r="K796" s="80">
        <v>214372805</v>
      </c>
      <c r="L796" s="80" t="s">
        <v>1354</v>
      </c>
      <c r="M796" s="81" t="s">
        <v>495</v>
      </c>
    </row>
    <row r="797" spans="1:13" ht="15.75" customHeight="1" thickBot="1">
      <c r="A797" s="332"/>
      <c r="B797" s="290"/>
      <c r="C797" s="305"/>
      <c r="D797" s="302"/>
      <c r="E797" s="308"/>
      <c r="F797" s="287"/>
      <c r="G797" s="311"/>
      <c r="H797" s="305"/>
      <c r="I797" s="105" t="s">
        <v>1348</v>
      </c>
      <c r="J797" s="168" t="s">
        <v>1213</v>
      </c>
      <c r="K797" s="83"/>
      <c r="L797" s="83" t="s">
        <v>1354</v>
      </c>
      <c r="M797" s="84" t="s">
        <v>563</v>
      </c>
    </row>
    <row r="798" spans="1:13" ht="15">
      <c r="A798" s="137"/>
      <c r="B798" s="137"/>
      <c r="C798" s="138"/>
      <c r="D798" s="139"/>
      <c r="E798" s="140" t="s">
        <v>1414</v>
      </c>
      <c r="F798" s="141">
        <f>+SUM(F3:F797)</f>
        <v>120645947406.75</v>
      </c>
      <c r="G798" s="142"/>
      <c r="H798" s="137"/>
      <c r="I798" s="138"/>
      <c r="J798" s="139"/>
      <c r="K798" s="143"/>
      <c r="L798" s="143"/>
      <c r="M798" s="144"/>
    </row>
  </sheetData>
  <autoFilter ref="A2:M798"/>
  <mergeCells count="1216">
    <mergeCell ref="H785:H786"/>
    <mergeCell ref="G785:G786"/>
    <mergeCell ref="F785:F786"/>
    <mergeCell ref="E785:E786"/>
    <mergeCell ref="D785:D786"/>
    <mergeCell ref="C785:C786"/>
    <mergeCell ref="B785:B786"/>
    <mergeCell ref="B787:B792"/>
    <mergeCell ref="C787:C792"/>
    <mergeCell ref="D787:D792"/>
    <mergeCell ref="E787:E792"/>
    <mergeCell ref="F787:F792"/>
    <mergeCell ref="G787:G792"/>
    <mergeCell ref="H787:H792"/>
    <mergeCell ref="H793:H797"/>
    <mergeCell ref="G793:G797"/>
    <mergeCell ref="F793:F797"/>
    <mergeCell ref="E793:E797"/>
    <mergeCell ref="C793:C797"/>
    <mergeCell ref="B793:B797"/>
    <mergeCell ref="D793:D797"/>
    <mergeCell ref="H773:H775"/>
    <mergeCell ref="G773:G775"/>
    <mergeCell ref="F773:F775"/>
    <mergeCell ref="E773:E775"/>
    <mergeCell ref="D773:D775"/>
    <mergeCell ref="C773:C775"/>
    <mergeCell ref="B773:B775"/>
    <mergeCell ref="B776:B779"/>
    <mergeCell ref="C776:C779"/>
    <mergeCell ref="D776:D779"/>
    <mergeCell ref="E776:E779"/>
    <mergeCell ref="F776:F779"/>
    <mergeCell ref="G776:G779"/>
    <mergeCell ref="H776:H779"/>
    <mergeCell ref="B780:B784"/>
    <mergeCell ref="C780:C784"/>
    <mergeCell ref="D780:D784"/>
    <mergeCell ref="E780:E784"/>
    <mergeCell ref="F780:F784"/>
    <mergeCell ref="G780:G784"/>
    <mergeCell ref="H780:H784"/>
    <mergeCell ref="B758:B760"/>
    <mergeCell ref="C758:C760"/>
    <mergeCell ref="E758:E760"/>
    <mergeCell ref="F758:F760"/>
    <mergeCell ref="G758:G760"/>
    <mergeCell ref="H758:H760"/>
    <mergeCell ref="D758:D760"/>
    <mergeCell ref="B761:B770"/>
    <mergeCell ref="C761:C770"/>
    <mergeCell ref="D761:D770"/>
    <mergeCell ref="E761:E770"/>
    <mergeCell ref="F761:F770"/>
    <mergeCell ref="G761:G770"/>
    <mergeCell ref="H761:H770"/>
    <mergeCell ref="B771:B772"/>
    <mergeCell ref="C771:C772"/>
    <mergeCell ref="D771:D772"/>
    <mergeCell ref="E771:E772"/>
    <mergeCell ref="F771:F772"/>
    <mergeCell ref="G771:G772"/>
    <mergeCell ref="H771:H772"/>
    <mergeCell ref="B539:B542"/>
    <mergeCell ref="C539:C542"/>
    <mergeCell ref="D539:D542"/>
    <mergeCell ref="E539:E542"/>
    <mergeCell ref="F539:F542"/>
    <mergeCell ref="G539:G542"/>
    <mergeCell ref="H539:H542"/>
    <mergeCell ref="B665:B668"/>
    <mergeCell ref="C665:C668"/>
    <mergeCell ref="D665:D668"/>
    <mergeCell ref="E665:E668"/>
    <mergeCell ref="F665:F668"/>
    <mergeCell ref="G665:G668"/>
    <mergeCell ref="H665:H668"/>
    <mergeCell ref="B754:B757"/>
    <mergeCell ref="C754:C757"/>
    <mergeCell ref="D754:D757"/>
    <mergeCell ref="E754:E757"/>
    <mergeCell ref="F754:F757"/>
    <mergeCell ref="G754:G757"/>
    <mergeCell ref="H754:H757"/>
    <mergeCell ref="D740:D742"/>
    <mergeCell ref="H740:H742"/>
    <mergeCell ref="F740:F742"/>
    <mergeCell ref="B738:B739"/>
    <mergeCell ref="C738:C739"/>
    <mergeCell ref="E738:E739"/>
    <mergeCell ref="D738:D739"/>
    <mergeCell ref="H738:H739"/>
    <mergeCell ref="F733:F735"/>
    <mergeCell ref="B736:B737"/>
    <mergeCell ref="C736:C737"/>
    <mergeCell ref="B410:B414"/>
    <mergeCell ref="C410:C414"/>
    <mergeCell ref="D410:D414"/>
    <mergeCell ref="E410:E414"/>
    <mergeCell ref="F410:F414"/>
    <mergeCell ref="G410:G414"/>
    <mergeCell ref="H410:H414"/>
    <mergeCell ref="B438:B454"/>
    <mergeCell ref="C438:C454"/>
    <mergeCell ref="D438:D454"/>
    <mergeCell ref="E438:E454"/>
    <mergeCell ref="F438:F454"/>
    <mergeCell ref="G438:G454"/>
    <mergeCell ref="H438:H454"/>
    <mergeCell ref="B502:B505"/>
    <mergeCell ref="C502:C505"/>
    <mergeCell ref="D502:D505"/>
    <mergeCell ref="E502:E505"/>
    <mergeCell ref="F502:F505"/>
    <mergeCell ref="G502:G505"/>
    <mergeCell ref="H502:H505"/>
    <mergeCell ref="F489:F492"/>
    <mergeCell ref="B493:B495"/>
    <mergeCell ref="C493:C495"/>
    <mergeCell ref="E493:E495"/>
    <mergeCell ref="D493:D495"/>
    <mergeCell ref="H493:H495"/>
    <mergeCell ref="F493:F495"/>
    <mergeCell ref="B489:B492"/>
    <mergeCell ref="C489:C492"/>
    <mergeCell ref="E489:E492"/>
    <mergeCell ref="D489:D492"/>
    <mergeCell ref="G205:G208"/>
    <mergeCell ref="H205:H208"/>
    <mergeCell ref="B67:B71"/>
    <mergeCell ref="C67:C71"/>
    <mergeCell ref="D67:D71"/>
    <mergeCell ref="E67:E71"/>
    <mergeCell ref="F67:F71"/>
    <mergeCell ref="G67:G71"/>
    <mergeCell ref="H67:H71"/>
    <mergeCell ref="B205:B208"/>
    <mergeCell ref="F750:F752"/>
    <mergeCell ref="B750:B752"/>
    <mergeCell ref="C750:C752"/>
    <mergeCell ref="E750:E752"/>
    <mergeCell ref="D750:D752"/>
    <mergeCell ref="H750:H752"/>
    <mergeCell ref="F743:F744"/>
    <mergeCell ref="B745:B748"/>
    <mergeCell ref="C745:C748"/>
    <mergeCell ref="E745:E748"/>
    <mergeCell ref="D745:D748"/>
    <mergeCell ref="H745:H748"/>
    <mergeCell ref="F745:F748"/>
    <mergeCell ref="B743:B744"/>
    <mergeCell ref="C743:C744"/>
    <mergeCell ref="E743:E744"/>
    <mergeCell ref="D743:D744"/>
    <mergeCell ref="H743:H744"/>
    <mergeCell ref="F738:F739"/>
    <mergeCell ref="B740:B742"/>
    <mergeCell ref="C740:C742"/>
    <mergeCell ref="E740:E742"/>
    <mergeCell ref="E736:E737"/>
    <mergeCell ref="D736:D737"/>
    <mergeCell ref="H736:H737"/>
    <mergeCell ref="F736:F737"/>
    <mergeCell ref="B733:B735"/>
    <mergeCell ref="C733:C735"/>
    <mergeCell ref="E733:E735"/>
    <mergeCell ref="D733:D735"/>
    <mergeCell ref="H733:H735"/>
    <mergeCell ref="F721:F723"/>
    <mergeCell ref="B724:B732"/>
    <mergeCell ref="C724:C732"/>
    <mergeCell ref="E724:E732"/>
    <mergeCell ref="D724:D732"/>
    <mergeCell ref="H724:H732"/>
    <mergeCell ref="F724:F732"/>
    <mergeCell ref="B721:B723"/>
    <mergeCell ref="C721:C723"/>
    <mergeCell ref="E721:E723"/>
    <mergeCell ref="D721:D723"/>
    <mergeCell ref="H721:H723"/>
    <mergeCell ref="G724:G732"/>
    <mergeCell ref="G733:G735"/>
    <mergeCell ref="F710:F712"/>
    <mergeCell ref="B718:B720"/>
    <mergeCell ref="C718:C720"/>
    <mergeCell ref="E718:E720"/>
    <mergeCell ref="D718:D720"/>
    <mergeCell ref="H718:H720"/>
    <mergeCell ref="F718:F720"/>
    <mergeCell ref="B710:B712"/>
    <mergeCell ref="C710:C712"/>
    <mergeCell ref="E710:E712"/>
    <mergeCell ref="D710:D712"/>
    <mergeCell ref="H710:H712"/>
    <mergeCell ref="F691:F702"/>
    <mergeCell ref="B703:B705"/>
    <mergeCell ref="C703:C705"/>
    <mergeCell ref="E703:E705"/>
    <mergeCell ref="D703:D705"/>
    <mergeCell ref="H703:H705"/>
    <mergeCell ref="F703:F705"/>
    <mergeCell ref="B691:B702"/>
    <mergeCell ref="C691:C702"/>
    <mergeCell ref="E691:E702"/>
    <mergeCell ref="D691:D702"/>
    <mergeCell ref="H691:H702"/>
    <mergeCell ref="G718:G720"/>
    <mergeCell ref="G691:G702"/>
    <mergeCell ref="G703:G705"/>
    <mergeCell ref="G706:G709"/>
    <mergeCell ref="G710:G712"/>
    <mergeCell ref="G713:G717"/>
    <mergeCell ref="H686:H688"/>
    <mergeCell ref="F686:F688"/>
    <mergeCell ref="B689:B690"/>
    <mergeCell ref="C689:C690"/>
    <mergeCell ref="E689:E690"/>
    <mergeCell ref="D689:D690"/>
    <mergeCell ref="H689:H690"/>
    <mergeCell ref="F689:F690"/>
    <mergeCell ref="B683:B685"/>
    <mergeCell ref="B686:B688"/>
    <mergeCell ref="C686:C688"/>
    <mergeCell ref="E686:E688"/>
    <mergeCell ref="D686:D688"/>
    <mergeCell ref="F676:F678"/>
    <mergeCell ref="B679:B682"/>
    <mergeCell ref="C679:C682"/>
    <mergeCell ref="E679:E682"/>
    <mergeCell ref="D679:D682"/>
    <mergeCell ref="H679:H682"/>
    <mergeCell ref="F679:F682"/>
    <mergeCell ref="B676:B678"/>
    <mergeCell ref="C676:C678"/>
    <mergeCell ref="E676:E678"/>
    <mergeCell ref="D676:D678"/>
    <mergeCell ref="H676:H678"/>
    <mergeCell ref="G683:G685"/>
    <mergeCell ref="G686:G688"/>
    <mergeCell ref="G689:G690"/>
    <mergeCell ref="F671:F672"/>
    <mergeCell ref="B673:B675"/>
    <mergeCell ref="C673:C675"/>
    <mergeCell ref="E673:E675"/>
    <mergeCell ref="D673:D675"/>
    <mergeCell ref="H673:H675"/>
    <mergeCell ref="F673:F675"/>
    <mergeCell ref="B671:B672"/>
    <mergeCell ref="C671:C672"/>
    <mergeCell ref="E671:E672"/>
    <mergeCell ref="D671:D672"/>
    <mergeCell ref="H671:H672"/>
    <mergeCell ref="F663:F664"/>
    <mergeCell ref="B669:B670"/>
    <mergeCell ref="C669:C670"/>
    <mergeCell ref="E669:E670"/>
    <mergeCell ref="D669:D670"/>
    <mergeCell ref="H669:H670"/>
    <mergeCell ref="F669:F670"/>
    <mergeCell ref="B663:B664"/>
    <mergeCell ref="C663:C664"/>
    <mergeCell ref="E663:E664"/>
    <mergeCell ref="D663:D664"/>
    <mergeCell ref="H663:H664"/>
    <mergeCell ref="F653:F656"/>
    <mergeCell ref="B657:B662"/>
    <mergeCell ref="C657:C662"/>
    <mergeCell ref="E657:E662"/>
    <mergeCell ref="D657:D662"/>
    <mergeCell ref="H657:H662"/>
    <mergeCell ref="F657:F662"/>
    <mergeCell ref="B653:B656"/>
    <mergeCell ref="C653:C656"/>
    <mergeCell ref="E653:E656"/>
    <mergeCell ref="D653:D656"/>
    <mergeCell ref="H653:H656"/>
    <mergeCell ref="F651:F652"/>
    <mergeCell ref="B602:B614"/>
    <mergeCell ref="C602:C614"/>
    <mergeCell ref="E602:E614"/>
    <mergeCell ref="D602:D614"/>
    <mergeCell ref="H602:H614"/>
    <mergeCell ref="F602:F614"/>
    <mergeCell ref="B651:B652"/>
    <mergeCell ref="C651:C652"/>
    <mergeCell ref="E651:E652"/>
    <mergeCell ref="D651:D652"/>
    <mergeCell ref="H651:H652"/>
    <mergeCell ref="F644:F647"/>
    <mergeCell ref="B648:B650"/>
    <mergeCell ref="C648:C650"/>
    <mergeCell ref="E648:E650"/>
    <mergeCell ref="D648:D650"/>
    <mergeCell ref="H648:H650"/>
    <mergeCell ref="F648:F650"/>
    <mergeCell ref="B644:B647"/>
    <mergeCell ref="F626:F628"/>
    <mergeCell ref="B577:B585"/>
    <mergeCell ref="C577:C585"/>
    <mergeCell ref="E577:E585"/>
    <mergeCell ref="D577:D585"/>
    <mergeCell ref="H577:H585"/>
    <mergeCell ref="F577:F585"/>
    <mergeCell ref="B626:B628"/>
    <mergeCell ref="C626:C628"/>
    <mergeCell ref="E626:E628"/>
    <mergeCell ref="D626:D628"/>
    <mergeCell ref="H626:H628"/>
    <mergeCell ref="C644:C647"/>
    <mergeCell ref="E644:E647"/>
    <mergeCell ref="D644:D647"/>
    <mergeCell ref="H644:H647"/>
    <mergeCell ref="F641:F643"/>
    <mergeCell ref="B595:B598"/>
    <mergeCell ref="C595:C598"/>
    <mergeCell ref="E595:E598"/>
    <mergeCell ref="D595:D598"/>
    <mergeCell ref="H595:H598"/>
    <mergeCell ref="F595:F598"/>
    <mergeCell ref="B641:B643"/>
    <mergeCell ref="C641:C643"/>
    <mergeCell ref="E641:E643"/>
    <mergeCell ref="D641:D643"/>
    <mergeCell ref="H641:H643"/>
    <mergeCell ref="G641:G643"/>
    <mergeCell ref="G644:G647"/>
    <mergeCell ref="E623:E625"/>
    <mergeCell ref="D623:D625"/>
    <mergeCell ref="H623:H625"/>
    <mergeCell ref="F615:F616"/>
    <mergeCell ref="B617:B622"/>
    <mergeCell ref="C617:C622"/>
    <mergeCell ref="E617:E622"/>
    <mergeCell ref="D617:D622"/>
    <mergeCell ref="H617:H622"/>
    <mergeCell ref="F617:F622"/>
    <mergeCell ref="B615:B616"/>
    <mergeCell ref="C615:C616"/>
    <mergeCell ref="E615:E616"/>
    <mergeCell ref="D615:D616"/>
    <mergeCell ref="H615:H616"/>
    <mergeCell ref="F586:F589"/>
    <mergeCell ref="B590:B594"/>
    <mergeCell ref="C590:C594"/>
    <mergeCell ref="E590:E594"/>
    <mergeCell ref="D590:D594"/>
    <mergeCell ref="H590:H594"/>
    <mergeCell ref="F590:F594"/>
    <mergeCell ref="B586:B589"/>
    <mergeCell ref="C586:C589"/>
    <mergeCell ref="E586:E589"/>
    <mergeCell ref="D586:D589"/>
    <mergeCell ref="H586:H589"/>
    <mergeCell ref="F528:F532"/>
    <mergeCell ref="B533:B538"/>
    <mergeCell ref="C533:C538"/>
    <mergeCell ref="E533:E538"/>
    <mergeCell ref="D533:D538"/>
    <mergeCell ref="H533:H538"/>
    <mergeCell ref="F533:F538"/>
    <mergeCell ref="B528:B532"/>
    <mergeCell ref="C528:C532"/>
    <mergeCell ref="E528:E532"/>
    <mergeCell ref="D528:D532"/>
    <mergeCell ref="H528:H532"/>
    <mergeCell ref="B543:B545"/>
    <mergeCell ref="C543:C545"/>
    <mergeCell ref="D543:D545"/>
    <mergeCell ref="F569:F571"/>
    <mergeCell ref="B572:B576"/>
    <mergeCell ref="C572:C576"/>
    <mergeCell ref="E572:E576"/>
    <mergeCell ref="D572:D576"/>
    <mergeCell ref="H572:H576"/>
    <mergeCell ref="F572:F576"/>
    <mergeCell ref="B569:B571"/>
    <mergeCell ref="C569:C571"/>
    <mergeCell ref="E569:E571"/>
    <mergeCell ref="D569:D571"/>
    <mergeCell ref="H569:H571"/>
    <mergeCell ref="F554:F565"/>
    <mergeCell ref="B566:B568"/>
    <mergeCell ref="C566:C568"/>
    <mergeCell ref="E566:E568"/>
    <mergeCell ref="D566:D568"/>
    <mergeCell ref="F523:F524"/>
    <mergeCell ref="B525:B527"/>
    <mergeCell ref="C525:C527"/>
    <mergeCell ref="E525:E527"/>
    <mergeCell ref="D525:D527"/>
    <mergeCell ref="H525:H527"/>
    <mergeCell ref="F525:F527"/>
    <mergeCell ref="B523:B524"/>
    <mergeCell ref="C523:C524"/>
    <mergeCell ref="E523:E524"/>
    <mergeCell ref="D523:D524"/>
    <mergeCell ref="H523:H524"/>
    <mergeCell ref="F515:F516"/>
    <mergeCell ref="B517:B522"/>
    <mergeCell ref="C517:C522"/>
    <mergeCell ref="E517:E522"/>
    <mergeCell ref="D517:D522"/>
    <mergeCell ref="H517:H522"/>
    <mergeCell ref="F517:F522"/>
    <mergeCell ref="B515:B516"/>
    <mergeCell ref="C515:C516"/>
    <mergeCell ref="E515:E516"/>
    <mergeCell ref="D515:D516"/>
    <mergeCell ref="H515:H516"/>
    <mergeCell ref="G515:G516"/>
    <mergeCell ref="G517:G522"/>
    <mergeCell ref="G523:G524"/>
    <mergeCell ref="G525:G527"/>
    <mergeCell ref="G493:G495"/>
    <mergeCell ref="F506:F510"/>
    <mergeCell ref="B511:B514"/>
    <mergeCell ref="C511:C514"/>
    <mergeCell ref="E511:E514"/>
    <mergeCell ref="D511:D514"/>
    <mergeCell ref="H511:H514"/>
    <mergeCell ref="F511:F514"/>
    <mergeCell ref="B506:B510"/>
    <mergeCell ref="C506:C510"/>
    <mergeCell ref="E506:E510"/>
    <mergeCell ref="D506:D510"/>
    <mergeCell ref="H506:H510"/>
    <mergeCell ref="F496:F498"/>
    <mergeCell ref="B499:B501"/>
    <mergeCell ref="C499:C501"/>
    <mergeCell ref="E499:E501"/>
    <mergeCell ref="D499:D501"/>
    <mergeCell ref="H499:H501"/>
    <mergeCell ref="F499:F501"/>
    <mergeCell ref="B496:B498"/>
    <mergeCell ref="C496:C498"/>
    <mergeCell ref="E496:E498"/>
    <mergeCell ref="D496:D498"/>
    <mergeCell ref="H496:H498"/>
    <mergeCell ref="G496:G498"/>
    <mergeCell ref="G499:G501"/>
    <mergeCell ref="G506:G510"/>
    <mergeCell ref="G511:G514"/>
    <mergeCell ref="C461:C471"/>
    <mergeCell ref="E461:E471"/>
    <mergeCell ref="D461:D471"/>
    <mergeCell ref="H461:H471"/>
    <mergeCell ref="G472:G476"/>
    <mergeCell ref="G461:G471"/>
    <mergeCell ref="G477:G479"/>
    <mergeCell ref="G480:G482"/>
    <mergeCell ref="H489:H492"/>
    <mergeCell ref="F483:F485"/>
    <mergeCell ref="B486:B488"/>
    <mergeCell ref="C486:C488"/>
    <mergeCell ref="E486:E488"/>
    <mergeCell ref="D486:D488"/>
    <mergeCell ref="H486:H488"/>
    <mergeCell ref="F486:F488"/>
    <mergeCell ref="B483:B485"/>
    <mergeCell ref="C483:C485"/>
    <mergeCell ref="E483:E485"/>
    <mergeCell ref="D483:D485"/>
    <mergeCell ref="H483:H485"/>
    <mergeCell ref="G483:G485"/>
    <mergeCell ref="G486:G488"/>
    <mergeCell ref="G489:G492"/>
    <mergeCell ref="F457:F460"/>
    <mergeCell ref="B455:B456"/>
    <mergeCell ref="C455:C456"/>
    <mergeCell ref="E455:E456"/>
    <mergeCell ref="D455:D456"/>
    <mergeCell ref="H455:H456"/>
    <mergeCell ref="B435:B437"/>
    <mergeCell ref="C435:C437"/>
    <mergeCell ref="E435:E437"/>
    <mergeCell ref="D435:D437"/>
    <mergeCell ref="H435:H437"/>
    <mergeCell ref="F435:F437"/>
    <mergeCell ref="F477:F479"/>
    <mergeCell ref="B480:B482"/>
    <mergeCell ref="C480:C482"/>
    <mergeCell ref="E480:E482"/>
    <mergeCell ref="D480:D482"/>
    <mergeCell ref="H480:H482"/>
    <mergeCell ref="F480:F482"/>
    <mergeCell ref="B477:B479"/>
    <mergeCell ref="C477:C479"/>
    <mergeCell ref="E477:E479"/>
    <mergeCell ref="D477:D479"/>
    <mergeCell ref="H477:H479"/>
    <mergeCell ref="F461:F471"/>
    <mergeCell ref="B472:B476"/>
    <mergeCell ref="C472:C476"/>
    <mergeCell ref="E472:E476"/>
    <mergeCell ref="D472:D476"/>
    <mergeCell ref="H472:H476"/>
    <mergeCell ref="F472:F476"/>
    <mergeCell ref="B461:B471"/>
    <mergeCell ref="G432:G433"/>
    <mergeCell ref="G435:G437"/>
    <mergeCell ref="G455:G456"/>
    <mergeCell ref="G457:G460"/>
    <mergeCell ref="B432:B433"/>
    <mergeCell ref="F422:F424"/>
    <mergeCell ref="B425:B426"/>
    <mergeCell ref="B427:B431"/>
    <mergeCell ref="C427:C431"/>
    <mergeCell ref="E427:E431"/>
    <mergeCell ref="D427:D431"/>
    <mergeCell ref="H427:H431"/>
    <mergeCell ref="F427:F431"/>
    <mergeCell ref="B422:B424"/>
    <mergeCell ref="C422:C424"/>
    <mergeCell ref="E422:E424"/>
    <mergeCell ref="D422:D424"/>
    <mergeCell ref="H422:H424"/>
    <mergeCell ref="C432:C433"/>
    <mergeCell ref="D432:D433"/>
    <mergeCell ref="E432:E433"/>
    <mergeCell ref="F432:F433"/>
    <mergeCell ref="H432:H433"/>
    <mergeCell ref="G422:G424"/>
    <mergeCell ref="G425:G426"/>
    <mergeCell ref="G427:G431"/>
    <mergeCell ref="F455:F456"/>
    <mergeCell ref="B457:B460"/>
    <mergeCell ref="C457:C460"/>
    <mergeCell ref="E457:E460"/>
    <mergeCell ref="D457:D460"/>
    <mergeCell ref="H457:H460"/>
    <mergeCell ref="B420:B421"/>
    <mergeCell ref="C420:C421"/>
    <mergeCell ref="E420:E421"/>
    <mergeCell ref="D420:D421"/>
    <mergeCell ref="H420:H421"/>
    <mergeCell ref="F420:F421"/>
    <mergeCell ref="B372:B374"/>
    <mergeCell ref="C372:C374"/>
    <mergeCell ref="E372:E374"/>
    <mergeCell ref="D372:D374"/>
    <mergeCell ref="H372:H374"/>
    <mergeCell ref="F415:F419"/>
    <mergeCell ref="B370:B371"/>
    <mergeCell ref="C370:C371"/>
    <mergeCell ref="E370:E371"/>
    <mergeCell ref="D370:D371"/>
    <mergeCell ref="H370:H371"/>
    <mergeCell ref="F370:F371"/>
    <mergeCell ref="B415:B419"/>
    <mergeCell ref="C415:C419"/>
    <mergeCell ref="E415:E419"/>
    <mergeCell ref="D415:D419"/>
    <mergeCell ref="H415:H419"/>
    <mergeCell ref="G404:G409"/>
    <mergeCell ref="G415:G419"/>
    <mergeCell ref="G420:G421"/>
    <mergeCell ref="F399:F401"/>
    <mergeCell ref="B404:B409"/>
    <mergeCell ref="C404:C409"/>
    <mergeCell ref="E404:E409"/>
    <mergeCell ref="D404:D409"/>
    <mergeCell ref="H404:H409"/>
    <mergeCell ref="F404:F409"/>
    <mergeCell ref="B399:B401"/>
    <mergeCell ref="C399:C401"/>
    <mergeCell ref="E399:E401"/>
    <mergeCell ref="D399:D401"/>
    <mergeCell ref="H399:H401"/>
    <mergeCell ref="F387:F388"/>
    <mergeCell ref="B390:B398"/>
    <mergeCell ref="C390:C398"/>
    <mergeCell ref="E390:E398"/>
    <mergeCell ref="D390:D398"/>
    <mergeCell ref="H390:H398"/>
    <mergeCell ref="F390:F398"/>
    <mergeCell ref="B387:B388"/>
    <mergeCell ref="C387:C388"/>
    <mergeCell ref="E387:E388"/>
    <mergeCell ref="D387:D388"/>
    <mergeCell ref="H387:H388"/>
    <mergeCell ref="G399:G401"/>
    <mergeCell ref="G387:G388"/>
    <mergeCell ref="G390:G398"/>
    <mergeCell ref="H402:H403"/>
    <mergeCell ref="G402:G403"/>
    <mergeCell ref="F402:F403"/>
    <mergeCell ref="E402:E403"/>
    <mergeCell ref="D402:D403"/>
    <mergeCell ref="C402:C403"/>
    <mergeCell ref="B402:B403"/>
    <mergeCell ref="B385:B386"/>
    <mergeCell ref="C385:C386"/>
    <mergeCell ref="E385:E386"/>
    <mergeCell ref="D385:D386"/>
    <mergeCell ref="H385:H386"/>
    <mergeCell ref="F385:F386"/>
    <mergeCell ref="B368:B369"/>
    <mergeCell ref="C368:C369"/>
    <mergeCell ref="E368:E369"/>
    <mergeCell ref="D368:D369"/>
    <mergeCell ref="H368:H369"/>
    <mergeCell ref="F359:F362"/>
    <mergeCell ref="B363:B367"/>
    <mergeCell ref="C363:C367"/>
    <mergeCell ref="E363:E367"/>
    <mergeCell ref="D363:D367"/>
    <mergeCell ref="H363:H367"/>
    <mergeCell ref="F363:F367"/>
    <mergeCell ref="B359:B362"/>
    <mergeCell ref="C359:C362"/>
    <mergeCell ref="E359:E362"/>
    <mergeCell ref="D359:D362"/>
    <mergeCell ref="H359:H362"/>
    <mergeCell ref="F372:F374"/>
    <mergeCell ref="G377:G380"/>
    <mergeCell ref="G381:G384"/>
    <mergeCell ref="G385:G386"/>
    <mergeCell ref="F354:F356"/>
    <mergeCell ref="B357:B358"/>
    <mergeCell ref="C357:C358"/>
    <mergeCell ref="E357:E358"/>
    <mergeCell ref="D357:D358"/>
    <mergeCell ref="H357:H358"/>
    <mergeCell ref="F357:F358"/>
    <mergeCell ref="B354:B356"/>
    <mergeCell ref="C354:C356"/>
    <mergeCell ref="E354:E356"/>
    <mergeCell ref="D354:D356"/>
    <mergeCell ref="H354:H356"/>
    <mergeCell ref="F377:F380"/>
    <mergeCell ref="B381:B384"/>
    <mergeCell ref="E381:E384"/>
    <mergeCell ref="D381:D384"/>
    <mergeCell ref="H381:H384"/>
    <mergeCell ref="F381:F384"/>
    <mergeCell ref="B377:B380"/>
    <mergeCell ref="C377:C380"/>
    <mergeCell ref="E377:E380"/>
    <mergeCell ref="D377:D380"/>
    <mergeCell ref="H377:H380"/>
    <mergeCell ref="F368:F369"/>
    <mergeCell ref="G354:G356"/>
    <mergeCell ref="G357:G358"/>
    <mergeCell ref="G359:G362"/>
    <mergeCell ref="G363:G367"/>
    <mergeCell ref="G368:G369"/>
    <mergeCell ref="G370:G371"/>
    <mergeCell ref="G372:G374"/>
    <mergeCell ref="F341:F350"/>
    <mergeCell ref="B351:B353"/>
    <mergeCell ref="C351:C353"/>
    <mergeCell ref="E351:E353"/>
    <mergeCell ref="D351:D353"/>
    <mergeCell ref="H351:H353"/>
    <mergeCell ref="F351:F353"/>
    <mergeCell ref="B341:B350"/>
    <mergeCell ref="C341:C350"/>
    <mergeCell ref="E341:E350"/>
    <mergeCell ref="D341:D350"/>
    <mergeCell ref="H341:H350"/>
    <mergeCell ref="F327:F329"/>
    <mergeCell ref="B330:B339"/>
    <mergeCell ref="C330:C339"/>
    <mergeCell ref="E330:E339"/>
    <mergeCell ref="D330:D339"/>
    <mergeCell ref="H330:H339"/>
    <mergeCell ref="F330:F339"/>
    <mergeCell ref="B327:B329"/>
    <mergeCell ref="C327:C329"/>
    <mergeCell ref="E327:E329"/>
    <mergeCell ref="D327:D329"/>
    <mergeCell ref="H327:H329"/>
    <mergeCell ref="G327:G329"/>
    <mergeCell ref="G330:G339"/>
    <mergeCell ref="G341:G350"/>
    <mergeCell ref="G351:G353"/>
    <mergeCell ref="F319:F322"/>
    <mergeCell ref="B323:B326"/>
    <mergeCell ref="C323:C326"/>
    <mergeCell ref="E323:E326"/>
    <mergeCell ref="D323:D326"/>
    <mergeCell ref="H323:H326"/>
    <mergeCell ref="F323:F326"/>
    <mergeCell ref="B319:B322"/>
    <mergeCell ref="C319:C322"/>
    <mergeCell ref="E319:E322"/>
    <mergeCell ref="D319:D322"/>
    <mergeCell ref="H319:H322"/>
    <mergeCell ref="F309:F310"/>
    <mergeCell ref="B311:B318"/>
    <mergeCell ref="C311:C318"/>
    <mergeCell ref="E311:E318"/>
    <mergeCell ref="D311:D318"/>
    <mergeCell ref="H311:H318"/>
    <mergeCell ref="F311:F318"/>
    <mergeCell ref="B309:B310"/>
    <mergeCell ref="C309:C310"/>
    <mergeCell ref="E309:E310"/>
    <mergeCell ref="D309:D310"/>
    <mergeCell ref="H309:H310"/>
    <mergeCell ref="G319:G322"/>
    <mergeCell ref="G309:G310"/>
    <mergeCell ref="G311:G318"/>
    <mergeCell ref="G323:G326"/>
    <mergeCell ref="F294:F302"/>
    <mergeCell ref="B303:B308"/>
    <mergeCell ref="C303:C308"/>
    <mergeCell ref="E303:E308"/>
    <mergeCell ref="D303:D308"/>
    <mergeCell ref="H303:H308"/>
    <mergeCell ref="F303:F308"/>
    <mergeCell ref="B294:B302"/>
    <mergeCell ref="C294:C302"/>
    <mergeCell ref="E294:E302"/>
    <mergeCell ref="D294:D302"/>
    <mergeCell ref="H294:H302"/>
    <mergeCell ref="F288:F291"/>
    <mergeCell ref="B292:B293"/>
    <mergeCell ref="C292:C293"/>
    <mergeCell ref="E292:E293"/>
    <mergeCell ref="D292:D293"/>
    <mergeCell ref="H292:H293"/>
    <mergeCell ref="F292:F293"/>
    <mergeCell ref="B288:B291"/>
    <mergeCell ref="C288:C291"/>
    <mergeCell ref="E288:E291"/>
    <mergeCell ref="D288:D291"/>
    <mergeCell ref="H288:H291"/>
    <mergeCell ref="G288:G291"/>
    <mergeCell ref="G292:G293"/>
    <mergeCell ref="G294:G302"/>
    <mergeCell ref="G303:G308"/>
    <mergeCell ref="F282:F284"/>
    <mergeCell ref="B285:B287"/>
    <mergeCell ref="C285:C287"/>
    <mergeCell ref="E285:E287"/>
    <mergeCell ref="D285:D287"/>
    <mergeCell ref="H285:H287"/>
    <mergeCell ref="F285:F287"/>
    <mergeCell ref="B282:B284"/>
    <mergeCell ref="C282:C284"/>
    <mergeCell ref="E282:E284"/>
    <mergeCell ref="D282:D284"/>
    <mergeCell ref="H282:H284"/>
    <mergeCell ref="F275:F276"/>
    <mergeCell ref="B277:B281"/>
    <mergeCell ref="C277:C281"/>
    <mergeCell ref="E277:E281"/>
    <mergeCell ref="D277:D281"/>
    <mergeCell ref="H277:H281"/>
    <mergeCell ref="F277:F281"/>
    <mergeCell ref="B275:B276"/>
    <mergeCell ref="C275:C276"/>
    <mergeCell ref="E275:E276"/>
    <mergeCell ref="D275:D276"/>
    <mergeCell ref="H275:H276"/>
    <mergeCell ref="G275:G276"/>
    <mergeCell ref="G277:G281"/>
    <mergeCell ref="G282:G284"/>
    <mergeCell ref="G285:G287"/>
    <mergeCell ref="F264:F269"/>
    <mergeCell ref="B271:B274"/>
    <mergeCell ref="C271:C274"/>
    <mergeCell ref="E271:E274"/>
    <mergeCell ref="D271:D274"/>
    <mergeCell ref="H271:H274"/>
    <mergeCell ref="F271:F274"/>
    <mergeCell ref="B264:B269"/>
    <mergeCell ref="C264:C269"/>
    <mergeCell ref="E264:E269"/>
    <mergeCell ref="D264:D269"/>
    <mergeCell ref="H264:H269"/>
    <mergeCell ref="F257:F260"/>
    <mergeCell ref="B261:B263"/>
    <mergeCell ref="C261:C263"/>
    <mergeCell ref="E261:E263"/>
    <mergeCell ref="D261:D263"/>
    <mergeCell ref="H261:H263"/>
    <mergeCell ref="F261:F263"/>
    <mergeCell ref="B257:B260"/>
    <mergeCell ref="C257:C260"/>
    <mergeCell ref="E257:E260"/>
    <mergeCell ref="D257:D260"/>
    <mergeCell ref="H257:H260"/>
    <mergeCell ref="G257:G260"/>
    <mergeCell ref="G261:G263"/>
    <mergeCell ref="G264:G269"/>
    <mergeCell ref="G271:G274"/>
    <mergeCell ref="F245:F251"/>
    <mergeCell ref="B252:B255"/>
    <mergeCell ref="C252:C255"/>
    <mergeCell ref="E252:E255"/>
    <mergeCell ref="D252:D255"/>
    <mergeCell ref="H252:H255"/>
    <mergeCell ref="F252:F255"/>
    <mergeCell ref="B245:B251"/>
    <mergeCell ref="C245:C251"/>
    <mergeCell ref="E245:E251"/>
    <mergeCell ref="D245:D251"/>
    <mergeCell ref="H245:H251"/>
    <mergeCell ref="F228:F233"/>
    <mergeCell ref="B234:B244"/>
    <mergeCell ref="C234:C244"/>
    <mergeCell ref="E234:E244"/>
    <mergeCell ref="D234:D244"/>
    <mergeCell ref="H234:H244"/>
    <mergeCell ref="F234:F244"/>
    <mergeCell ref="B228:B233"/>
    <mergeCell ref="C228:C233"/>
    <mergeCell ref="E228:E233"/>
    <mergeCell ref="D228:D233"/>
    <mergeCell ref="H228:H233"/>
    <mergeCell ref="G228:G233"/>
    <mergeCell ref="G234:G244"/>
    <mergeCell ref="G245:G251"/>
    <mergeCell ref="G252:G255"/>
    <mergeCell ref="F220:F222"/>
    <mergeCell ref="B223:B227"/>
    <mergeCell ref="C223:C227"/>
    <mergeCell ref="E223:E227"/>
    <mergeCell ref="D223:D227"/>
    <mergeCell ref="H223:H227"/>
    <mergeCell ref="F223:F227"/>
    <mergeCell ref="B220:B222"/>
    <mergeCell ref="C220:C222"/>
    <mergeCell ref="E220:E222"/>
    <mergeCell ref="D220:D222"/>
    <mergeCell ref="H220:H222"/>
    <mergeCell ref="F215:F217"/>
    <mergeCell ref="B218:B219"/>
    <mergeCell ref="C218:C219"/>
    <mergeCell ref="E218:E219"/>
    <mergeCell ref="D218:D219"/>
    <mergeCell ref="H218:H219"/>
    <mergeCell ref="F218:F219"/>
    <mergeCell ref="B215:B217"/>
    <mergeCell ref="C215:C217"/>
    <mergeCell ref="E215:E217"/>
    <mergeCell ref="D215:D217"/>
    <mergeCell ref="H215:H217"/>
    <mergeCell ref="G215:G217"/>
    <mergeCell ref="G218:G219"/>
    <mergeCell ref="G220:G222"/>
    <mergeCell ref="G223:G227"/>
    <mergeCell ref="F200:F204"/>
    <mergeCell ref="B209:B214"/>
    <mergeCell ref="C209:C214"/>
    <mergeCell ref="E209:E214"/>
    <mergeCell ref="D209:D214"/>
    <mergeCell ref="H209:H214"/>
    <mergeCell ref="F209:F214"/>
    <mergeCell ref="B200:B204"/>
    <mergeCell ref="C200:C204"/>
    <mergeCell ref="E200:E204"/>
    <mergeCell ref="D200:D204"/>
    <mergeCell ref="H200:H204"/>
    <mergeCell ref="F191:F197"/>
    <mergeCell ref="B198:B199"/>
    <mergeCell ref="C198:C199"/>
    <mergeCell ref="E198:E199"/>
    <mergeCell ref="D198:D199"/>
    <mergeCell ref="H198:H199"/>
    <mergeCell ref="F198:F199"/>
    <mergeCell ref="B191:B197"/>
    <mergeCell ref="C191:C197"/>
    <mergeCell ref="E191:E197"/>
    <mergeCell ref="D191:D197"/>
    <mergeCell ref="H191:H197"/>
    <mergeCell ref="G200:G204"/>
    <mergeCell ref="G209:G214"/>
    <mergeCell ref="G191:G197"/>
    <mergeCell ref="G198:G199"/>
    <mergeCell ref="C205:C208"/>
    <mergeCell ref="D205:D208"/>
    <mergeCell ref="E205:E208"/>
    <mergeCell ref="F205:F208"/>
    <mergeCell ref="C187:C190"/>
    <mergeCell ref="E187:E190"/>
    <mergeCell ref="D187:D190"/>
    <mergeCell ref="H187:H190"/>
    <mergeCell ref="F187:F190"/>
    <mergeCell ref="B184:B186"/>
    <mergeCell ref="C184:C186"/>
    <mergeCell ref="E184:E186"/>
    <mergeCell ref="D184:D186"/>
    <mergeCell ref="H184:H186"/>
    <mergeCell ref="F177:F178"/>
    <mergeCell ref="B179:B181"/>
    <mergeCell ref="C179:C181"/>
    <mergeCell ref="E179:E181"/>
    <mergeCell ref="D179:D181"/>
    <mergeCell ref="H179:H181"/>
    <mergeCell ref="F179:F181"/>
    <mergeCell ref="B177:B178"/>
    <mergeCell ref="C177:C178"/>
    <mergeCell ref="E177:E178"/>
    <mergeCell ref="D177:D178"/>
    <mergeCell ref="H177:H178"/>
    <mergeCell ref="G177:G178"/>
    <mergeCell ref="G179:G181"/>
    <mergeCell ref="G184:G186"/>
    <mergeCell ref="G187:G190"/>
    <mergeCell ref="B182:B183"/>
    <mergeCell ref="C182:C183"/>
    <mergeCell ref="D182:D183"/>
    <mergeCell ref="E182:E183"/>
    <mergeCell ref="H172:H176"/>
    <mergeCell ref="F172:F176"/>
    <mergeCell ref="B168:B171"/>
    <mergeCell ref="C168:C171"/>
    <mergeCell ref="E168:E171"/>
    <mergeCell ref="D168:D171"/>
    <mergeCell ref="H168:H171"/>
    <mergeCell ref="F153:F154"/>
    <mergeCell ref="B162:B167"/>
    <mergeCell ref="C162:C167"/>
    <mergeCell ref="E162:E167"/>
    <mergeCell ref="D162:D167"/>
    <mergeCell ref="H162:H167"/>
    <mergeCell ref="F162:F167"/>
    <mergeCell ref="B153:B154"/>
    <mergeCell ref="C153:C154"/>
    <mergeCell ref="E153:E154"/>
    <mergeCell ref="D153:D154"/>
    <mergeCell ref="H153:H154"/>
    <mergeCell ref="G153:G154"/>
    <mergeCell ref="G155:G161"/>
    <mergeCell ref="G162:G167"/>
    <mergeCell ref="G168:G171"/>
    <mergeCell ref="G172:G176"/>
    <mergeCell ref="H150:H152"/>
    <mergeCell ref="F150:F152"/>
    <mergeCell ref="B145:B149"/>
    <mergeCell ref="C145:C149"/>
    <mergeCell ref="E145:E149"/>
    <mergeCell ref="D145:D149"/>
    <mergeCell ref="H145:H149"/>
    <mergeCell ref="F138:F141"/>
    <mergeCell ref="B142:B144"/>
    <mergeCell ref="C142:C144"/>
    <mergeCell ref="E142:E144"/>
    <mergeCell ref="D142:D144"/>
    <mergeCell ref="H142:H144"/>
    <mergeCell ref="F142:F144"/>
    <mergeCell ref="B138:B141"/>
    <mergeCell ref="C138:C141"/>
    <mergeCell ref="E138:E141"/>
    <mergeCell ref="D138:D141"/>
    <mergeCell ref="H138:H141"/>
    <mergeCell ref="G150:G152"/>
    <mergeCell ref="G138:G141"/>
    <mergeCell ref="G142:G144"/>
    <mergeCell ref="G145:G149"/>
    <mergeCell ref="H132:H137"/>
    <mergeCell ref="F132:F137"/>
    <mergeCell ref="F118:F121"/>
    <mergeCell ref="B122:B131"/>
    <mergeCell ref="C122:C131"/>
    <mergeCell ref="E122:E131"/>
    <mergeCell ref="D122:D131"/>
    <mergeCell ref="H122:H131"/>
    <mergeCell ref="F122:F131"/>
    <mergeCell ref="B118:B121"/>
    <mergeCell ref="C118:C121"/>
    <mergeCell ref="E118:E121"/>
    <mergeCell ref="D118:D121"/>
    <mergeCell ref="H118:H121"/>
    <mergeCell ref="G118:G121"/>
    <mergeCell ref="G122:G131"/>
    <mergeCell ref="G132:G137"/>
    <mergeCell ref="H106:H111"/>
    <mergeCell ref="F92:F95"/>
    <mergeCell ref="B96:B101"/>
    <mergeCell ref="C96:C101"/>
    <mergeCell ref="E96:E101"/>
    <mergeCell ref="D96:D101"/>
    <mergeCell ref="H96:H101"/>
    <mergeCell ref="F96:F101"/>
    <mergeCell ref="B92:B95"/>
    <mergeCell ref="C92:C95"/>
    <mergeCell ref="E92:E95"/>
    <mergeCell ref="D92:D95"/>
    <mergeCell ref="H92:H95"/>
    <mergeCell ref="G92:G95"/>
    <mergeCell ref="G96:G101"/>
    <mergeCell ref="G106:G111"/>
    <mergeCell ref="G112:G117"/>
    <mergeCell ref="B103:B105"/>
    <mergeCell ref="C103:C105"/>
    <mergeCell ref="D103:D105"/>
    <mergeCell ref="E103:E105"/>
    <mergeCell ref="F103:F105"/>
    <mergeCell ref="G103:G105"/>
    <mergeCell ref="H103:H105"/>
    <mergeCell ref="C3:C9"/>
    <mergeCell ref="E3:E9"/>
    <mergeCell ref="D3:D9"/>
    <mergeCell ref="H3:H9"/>
    <mergeCell ref="F72:F73"/>
    <mergeCell ref="B74:B83"/>
    <mergeCell ref="C74:C83"/>
    <mergeCell ref="E74:E83"/>
    <mergeCell ref="D74:D83"/>
    <mergeCell ref="H74:H83"/>
    <mergeCell ref="F74:F83"/>
    <mergeCell ref="B72:B73"/>
    <mergeCell ref="C72:C73"/>
    <mergeCell ref="E72:E73"/>
    <mergeCell ref="D72:D73"/>
    <mergeCell ref="H72:H73"/>
    <mergeCell ref="F61:F62"/>
    <mergeCell ref="B61:B62"/>
    <mergeCell ref="C61:C62"/>
    <mergeCell ref="E61:E62"/>
    <mergeCell ref="D61:D62"/>
    <mergeCell ref="H61:H62"/>
    <mergeCell ref="G11:G42"/>
    <mergeCell ref="G43:G45"/>
    <mergeCell ref="G46:G51"/>
    <mergeCell ref="G52:G55"/>
    <mergeCell ref="G61:G62"/>
    <mergeCell ref="G72:G73"/>
    <mergeCell ref="G74:G83"/>
    <mergeCell ref="H56:H60"/>
    <mergeCell ref="A1:F1"/>
    <mergeCell ref="B155:B161"/>
    <mergeCell ref="C155:C161"/>
    <mergeCell ref="D155:D161"/>
    <mergeCell ref="E155:E161"/>
    <mergeCell ref="F155:F161"/>
    <mergeCell ref="H155:H161"/>
    <mergeCell ref="B132:B137"/>
    <mergeCell ref="C381:C384"/>
    <mergeCell ref="C425:C426"/>
    <mergeCell ref="D425:D426"/>
    <mergeCell ref="E425:E426"/>
    <mergeCell ref="F425:F426"/>
    <mergeCell ref="H425:H426"/>
    <mergeCell ref="F46:F51"/>
    <mergeCell ref="B52:B55"/>
    <mergeCell ref="C52:C55"/>
    <mergeCell ref="E52:E55"/>
    <mergeCell ref="D52:D55"/>
    <mergeCell ref="H52:H55"/>
    <mergeCell ref="F52:F55"/>
    <mergeCell ref="B46:B51"/>
    <mergeCell ref="C46:C51"/>
    <mergeCell ref="E46:E51"/>
    <mergeCell ref="D46:D51"/>
    <mergeCell ref="H46:H51"/>
    <mergeCell ref="F3:F9"/>
    <mergeCell ref="B43:B45"/>
    <mergeCell ref="C43:C45"/>
    <mergeCell ref="E43:E45"/>
    <mergeCell ref="D43:D45"/>
    <mergeCell ref="H43:H45"/>
    <mergeCell ref="H634:H640"/>
    <mergeCell ref="G623:G625"/>
    <mergeCell ref="G626:G628"/>
    <mergeCell ref="G632:G633"/>
    <mergeCell ref="F546:F548"/>
    <mergeCell ref="B549:B553"/>
    <mergeCell ref="C549:C553"/>
    <mergeCell ref="E549:E553"/>
    <mergeCell ref="D549:D553"/>
    <mergeCell ref="H549:H553"/>
    <mergeCell ref="F549:F553"/>
    <mergeCell ref="B546:B548"/>
    <mergeCell ref="C546:C548"/>
    <mergeCell ref="E546:E548"/>
    <mergeCell ref="D546:D548"/>
    <mergeCell ref="H546:H548"/>
    <mergeCell ref="H566:H568"/>
    <mergeCell ref="F566:F568"/>
    <mergeCell ref="B554:B565"/>
    <mergeCell ref="C554:C565"/>
    <mergeCell ref="E554:E565"/>
    <mergeCell ref="D554:D565"/>
    <mergeCell ref="H554:H565"/>
    <mergeCell ref="F623:F625"/>
    <mergeCell ref="B599:B600"/>
    <mergeCell ref="C599:C600"/>
    <mergeCell ref="E599:E600"/>
    <mergeCell ref="D599:D600"/>
    <mergeCell ref="H599:H600"/>
    <mergeCell ref="F599:F600"/>
    <mergeCell ref="B623:B625"/>
    <mergeCell ref="C623:C625"/>
    <mergeCell ref="H11:H42"/>
    <mergeCell ref="G1:M1"/>
    <mergeCell ref="G3:G9"/>
    <mergeCell ref="C683:C685"/>
    <mergeCell ref="D683:D685"/>
    <mergeCell ref="E683:E685"/>
    <mergeCell ref="F683:F685"/>
    <mergeCell ref="H683:H685"/>
    <mergeCell ref="B706:B709"/>
    <mergeCell ref="C706:C709"/>
    <mergeCell ref="D706:D709"/>
    <mergeCell ref="E706:E709"/>
    <mergeCell ref="F706:F709"/>
    <mergeCell ref="H706:H709"/>
    <mergeCell ref="B713:B717"/>
    <mergeCell ref="C713:C717"/>
    <mergeCell ref="D713:D717"/>
    <mergeCell ref="E713:E717"/>
    <mergeCell ref="F713:F717"/>
    <mergeCell ref="H713:H717"/>
    <mergeCell ref="G528:G532"/>
    <mergeCell ref="G651:G652"/>
    <mergeCell ref="E543:E545"/>
    <mergeCell ref="F543:F545"/>
    <mergeCell ref="H543:H545"/>
    <mergeCell ref="B632:B633"/>
    <mergeCell ref="C632:C633"/>
    <mergeCell ref="D632:D633"/>
    <mergeCell ref="E632:E633"/>
    <mergeCell ref="F632:F633"/>
    <mergeCell ref="H632:H633"/>
    <mergeCell ref="B634:B640"/>
    <mergeCell ref="G740:G742"/>
    <mergeCell ref="G743:G744"/>
    <mergeCell ref="G546:G548"/>
    <mergeCell ref="G549:G553"/>
    <mergeCell ref="G554:G565"/>
    <mergeCell ref="G566:G568"/>
    <mergeCell ref="G569:G571"/>
    <mergeCell ref="G572:G576"/>
    <mergeCell ref="G577:G585"/>
    <mergeCell ref="G586:G589"/>
    <mergeCell ref="G590:G594"/>
    <mergeCell ref="G595:G598"/>
    <mergeCell ref="G599:G600"/>
    <mergeCell ref="G602:G614"/>
    <mergeCell ref="G615:G616"/>
    <mergeCell ref="G617:G622"/>
    <mergeCell ref="A3:A376"/>
    <mergeCell ref="A615:A797"/>
    <mergeCell ref="A377:A614"/>
    <mergeCell ref="C11:C42"/>
    <mergeCell ref="B11:B42"/>
    <mergeCell ref="D11:D42"/>
    <mergeCell ref="E11:E42"/>
    <mergeCell ref="F11:F42"/>
    <mergeCell ref="G745:G748"/>
    <mergeCell ref="G750:G752"/>
    <mergeCell ref="C634:C640"/>
    <mergeCell ref="D634:D640"/>
    <mergeCell ref="E634:E640"/>
    <mergeCell ref="F634:F640"/>
    <mergeCell ref="F43:F45"/>
    <mergeCell ref="B3:B9"/>
    <mergeCell ref="C84:C91"/>
    <mergeCell ref="B84:B91"/>
    <mergeCell ref="G653:G656"/>
    <mergeCell ref="G657:G662"/>
    <mergeCell ref="G663:G664"/>
    <mergeCell ref="G669:G670"/>
    <mergeCell ref="G671:G672"/>
    <mergeCell ref="G673:G675"/>
    <mergeCell ref="G676:G678"/>
    <mergeCell ref="G679:G682"/>
    <mergeCell ref="G721:G723"/>
    <mergeCell ref="G648:G650"/>
    <mergeCell ref="G634:G640"/>
    <mergeCell ref="G533:G538"/>
    <mergeCell ref="G543:G545"/>
    <mergeCell ref="G736:G737"/>
    <mergeCell ref="G738:G739"/>
    <mergeCell ref="C132:C137"/>
    <mergeCell ref="E132:E137"/>
    <mergeCell ref="D132:D137"/>
    <mergeCell ref="F145:F149"/>
    <mergeCell ref="B150:B152"/>
    <mergeCell ref="C150:C152"/>
    <mergeCell ref="E150:E152"/>
    <mergeCell ref="D150:D152"/>
    <mergeCell ref="F168:F171"/>
    <mergeCell ref="B172:B176"/>
    <mergeCell ref="C172:C176"/>
    <mergeCell ref="E172:E176"/>
    <mergeCell ref="D172:D176"/>
    <mergeCell ref="F184:F186"/>
    <mergeCell ref="B187:B190"/>
    <mergeCell ref="F182:F183"/>
    <mergeCell ref="G182:G183"/>
    <mergeCell ref="H182:H183"/>
    <mergeCell ref="F106:F111"/>
    <mergeCell ref="B112:B117"/>
    <mergeCell ref="C112:C117"/>
    <mergeCell ref="E112:E117"/>
    <mergeCell ref="D112:D117"/>
    <mergeCell ref="H112:H117"/>
    <mergeCell ref="F112:F117"/>
    <mergeCell ref="B106:B111"/>
    <mergeCell ref="C106:C111"/>
    <mergeCell ref="E106:E111"/>
    <mergeCell ref="D106:D111"/>
    <mergeCell ref="B56:B60"/>
    <mergeCell ref="C56:C60"/>
    <mergeCell ref="D56:D60"/>
    <mergeCell ref="E56:E60"/>
    <mergeCell ref="F56:F60"/>
    <mergeCell ref="G56:G60"/>
    <mergeCell ref="B63:B66"/>
    <mergeCell ref="C63:C66"/>
    <mergeCell ref="D63:D66"/>
    <mergeCell ref="E63:E66"/>
    <mergeCell ref="F63:F66"/>
    <mergeCell ref="G63:G66"/>
    <mergeCell ref="H63:H66"/>
    <mergeCell ref="H84:H91"/>
    <mergeCell ref="G84:G91"/>
    <mergeCell ref="F84:F91"/>
    <mergeCell ref="E84:E91"/>
    <mergeCell ref="D84:D91"/>
  </mergeCells>
  <dataValidations count="3" disablePrompts="1">
    <dataValidation type="list" allowBlank="1" showInputMessage="1" showErrorMessage="1" sqref="M3:M90 M92:M104 M106:M127">
      <formula1>Hoja2!$A$1:$A$3</formula1>
    </dataValidation>
    <dataValidation type="list" allowBlank="1" showInputMessage="1" showErrorMessage="1" sqref="M455:M501 M506:M538 M128:M437 M543:M797">
      <formula1>Hoja2!$A$1:$A$6</formula1>
    </dataValidation>
    <dataValidation type="list" allowBlank="1" showInputMessage="1" showErrorMessage="1" sqref="M438:M454 M502:M505 M539:M542">
      <formula1>'C:\Users\Agente\Documents\OVIDIO EXPEDIENTE\TODO ESCRITORIO\Downloads\[BASE INFO - copia (1).xlsx]Hoja2'!#REF!</formula1>
    </dataValidation>
  </dataValidations>
  <printOptions/>
  <pageMargins left="0.7" right="0.7" top="0.75" bottom="0.75" header="0.3" footer="0.3"/>
  <pageSetup horizontalDpi="600" verticalDpi="600" orientation="portrait" r:id="rId1"/>
  <ignoredErrors>
    <ignoredError sqref="C10 C5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workbookViewId="0" topLeftCell="G1">
      <selection activeCell="M15" sqref="M15"/>
    </sheetView>
  </sheetViews>
  <sheetFormatPr defaultColWidth="11.421875" defaultRowHeight="15"/>
  <cols>
    <col min="1" max="1" width="71.8515625" style="0" hidden="1" customWidth="1"/>
    <col min="2" max="2" width="23.7109375" style="0" hidden="1" customWidth="1"/>
    <col min="3" max="3" width="49.57421875" style="0" hidden="1" customWidth="1"/>
    <col min="4" max="4" width="71.8515625" style="0" hidden="1" customWidth="1"/>
    <col min="5" max="5" width="47.28125" style="0" hidden="1" customWidth="1"/>
    <col min="6" max="6" width="11.421875" style="0" hidden="1" customWidth="1"/>
    <col min="7" max="7" width="5.28125" style="0" customWidth="1"/>
    <col min="8" max="8" width="61.421875" style="0" customWidth="1"/>
    <col min="9" max="9" width="12.28125" style="0" customWidth="1"/>
    <col min="10" max="10" width="16.57421875" style="0" customWidth="1"/>
  </cols>
  <sheetData>
    <row r="1" spans="1:10" ht="24">
      <c r="A1" s="214" t="s">
        <v>1687</v>
      </c>
      <c r="B1" t="s">
        <v>1689</v>
      </c>
      <c r="D1" s="214" t="s">
        <v>1687</v>
      </c>
      <c r="E1" t="s">
        <v>1693</v>
      </c>
      <c r="H1" s="220" t="s">
        <v>1697</v>
      </c>
      <c r="I1" s="221" t="s">
        <v>1695</v>
      </c>
      <c r="J1" s="222" t="s">
        <v>1696</v>
      </c>
    </row>
    <row r="2" spans="1:10" ht="15">
      <c r="A2" s="215" t="s">
        <v>1345</v>
      </c>
      <c r="B2" s="216">
        <v>78</v>
      </c>
      <c r="D2" s="215" t="s">
        <v>1345</v>
      </c>
      <c r="E2" s="216">
        <v>283</v>
      </c>
      <c r="H2" s="223" t="s">
        <v>1345</v>
      </c>
      <c r="I2" s="224">
        <v>78</v>
      </c>
      <c r="J2" s="225">
        <v>283</v>
      </c>
    </row>
    <row r="3" spans="1:10" ht="15">
      <c r="A3" s="215" t="s">
        <v>1367</v>
      </c>
      <c r="B3" s="216">
        <v>1</v>
      </c>
      <c r="D3" s="215" t="s">
        <v>1367</v>
      </c>
      <c r="E3" s="216">
        <v>7</v>
      </c>
      <c r="H3" s="223" t="s">
        <v>1348</v>
      </c>
      <c r="I3" s="224">
        <v>1</v>
      </c>
      <c r="J3" s="225">
        <v>114</v>
      </c>
    </row>
    <row r="4" spans="1:10" ht="15">
      <c r="A4" s="215" t="s">
        <v>1635</v>
      </c>
      <c r="B4" s="216">
        <v>1</v>
      </c>
      <c r="D4" s="215" t="s">
        <v>1635</v>
      </c>
      <c r="E4" s="216">
        <v>7</v>
      </c>
      <c r="H4" s="223" t="s">
        <v>1353</v>
      </c>
      <c r="I4" s="224">
        <v>1</v>
      </c>
      <c r="J4" s="225">
        <v>74</v>
      </c>
    </row>
    <row r="5" spans="1:10" ht="15">
      <c r="A5" s="215" t="s">
        <v>1351</v>
      </c>
      <c r="B5" s="216">
        <v>5</v>
      </c>
      <c r="D5" s="215" t="s">
        <v>1351</v>
      </c>
      <c r="E5" s="216">
        <v>28</v>
      </c>
      <c r="H5" s="223" t="s">
        <v>1502</v>
      </c>
      <c r="I5" s="224">
        <v>20</v>
      </c>
      <c r="J5" s="225">
        <v>56</v>
      </c>
    </row>
    <row r="6" spans="1:10" ht="15">
      <c r="A6" s="215" t="s">
        <v>1413</v>
      </c>
      <c r="B6" s="216"/>
      <c r="D6" s="215" t="s">
        <v>1413</v>
      </c>
      <c r="E6" s="216">
        <v>3</v>
      </c>
      <c r="H6" s="223" t="s">
        <v>1360</v>
      </c>
      <c r="I6" s="224">
        <v>5</v>
      </c>
      <c r="J6" s="225">
        <v>46</v>
      </c>
    </row>
    <row r="7" spans="1:10" ht="15">
      <c r="A7" s="215" t="s">
        <v>1350</v>
      </c>
      <c r="B7" s="216">
        <v>2</v>
      </c>
      <c r="D7" s="215" t="s">
        <v>1350</v>
      </c>
      <c r="E7" s="216">
        <v>5</v>
      </c>
      <c r="H7" s="223" t="s">
        <v>1349</v>
      </c>
      <c r="I7" s="224">
        <v>7</v>
      </c>
      <c r="J7" s="225">
        <v>41</v>
      </c>
    </row>
    <row r="8" spans="1:10" ht="15">
      <c r="A8" s="215" t="s">
        <v>1349</v>
      </c>
      <c r="B8" s="216">
        <v>6</v>
      </c>
      <c r="D8" s="215" t="s">
        <v>1349</v>
      </c>
      <c r="E8" s="216">
        <v>39</v>
      </c>
      <c r="H8" s="223" t="s">
        <v>1358</v>
      </c>
      <c r="I8" s="224">
        <v>1</v>
      </c>
      <c r="J8" s="225">
        <v>41</v>
      </c>
    </row>
    <row r="9" spans="1:10" ht="15">
      <c r="A9" s="215" t="s">
        <v>1407</v>
      </c>
      <c r="B9" s="216"/>
      <c r="D9" s="215" t="s">
        <v>1690</v>
      </c>
      <c r="E9" s="216">
        <v>1</v>
      </c>
      <c r="H9" s="226" t="s">
        <v>1351</v>
      </c>
      <c r="I9" s="227">
        <v>2</v>
      </c>
      <c r="J9" s="225">
        <v>31</v>
      </c>
    </row>
    <row r="10" spans="1:10" ht="15">
      <c r="A10" s="215" t="s">
        <v>1639</v>
      </c>
      <c r="B10" s="216">
        <v>1</v>
      </c>
      <c r="D10" s="215" t="s">
        <v>1407</v>
      </c>
      <c r="E10" s="216">
        <v>1</v>
      </c>
      <c r="H10" s="223" t="s">
        <v>1356</v>
      </c>
      <c r="I10" s="224">
        <v>18</v>
      </c>
      <c r="J10" s="225">
        <v>22</v>
      </c>
    </row>
    <row r="11" spans="1:10" ht="15">
      <c r="A11" s="215" t="s">
        <v>1389</v>
      </c>
      <c r="B11" s="216">
        <v>6</v>
      </c>
      <c r="D11" s="215" t="s">
        <v>1639</v>
      </c>
      <c r="E11" s="216">
        <v>7</v>
      </c>
      <c r="H11" s="223" t="s">
        <v>1402</v>
      </c>
      <c r="I11" s="224">
        <v>20</v>
      </c>
      <c r="J11" s="225">
        <v>19</v>
      </c>
    </row>
    <row r="12" spans="1:10" ht="15">
      <c r="A12" s="215" t="s">
        <v>1356</v>
      </c>
      <c r="B12" s="216">
        <v>1</v>
      </c>
      <c r="D12" s="215" t="s">
        <v>1389</v>
      </c>
      <c r="E12" s="216">
        <v>16</v>
      </c>
      <c r="H12" s="223" t="s">
        <v>1389</v>
      </c>
      <c r="I12" s="224">
        <v>1</v>
      </c>
      <c r="J12" s="225">
        <v>16</v>
      </c>
    </row>
    <row r="13" spans="1:10" ht="15">
      <c r="A13" s="215" t="s">
        <v>1353</v>
      </c>
      <c r="B13" s="216">
        <v>18</v>
      </c>
      <c r="D13" s="215" t="s">
        <v>1356</v>
      </c>
      <c r="E13" s="216">
        <v>22</v>
      </c>
      <c r="H13" s="223" t="s">
        <v>1346</v>
      </c>
      <c r="I13" s="224">
        <v>2</v>
      </c>
      <c r="J13" s="225">
        <v>13</v>
      </c>
    </row>
    <row r="14" spans="1:10" ht="15">
      <c r="A14" s="215" t="s">
        <v>1366</v>
      </c>
      <c r="B14" s="216">
        <v>1</v>
      </c>
      <c r="D14" s="215" t="s">
        <v>1353</v>
      </c>
      <c r="E14" s="216">
        <v>74</v>
      </c>
      <c r="H14" s="223" t="s">
        <v>1366</v>
      </c>
      <c r="I14" s="224">
        <v>9</v>
      </c>
      <c r="J14" s="225">
        <v>12</v>
      </c>
    </row>
    <row r="15" spans="1:10" ht="15">
      <c r="A15" s="215" t="s">
        <v>1360</v>
      </c>
      <c r="B15" s="216">
        <v>9</v>
      </c>
      <c r="D15" s="215" t="s">
        <v>1366</v>
      </c>
      <c r="E15" s="216">
        <v>12</v>
      </c>
      <c r="H15" s="223" t="s">
        <v>1367</v>
      </c>
      <c r="I15" s="224">
        <v>1</v>
      </c>
      <c r="J15" s="225">
        <v>7</v>
      </c>
    </row>
    <row r="16" spans="1:10" ht="15">
      <c r="A16" s="215" t="s">
        <v>1402</v>
      </c>
      <c r="B16" s="216">
        <v>5</v>
      </c>
      <c r="D16" s="215" t="s">
        <v>1360</v>
      </c>
      <c r="E16" s="216">
        <v>46</v>
      </c>
      <c r="H16" s="223" t="s">
        <v>1635</v>
      </c>
      <c r="I16" s="224">
        <v>1</v>
      </c>
      <c r="J16" s="225">
        <v>7</v>
      </c>
    </row>
    <row r="17" spans="1:10" ht="15">
      <c r="A17" s="215" t="s">
        <v>1358</v>
      </c>
      <c r="B17" s="216">
        <v>21</v>
      </c>
      <c r="D17" s="215" t="s">
        <v>1402</v>
      </c>
      <c r="E17" s="216">
        <v>19</v>
      </c>
      <c r="H17" s="223" t="s">
        <v>1639</v>
      </c>
      <c r="I17" s="224">
        <v>6</v>
      </c>
      <c r="J17" s="225">
        <v>7</v>
      </c>
    </row>
    <row r="18" spans="1:10" ht="15">
      <c r="A18" s="215" t="s">
        <v>1475</v>
      </c>
      <c r="B18" s="216"/>
      <c r="D18" s="215" t="s">
        <v>1358</v>
      </c>
      <c r="E18" s="216">
        <v>41</v>
      </c>
      <c r="H18" s="223" t="s">
        <v>1350</v>
      </c>
      <c r="I18" s="224">
        <v>5</v>
      </c>
      <c r="J18" s="225">
        <v>5</v>
      </c>
    </row>
    <row r="19" spans="1:10" ht="15">
      <c r="A19" s="215" t="s">
        <v>1502</v>
      </c>
      <c r="B19" s="216">
        <v>10</v>
      </c>
      <c r="D19" s="215" t="s">
        <v>1475</v>
      </c>
      <c r="E19" s="216">
        <v>1</v>
      </c>
      <c r="H19" s="223" t="s">
        <v>1475</v>
      </c>
      <c r="I19" s="224">
        <v>10</v>
      </c>
      <c r="J19" s="225">
        <v>1</v>
      </c>
    </row>
    <row r="20" spans="1:10" ht="15">
      <c r="A20" s="215" t="s">
        <v>1346</v>
      </c>
      <c r="B20" s="216">
        <v>3</v>
      </c>
      <c r="D20" s="215" t="s">
        <v>1502</v>
      </c>
      <c r="E20" s="216">
        <v>54</v>
      </c>
      <c r="H20" s="228" t="s">
        <v>1694</v>
      </c>
      <c r="I20" s="229">
        <f>SUM(I2:I19)</f>
        <v>188</v>
      </c>
      <c r="J20" s="230">
        <f>SUM(J2:J19)</f>
        <v>795</v>
      </c>
    </row>
    <row r="21" spans="1:5" ht="15">
      <c r="A21" s="215" t="s">
        <v>1348</v>
      </c>
      <c r="B21" s="216">
        <v>18</v>
      </c>
      <c r="D21" s="215" t="s">
        <v>1691</v>
      </c>
      <c r="E21" s="216">
        <v>2</v>
      </c>
    </row>
    <row r="22" spans="1:5" ht="15">
      <c r="A22" s="215" t="s">
        <v>1691</v>
      </c>
      <c r="B22" s="216">
        <v>2</v>
      </c>
      <c r="D22" s="215" t="s">
        <v>1346</v>
      </c>
      <c r="E22" s="216">
        <v>13</v>
      </c>
    </row>
    <row r="23" spans="1:5" ht="15">
      <c r="A23" s="215" t="s">
        <v>1690</v>
      </c>
      <c r="B23" s="216"/>
      <c r="D23" s="215" t="s">
        <v>1348</v>
      </c>
      <c r="E23" s="216">
        <v>114</v>
      </c>
    </row>
    <row r="24" spans="1:5" ht="15">
      <c r="A24" s="215" t="s">
        <v>1688</v>
      </c>
      <c r="B24" s="216">
        <v>188</v>
      </c>
      <c r="D24" s="215" t="s">
        <v>1688</v>
      </c>
      <c r="E24" s="216">
        <v>795</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Edwin Ferney Orozco Acosta</cp:lastModifiedBy>
  <cp:lastPrinted>2020-05-16T05:47:36Z</cp:lastPrinted>
  <dcterms:created xsi:type="dcterms:W3CDTF">2020-05-09T22:37:57Z</dcterms:created>
  <dcterms:modified xsi:type="dcterms:W3CDTF">2020-11-02T20:14:13Z</dcterms:modified>
  <cp:category/>
  <cp:version/>
  <cp:contentType/>
  <cp:contentStatus/>
</cp:coreProperties>
</file>