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C:\Users\williama\Desktop\"/>
    </mc:Choice>
  </mc:AlternateContent>
  <xr:revisionPtr revIDLastSave="0" documentId="13_ncr:1_{6DCF7E88-F19D-47E9-A9EF-1EA0C85D795B}" xr6:coauthVersionLast="47" xr6:coauthVersionMax="47" xr10:uidLastSave="{00000000-0000-0000-0000-000000000000}"/>
  <bookViews>
    <workbookView xWindow="-120" yWindow="-120" windowWidth="20730" windowHeight="11040" tabRatio="815" activeTab="10" xr2:uid="{00000000-000D-0000-FFFF-FFFF00000000}"/>
  </bookViews>
  <sheets>
    <sheet name="Deducibles" sheetId="19" r:id="rId1"/>
    <sheet name="TRDM" sheetId="4" r:id="rId2"/>
    <sheet name="RCE" sheetId="6" r:id="rId3"/>
    <sheet name="MANEJO" sheetId="8" r:id="rId4"/>
    <sheet name="TRMCIAS" sheetId="23" r:id="rId5"/>
    <sheet name="RCSP" sheetId="28" r:id="rId6"/>
    <sheet name="IRF" sheetId="27" r:id="rId7"/>
    <sheet name="AUTOS" sheetId="26" r:id="rId8"/>
    <sheet name="PONDERACION" sheetId="30" r:id="rId9"/>
    <sheet name="ECONOMICA" sheetId="31" r:id="rId10"/>
    <sheet name="CONSOLIDADO" sheetId="29" r:id="rId11"/>
  </sheets>
  <externalReferences>
    <externalReference r:id="rId12"/>
    <externalReference r:id="rId13"/>
  </externalReferences>
  <definedNames>
    <definedName name="_1" localSheetId="7">#REF!</definedName>
    <definedName name="_1">#REF!</definedName>
    <definedName name="_2">#REF!</definedName>
    <definedName name="_3">#REF!</definedName>
    <definedName name="_Toc140149825_1">[1]JURIDICA!#REF!</definedName>
    <definedName name="_Toc140149825_59">#REF!</definedName>
    <definedName name="_Toc142149825_60">#REF!</definedName>
    <definedName name="A_impresión_IM">#REF!</definedName>
    <definedName name="AMOR">[1]JURIDICA!#REF!</definedName>
    <definedName name="FFFFFFF" localSheetId="7">#REF!</definedName>
    <definedName name="FFFFFFF">#REF!</definedName>
    <definedName name="GG" localSheetId="7">[1]JURIDICA!#REF!</definedName>
    <definedName name="GG">[1]JURIDICA!#REF!</definedName>
    <definedName name="GGGGGG">#REF!</definedName>
    <definedName name="opcion2">'[2]CUADRO RESUMEN'!$L$21</definedName>
    <definedName name="opcion3">'[2]CUADRO RESUMEN'!$L$22</definedName>
    <definedName name="opcion4">'[2]CUADRO RESUMEN'!$L$23</definedName>
    <definedName name="opcion5">'[2]CUADRO RESUMEN'!$L$24</definedName>
    <definedName name="opcion6">'[2]CUADRO RESUMEN'!$L$25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29" l="1"/>
  <c r="E4" i="29" s="1"/>
  <c r="E6" i="29"/>
  <c r="E8" i="29"/>
  <c r="E7" i="29" s="1"/>
  <c r="A2" i="26"/>
  <c r="A2" i="27"/>
  <c r="A2" i="28"/>
  <c r="A2" i="23"/>
  <c r="A2" i="8"/>
  <c r="A2" i="6"/>
  <c r="L24" i="31"/>
  <c r="L12" i="31"/>
  <c r="M18" i="31"/>
  <c r="M19" i="31"/>
  <c r="M20" i="31"/>
  <c r="M21" i="31"/>
  <c r="M22" i="31"/>
  <c r="M23" i="31"/>
  <c r="M17" i="31"/>
  <c r="K10" i="31"/>
  <c r="M10" i="31" s="1"/>
  <c r="K6" i="31"/>
  <c r="M6" i="31" s="1"/>
  <c r="K7" i="31"/>
  <c r="M7" i="31" s="1"/>
  <c r="K8" i="31"/>
  <c r="M8" i="31" s="1"/>
  <c r="K9" i="31"/>
  <c r="M9" i="31" s="1"/>
  <c r="K11" i="31"/>
  <c r="M11" i="31" s="1"/>
  <c r="K5" i="31"/>
  <c r="M5" i="31" s="1"/>
  <c r="C34" i="31"/>
  <c r="C37" i="31" s="1"/>
  <c r="E24" i="31"/>
  <c r="F23" i="31"/>
  <c r="G23" i="31" s="1"/>
  <c r="F33" i="31" s="1"/>
  <c r="F22" i="31"/>
  <c r="G22" i="31" s="1"/>
  <c r="F35" i="31" s="1"/>
  <c r="F21" i="31"/>
  <c r="G21" i="31" s="1"/>
  <c r="F36" i="31" s="1"/>
  <c r="G36" i="31" s="1"/>
  <c r="F20" i="31"/>
  <c r="G20" i="31" s="1"/>
  <c r="F32" i="31" s="1"/>
  <c r="F19" i="31"/>
  <c r="G19" i="31" s="1"/>
  <c r="F34" i="31" s="1"/>
  <c r="F18" i="31"/>
  <c r="G18" i="31" s="1"/>
  <c r="F31" i="31" s="1"/>
  <c r="F17" i="31"/>
  <c r="F6" i="31"/>
  <c r="G6" i="31" s="1"/>
  <c r="F7" i="31"/>
  <c r="G7" i="31" s="1"/>
  <c r="D34" i="31" s="1"/>
  <c r="E34" i="31" s="1"/>
  <c r="F8" i="31"/>
  <c r="G8" i="31" s="1"/>
  <c r="D32" i="31" s="1"/>
  <c r="F9" i="31"/>
  <c r="G9" i="31" s="1"/>
  <c r="D36" i="31" s="1"/>
  <c r="E36" i="31" s="1"/>
  <c r="F10" i="31"/>
  <c r="G10" i="31" s="1"/>
  <c r="D35" i="31" s="1"/>
  <c r="F11" i="31"/>
  <c r="G11" i="31" s="1"/>
  <c r="D33" i="31" s="1"/>
  <c r="E12" i="31"/>
  <c r="F7" i="26"/>
  <c r="F18" i="27"/>
  <c r="F11" i="27"/>
  <c r="F10" i="27"/>
  <c r="F9" i="27"/>
  <c r="F8" i="27"/>
  <c r="H42" i="28"/>
  <c r="I10" i="6"/>
  <c r="I9" i="6"/>
  <c r="I6" i="6"/>
  <c r="G5" i="6"/>
  <c r="F9" i="4"/>
  <c r="F8" i="4"/>
  <c r="D6" i="4"/>
  <c r="F10" i="4"/>
  <c r="F8" i="8"/>
  <c r="F7" i="8"/>
  <c r="I8" i="23"/>
  <c r="I7" i="23"/>
  <c r="G6" i="23"/>
  <c r="F24" i="27"/>
  <c r="F12" i="26"/>
  <c r="F5" i="31"/>
  <c r="G5" i="31" s="1"/>
  <c r="F262" i="19"/>
  <c r="F24" i="30" s="1"/>
  <c r="G24" i="30" s="1"/>
  <c r="F248" i="19"/>
  <c r="F26" i="30" s="1"/>
  <c r="G26" i="30" s="1"/>
  <c r="F210" i="19"/>
  <c r="F21" i="30" s="1"/>
  <c r="G21" i="30" s="1"/>
  <c r="F166" i="19"/>
  <c r="F22" i="30" s="1"/>
  <c r="G22" i="30" s="1"/>
  <c r="D166" i="19"/>
  <c r="F9" i="30" s="1"/>
  <c r="G9" i="30" s="1"/>
  <c r="G23" i="30"/>
  <c r="G25" i="30"/>
  <c r="G10" i="30"/>
  <c r="G12" i="30"/>
  <c r="G34" i="31" l="1"/>
  <c r="M24" i="31"/>
  <c r="M12" i="31"/>
  <c r="D5" i="29" s="1"/>
  <c r="D31" i="31"/>
  <c r="G12" i="31"/>
  <c r="D30" i="31"/>
  <c r="F12" i="31"/>
  <c r="F24" i="31"/>
  <c r="G17" i="31"/>
  <c r="F30" i="31" s="1"/>
  <c r="G30" i="31" l="1"/>
  <c r="G37" i="31" s="1"/>
  <c r="F37" i="31"/>
  <c r="D37" i="31"/>
  <c r="E30" i="31"/>
  <c r="E37" i="31" s="1"/>
  <c r="G24" i="31"/>
  <c r="F123" i="19" l="1"/>
  <c r="F20" i="30" s="1"/>
  <c r="G20" i="30" s="1"/>
  <c r="G27" i="30" s="1"/>
  <c r="D29" i="27"/>
  <c r="D11" i="30" s="1"/>
  <c r="E11" i="30" s="1"/>
  <c r="H53" i="28"/>
  <c r="D25" i="30" s="1"/>
  <c r="E25" i="30" s="1"/>
  <c r="F53" i="28"/>
  <c r="D12" i="30" s="1"/>
  <c r="E12" i="30" s="1"/>
  <c r="G9" i="23"/>
  <c r="D13" i="30" s="1"/>
  <c r="E13" i="30" s="1"/>
  <c r="F6" i="8"/>
  <c r="I14" i="6"/>
  <c r="D22" i="30" s="1"/>
  <c r="E22" i="30" s="1"/>
  <c r="F15" i="26" l="1"/>
  <c r="D23" i="30" s="1"/>
  <c r="E23" i="30" s="1"/>
  <c r="F29" i="27"/>
  <c r="D24" i="30" s="1"/>
  <c r="E24" i="30" s="1"/>
  <c r="I9" i="23"/>
  <c r="D26" i="30" s="1"/>
  <c r="E26" i="30" s="1"/>
  <c r="F10" i="8"/>
  <c r="D21" i="30" s="1"/>
  <c r="E21" i="30" s="1"/>
  <c r="C7" i="29" l="1"/>
  <c r="C4" i="29"/>
  <c r="F15" i="4"/>
  <c r="D20" i="30" s="1"/>
  <c r="E20" i="30" s="1"/>
  <c r="E27" i="30" s="1"/>
  <c r="D53" i="28"/>
  <c r="B29" i="27"/>
  <c r="C10" i="29" l="1"/>
  <c r="E10" i="29"/>
  <c r="D15" i="26"/>
  <c r="D10" i="30" s="1"/>
  <c r="E10" i="30" s="1"/>
  <c r="B15" i="26"/>
  <c r="D15" i="4" l="1"/>
  <c r="D7" i="30" s="1"/>
  <c r="E7" i="30" s="1"/>
  <c r="B15" i="4"/>
  <c r="B9" i="23"/>
  <c r="D262" i="19"/>
  <c r="F11" i="30" s="1"/>
  <c r="G11" i="30" s="1"/>
  <c r="D248" i="19"/>
  <c r="F13" i="30" s="1"/>
  <c r="G13" i="30" s="1"/>
  <c r="B217" i="19"/>
  <c r="D210" i="19"/>
  <c r="F8" i="30" s="1"/>
  <c r="G8" i="30" s="1"/>
  <c r="B134" i="19"/>
  <c r="D123" i="19"/>
  <c r="F7" i="30" s="1"/>
  <c r="G7" i="30" s="1"/>
  <c r="B15" i="19"/>
  <c r="G14" i="6"/>
  <c r="D9" i="30" s="1"/>
  <c r="E9" i="30" s="1"/>
  <c r="B14" i="6"/>
  <c r="B10" i="8"/>
  <c r="D10" i="8"/>
  <c r="D8" i="30" s="1"/>
  <c r="E8" i="30" s="1"/>
  <c r="E14" i="30" l="1"/>
  <c r="D8" i="29" s="1"/>
  <c r="D7" i="29" s="1"/>
  <c r="G14" i="30"/>
  <c r="D6" i="29" s="1"/>
  <c r="D4" i="29" s="1"/>
  <c r="D10" i="29" l="1"/>
</calcChain>
</file>

<file path=xl/sharedStrings.xml><?xml version="1.0" encoding="utf-8"?>
<sst xmlns="http://schemas.openxmlformats.org/spreadsheetml/2006/main" count="846" uniqueCount="406">
  <si>
    <t>1. Puntajes Condiciones Complementarias</t>
  </si>
  <si>
    <t>Condición</t>
  </si>
  <si>
    <t>Puntaje</t>
  </si>
  <si>
    <t>2. Deducibles</t>
  </si>
  <si>
    <t xml:space="preserve">Condiciones Complementarias </t>
  </si>
  <si>
    <t>Tablas de calificación</t>
  </si>
  <si>
    <t>RANGO DE DEDUCIBLE</t>
  </si>
  <si>
    <t>Sin deducible</t>
  </si>
  <si>
    <t>Superior a 0% y hasta 1%</t>
  </si>
  <si>
    <t xml:space="preserve">Superior a 3% </t>
  </si>
  <si>
    <t>30 Puntos</t>
  </si>
  <si>
    <t>20 Puntos</t>
  </si>
  <si>
    <t>50 Puntos</t>
  </si>
  <si>
    <t>10 Puntos</t>
  </si>
  <si>
    <t>5 Puntos</t>
  </si>
  <si>
    <t>Superior a 1% y hasta 2%</t>
  </si>
  <si>
    <t>Puntaje 300 puntos</t>
  </si>
  <si>
    <t>TOTAL PUNTOS:</t>
  </si>
  <si>
    <t>a) TERREMOTO, TEMBLOR Y/O ERUPCION VOLCÁNICA, MAREMOTO, TSUNAMI Y DEMÁS EVENTOS DE LA NATURALEZA:</t>
  </si>
  <si>
    <t>b) HMACCoP, AMIT, SABOTAJE Y TERRORISMO</t>
  </si>
  <si>
    <t>c) HURTO CALIFICADO y HURTO SIMPLE</t>
  </si>
  <si>
    <t>d) EQUIPOS MOVILES Y PORTÁTILES</t>
  </si>
  <si>
    <t>e) DEMAS EVENTOS EQUIPO ELECTRICO Y ELECTRONICO</t>
  </si>
  <si>
    <t>f) ROTURA DE MAQUINARIA</t>
  </si>
  <si>
    <t>g) DEMAS EVENTOS</t>
  </si>
  <si>
    <t>Puntaje sobre el valor de la pérdida indemnizable</t>
  </si>
  <si>
    <t xml:space="preserve">Superior a 2% y hasta 3% </t>
  </si>
  <si>
    <t xml:space="preserve">Superior a 1% y hasta 2% </t>
  </si>
  <si>
    <t>Superior a 2% y hasta 3%</t>
  </si>
  <si>
    <t xml:space="preserve">Superior a 4% </t>
  </si>
  <si>
    <t>Evaluación de Mínimo: En Salarios Mínimos Mensuales Legales Vigentes ………………………….... (5 Puntos)</t>
  </si>
  <si>
    <t>Superior a 0 y hasta 1 SMMLV</t>
  </si>
  <si>
    <t>Superior a 1 y hasta 2 SMMLV</t>
  </si>
  <si>
    <t>Superior a 2 SMMLV</t>
  </si>
  <si>
    <t>Evaluación de Mínimo: Salarios Mínimos Mensuales Legales Vigentes …………………….….…...... (5 Puntos)</t>
  </si>
  <si>
    <t>Evaluación de Mínimo: Salarios Mínimos Mensuales Legales Vigentes ………………………...…….... (5 Puntos)</t>
  </si>
  <si>
    <t>70 Puntos</t>
  </si>
  <si>
    <t>CONDICIONES TECNICAS COMPLEMENTARIAS</t>
  </si>
  <si>
    <t xml:space="preserve">Teniendo en cuenta que este seguro establece como cobertura básica el amparo de no aplicación de deducible, la propuesta que contemple deducible será objeto de rechazo en esta póliza. </t>
  </si>
  <si>
    <t>60 Puntos</t>
  </si>
  <si>
    <t>40 Puntos</t>
  </si>
  <si>
    <t>25 Puntos</t>
  </si>
  <si>
    <t>3. DEDUCIBLES</t>
  </si>
  <si>
    <t>a) Parqueaderos</t>
  </si>
  <si>
    <t>b) Demás Eventos</t>
  </si>
  <si>
    <t>Total</t>
  </si>
  <si>
    <t>Las propuestas que contemplen deducible para Gastos Médicos, serán objeto de rechazo en esta póliza.</t>
  </si>
  <si>
    <t xml:space="preserve">Superior a 3% y hasta 4% </t>
  </si>
  <si>
    <t>Evaluación de Mínimo: En SMMLV …………………………………………………….………………….…. (30 Puntos)</t>
  </si>
  <si>
    <t>Superior a 0  y hasta 1 SMMLV</t>
  </si>
  <si>
    <t>Superior a 1 SMMLV y hasta 2 SMMLV</t>
  </si>
  <si>
    <t>Total puntaje</t>
  </si>
  <si>
    <t>3.  DEDUCIBLES</t>
  </si>
  <si>
    <t xml:space="preserve">Superior a 4% y hasta 6% </t>
  </si>
  <si>
    <t xml:space="preserve">Superior a 6% </t>
  </si>
  <si>
    <t>Evaluación de Mínimo: En pesos SMMLV…………………………………………...……………………..... (30 Puntos)</t>
  </si>
  <si>
    <t>Superior a 0 SMMLV y hasta 1 SMMLV</t>
  </si>
  <si>
    <t>Superior a 2 SMMLV y hasta 3 SMMLV</t>
  </si>
  <si>
    <t>Superior a 3 SMMLV y hasta 4 SMMLV</t>
  </si>
  <si>
    <t>Superior a 4 SMMLV</t>
  </si>
  <si>
    <t>Evaluación de Mínimo: En SMMLV…………….. ……………………………………………...…………….... (30 Puntos)</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</si>
  <si>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</si>
  <si>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</si>
  <si>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Para acceder a la calificacion de esta condición, el oferente acepta con la presentacion del ofrecimiento, el cumplimiento de los siguientes requisitos:</t>
  </si>
  <si>
    <t xml:space="preserve">**Las recomendaciones, sugerencias y/o demás aspectos que se deriven del resultado de este estudio, no generarán exigencia de implementación de medidas de prevención y/o control de riesgo, aplicación de garantías o cualquier tipo de compromiso para el asegurado, así como la modificación de las condiciones ofertadas.  </t>
  </si>
  <si>
    <t>***El estudio deberá realizarse dentro de los cuatro (4) primeros meses de la vigencia de la póliza, para lo cual la aseguradora se compromete a presentar dentro de los primeros treinta (30) dias calendarios, contados a partir de la fecha del inicio de la vigencia de la póliza, el cronograma en el que se indiquen las actividades que desarrollará para tal efecto y los funcionarios y/o firma externa que llevarán a cabo las mismas.</t>
  </si>
  <si>
    <t>De conformidad con lo anterior, a la propuesta que cumpla las condiciones antes expuestas se les asignará el puntaje estipulado para el ofrecimiento de este estudio y la propuesta que no cumpla, modifique y/o condicione los términos exigidos para esta condición, se calificara con cero(0) puntos.</t>
  </si>
  <si>
    <t>300 Puntos</t>
  </si>
  <si>
    <t>Superior a 0 y hasta $50.000.000</t>
  </si>
  <si>
    <t>Superior a $50.000.000 y hasta  $100.000.000</t>
  </si>
  <si>
    <t>Superior a $100.000.000 y hasta  $200.000.000</t>
  </si>
  <si>
    <t>Superior a $200.000.000</t>
  </si>
  <si>
    <t>Bajo esta cláusula queda expresamente convenido que se cubren los gastos de defensa y demás amparos procedentes, cuando ellos se causen en procesos iniciados y notificados por primera vez en vigencia de la póliza, siempre que estos se hubiesen originado en decisiones de gestión adoptadas en el periodo de retroactividad contratado y aunque tales decisiones hayan sido debatidas en otros procesos adelantados por otras autoridades con anterioridad a la vigencia.</t>
  </si>
  <si>
    <t>  No ofrecimiento de límite adicional.</t>
  </si>
  <si>
    <t>0 Puntos</t>
  </si>
  <si>
    <t> Ofrecimiento de límite de $50.000.000 ADICIONAL AL basico exigido.</t>
  </si>
  <si>
    <t> Ofrecimiento de límite de $150.000.000 ADICIONAL AL basico exigido.</t>
  </si>
  <si>
    <t> Ofrecimiento de límite de $200.000.000 ADICIONAL AL basico exigido.</t>
  </si>
  <si>
    <t> Ofrecimiento de límite de $250.000.000 ADICIONAL AL basico exigido.</t>
  </si>
  <si>
    <t>80 Puntos</t>
  </si>
  <si>
    <t>100 Puntos</t>
  </si>
  <si>
    <t> No ofrecimiento de sublímite adicional</t>
  </si>
  <si>
    <t> Ofrecimiento de límite de $20.000.000 ADICIONAL AL basico exigido.</t>
  </si>
  <si>
    <t>1 Puntos</t>
  </si>
  <si>
    <t>3 Puntos</t>
  </si>
  <si>
    <t> Ofrecimiento de límite de $60.000.000 ADICIONAL AL basico exigido.</t>
  </si>
  <si>
    <t> Ofrecimiento de límite de $80.000.000 ADICIONAL AL basico exigido.</t>
  </si>
  <si>
    <t>7 Puntos</t>
  </si>
  <si>
    <t> Ofrecimiento de límite de $100.000.000 ADICIONAL AL basico exigido.</t>
  </si>
  <si>
    <t> Ofrecimiento de límite de $120.000.000 ADICIONAL AL basico exigido.</t>
  </si>
  <si>
    <t>12 Puntos</t>
  </si>
  <si>
    <t>15 Puntos</t>
  </si>
  <si>
    <t> No ofrecimiento de límite adicional.</t>
  </si>
  <si>
    <t> Ofrecimiento de límite de $500.000 ADICIONAL AL basico exigido.</t>
  </si>
  <si>
    <t> Ofrecimiento de límite de $1.000.000 ADICIONAL AL basico exigido.</t>
  </si>
  <si>
    <t> Ofrecimiento de límite de $1.500.000 ADICIONAL AL basico exigido.</t>
  </si>
  <si>
    <t> Ofrecimiento de límite de $2.000.000 ADICIONAL AL basico exigido.</t>
  </si>
  <si>
    <t> Ofrecimiento de límite de $2.500.000 ADICIONAL AL basico exigido.</t>
  </si>
  <si>
    <t>La evaluación y calificación de esta condición, se llevará a cabo de la siguiente forma:</t>
  </si>
  <si>
    <t xml:space="preserve"> Se asignará el puntaje establecido en la tabla antes registrada, de acuerdo con el ofrecimiento de sublímite adicional al del amparo de gastos de defensa, presentado por el proponente, para cada uno de los procesos y etapas señalados en las condiciones técnicas basicas habilitantes </t>
  </si>
  <si>
    <t xml:space="preserve"> Se efectuará la suma de los puntos obtenidos en la evaluación antes indicada y este resultado se promediará por el número de los procesos calificados.  </t>
  </si>
  <si>
    <t>1. Resultado de siniestralidad: Se presenta cuando en vigencia de la póliza suscrita  y durante el término corrido hasta la fecha de aviso de la revocación, exista una siniestralidad superior al 50% del limite basico general asegurado.</t>
  </si>
  <si>
    <t>Límite adicional para el Anexo Costo de Limpieza.</t>
  </si>
  <si>
    <t>Se califica el límite adicional al básico obligatorio y los demás en forma proporcional, aplicando una regla de tres.</t>
  </si>
  <si>
    <t>UNIVERSIDAD DISTRITAL FRANCISCO JOSE DE CALDAS
SEGURO DE TODO RIESGO DAÑOS MATERIALES</t>
  </si>
  <si>
    <t>UNIVERSIDAD DISTRITAL FRANCISCO JOSE DE CALDAS
SEGURO DE RESPONSABILIDAD CIVIL EXTRACONTRACTUAL</t>
  </si>
  <si>
    <t>UNIVERSIDAD DISTRITAL FRANCISCO JOSE DE CALDAS 
SEGURO DE MANEJO GLOBAL ENTIDADES ESTATALES</t>
  </si>
  <si>
    <t>UNIVERSIDAD DISTRITAL FRANCISCO JOSE DE CALDAS
SEGURO DE INFIDELIDAD Y RIESGOS FINANCIEROS</t>
  </si>
  <si>
    <t>UNIVERSIDAD DISTRITAL FRANCISCO JOSE DE CALDAS
SEGURO DE RESPONSABILIDAD CIVIL SERVIDORES PÚBLICOS</t>
  </si>
  <si>
    <t>OFERENTES</t>
  </si>
  <si>
    <t>TOTAL PUNTAJE RCE</t>
  </si>
  <si>
    <t>TOTAL PUNTAJE MANEJO</t>
  </si>
  <si>
    <t>TOTAL PUNTAJE IRF</t>
  </si>
  <si>
    <t>TOTAL</t>
  </si>
  <si>
    <t>90 Puntos</t>
  </si>
  <si>
    <t>EVALUACIÓN DEDUCIBLES - 300 PUNTOS
SEGURO DE TODO RIESGO DAÑOS MATERIALES - UNIVERSIDAD DISTRITAL FRANCISCO JOSÉ DE CALDAS</t>
  </si>
  <si>
    <t>EVALUACIÓN DEDUCIBLES - 300 PUNTOS
SEGURO DE RESPONSABILIDAD CIVIL EXTRACONTRACTUAL - UNIVERSIDAD DISTRITAL FRANCISCO JOSÉ DE CALDAS</t>
  </si>
  <si>
    <t>EVALUACIÓN DEDUCIBLES - 300 PUNTOS
SEGURO DE MANEJO GLOBAL ENTIDADES ESTATALES - UNIVERSIDAD DISTRITAL FRANCISCO JOSÉ DE CALDAS</t>
  </si>
  <si>
    <t>EVALUACIÓN DEDUCIBLES - 300 PUNTOS
SEGURO DE INFIDELIDAD Y RIESGOS FINANCIEROS - UNIVERSIDAD DISTRITAL FRANCISCO JOSÉ DE CALDAS</t>
  </si>
  <si>
    <t>EVALUACIÓN DEDUCIBLES - 300 PUNTOS
SEGURO DE AUTOMÓVILES - UNIVERSIDAD DISTRITAL FRANCISCO JOSÉ DE CALDAS</t>
  </si>
  <si>
    <t>EVALUACIÓN DEDUCIBLES - 300 PUNTOS
SEGURO DE RESPONSABILIDAD CIVIL SERVIDORES PÚBLICOS - UNIVERSIDAD DISTRITAL FRANCISCO JOSÉ DE CALDAS</t>
  </si>
  <si>
    <t>a) TERREMOTO, TEMBLOR y/o ERUPCION VOLCÁNICA, MAREMOTO, TSUNAMI Y DEMÁS EVENTOS DE LA NATURALEZA (sin mínimo)          60 puntos</t>
  </si>
  <si>
    <t>Evaluación de Porcentaje: …………………………………………………...…………………………………(60 Puntos)</t>
  </si>
  <si>
    <t>Sobre el valor asegurado del bien afectado</t>
  </si>
  <si>
    <t>Sobre el valor asegurable del bien afectado</t>
  </si>
  <si>
    <t>c) HURTO CALIFICADO Y HURTO SIMPLE                                                                                                    60 Puntos</t>
  </si>
  <si>
    <t>Evaluación de Porcentaje sobre el valor de la pérdida indemnizable……………...……………………. (50 Puntos)</t>
  </si>
  <si>
    <t>Evaluación de Mínimo: En Salarios Mínimos Mensuales Legales Vigentes ………………………….... (10 Puntos)</t>
  </si>
  <si>
    <t>d) EQUIPOS MOVILES Y PORTÁTILES                                                                                                          30 Puntos</t>
  </si>
  <si>
    <t>Evaluación de Porcentaje sobre el valor de la pérdida indemnizable…………...……………..……..... (25 Puntos)</t>
  </si>
  <si>
    <t>e) DEMÁS EVENTOS  EQUIPO ELECTRICO Y ELECTRONICO  EXCEPTO Celulares, beepers, avanteles, calculadoras, computadoras de bolsillo, radios de comunicación, grabadoras, a los cuales no se acepta aplicación de deducibles………………………......................................................................................30 Puntos</t>
  </si>
  <si>
    <t>Evaluación de Porcentaje sobre el valor de la pérdida indemnizable………………………. ………..... ( 25 Puntos)</t>
  </si>
  <si>
    <t>f) ROTURA DE MAQUINARIA……...……………………….........................................................................30 Puntos</t>
  </si>
  <si>
    <t>g) DEMÁS EVENTOS                                                                                                                                           30 Puntos</t>
  </si>
  <si>
    <t>Evaluación de Porcentaje sobre el valor de la pérdida indemnizable……………………….………….. ( 25 Puntos)</t>
  </si>
  <si>
    <t>TOTAL TRDM</t>
  </si>
  <si>
    <t>TOTAL RCE</t>
  </si>
  <si>
    <t>a) Parqueaderos……….……………………………………………………………………………………..…( 150 puntos)</t>
  </si>
  <si>
    <t>b) Demás Eventos…………………………………………………….………………...………………………( 150 puntos)</t>
  </si>
  <si>
    <t>300 puntos</t>
  </si>
  <si>
    <t>Personal no Identificado                                                                                                                                 150 Puntos</t>
  </si>
  <si>
    <t>Evaluación de Porcentaje sobre el valor de la pérdida indemnizable………...…………………... (120 Puntos)</t>
  </si>
  <si>
    <t>Demás Amparos                                                                                                                                                 150 Puntos</t>
  </si>
  <si>
    <t>Evaluación de Porcentaje sobre el valor de la pérdida indemnizable……….………………………….. (120 Puntos)</t>
  </si>
  <si>
    <t>TOTAL AU</t>
  </si>
  <si>
    <t>Ofrecimiento de límite adicional al basico de $250.000.000 evento y en el agregado anual $500.000.000. Total Puntos 15</t>
  </si>
  <si>
    <t>*El costo del Survey, queda acordado a cargo de la aseguradora, es decir, no genera ningún costo adicional al de la oferta económica.</t>
  </si>
  <si>
    <t>TOTAL IRF</t>
  </si>
  <si>
    <t>Rango de deducible  aplicables a los amparos básicos del clausulado DHP 84, LSW983 Y NMA2273 bajo el deducible de Infidelidad………………………………………………………………………………....…(300 puntos)</t>
  </si>
  <si>
    <t>EVALUACIÓN DE DEDUCIBLES…………………...…………………………………...………………….…………300 puntos</t>
  </si>
  <si>
    <t> Ofrecimiento de límite de  $40.000.000 ADICIONAL AL basico exigido.</t>
  </si>
  <si>
    <t> Ofrecimiento de límite de $300.000.000  ADICIONAL AL basico exigido.</t>
  </si>
  <si>
    <t> Ofrecimiento de límite de $500.000.000 ADICIONAL AL basico exigido.</t>
  </si>
  <si>
    <t> Ofrecimiento de límite de $1.000.000  ADICIONAL AL basico exigido.</t>
  </si>
  <si>
    <t> Ofrecimiento de límite de $3.000.000 ADICIONAL AL basico exigido.</t>
  </si>
  <si>
    <t> Ofrecimiento de límite de $5.000.000 ADICIONAL AL basico exigido.</t>
  </si>
  <si>
    <t> Ofrecimiento de límite de $10.000.000 ADICIONAL AL basico exigido.</t>
  </si>
  <si>
    <t> Ofrecimiento de límite de $30.000.000 ADICIONAL AL basico exigido.</t>
  </si>
  <si>
    <t>TOTAL RCSP</t>
  </si>
  <si>
    <t>a) FALTA DE ENTREGA Y HUELGA</t>
  </si>
  <si>
    <t>b) DEMÁS EVENTOS</t>
  </si>
  <si>
    <t>a) FALTA DE ENTREGA Y HUELGA………………………………………………………………………………….(150 puntos)</t>
  </si>
  <si>
    <t>Evaluación de Porcentaje sobre el valor de la pérdida indemnizable: ………...…………………... (75 Puntos)</t>
  </si>
  <si>
    <t>Superior a 0% y hasta 2%</t>
  </si>
  <si>
    <t xml:space="preserve">Superior a 2% y hasta  4% </t>
  </si>
  <si>
    <t>Superior a 4%  y hasta 6%</t>
  </si>
  <si>
    <t>Superior a 6%  y hasta 8%</t>
  </si>
  <si>
    <t xml:space="preserve">Superior a 8% </t>
  </si>
  <si>
    <t>Evaluación de Mínimo: En pesos Colombianos ………... (75 Puntos)</t>
  </si>
  <si>
    <t>b) DEMAS EVENTOS…………………………………………………………………………………...….……(150 puntos)</t>
  </si>
  <si>
    <t>Evaluación de Porcentaje sobre el valor de la pérdida indemnizable: ………………………………... (75 Puntos)</t>
  </si>
  <si>
    <t>EVALUACIÓN DEDUCIBLES - 300 PUNTOS
SEGURO DE TRANSPORTE DE MERCANCÍAS - UNIVERSIDAD DISTRITAL FRANCISCO JOSÉ DE CALDAS</t>
  </si>
  <si>
    <t>TOTAL TR MCIAS</t>
  </si>
  <si>
    <t>5.1.Sublímites Aplicables Etapas de Indagación y/o Investigación Preliminar,  persona por proceso. La aceptación de esta condición otorgará puntaje, la negación se otorgará cero puntos.</t>
  </si>
  <si>
    <t>CargosSublímite Persona por Proceso de Indagación y/o Investigación Preliminar</t>
  </si>
  <si>
    <t>42 CARGOS ASEGURADOSPersona $10.000.000/ Evento $30.000.000/Agregado Anual $60.000.000</t>
  </si>
  <si>
    <t>Ofrecimiento de límite adicional al basico de $500.000.000 evento y en el agregado anual $1.000.000.000. Total Puntos 50 puntos</t>
  </si>
  <si>
    <t>ANEXO No 2</t>
  </si>
  <si>
    <t xml:space="preserve">Superior a 3% y hasta 5% </t>
  </si>
  <si>
    <t xml:space="preserve"> Total Puntos - Condiciones Complementarias</t>
  </si>
  <si>
    <t>Ofrecimiento de Estudio de Riesgos (Aplica para un solo proceso al interior de la Universidad)</t>
  </si>
  <si>
    <t>Superior a 7%  y hasta 10%</t>
  </si>
  <si>
    <t>Superior a 2 % y hasta 3%</t>
  </si>
  <si>
    <t>Superior a 5%</t>
  </si>
  <si>
    <t>Superior a 0% y hasta 5%</t>
  </si>
  <si>
    <t xml:space="preserve">Superior a 5% y hasta  7% </t>
  </si>
  <si>
    <t>Superior a 10%  y hasta 15%</t>
  </si>
  <si>
    <t xml:space="preserve">Superior a 15% </t>
  </si>
  <si>
    <t>Superior a 0 y hasta 5 SMMLV</t>
  </si>
  <si>
    <t>Superior a 5 y hasta 10 SMMLV</t>
  </si>
  <si>
    <t>Superior a 10 y hasta 15 SMMLV</t>
  </si>
  <si>
    <t>Superior a 15 SMMLV</t>
  </si>
  <si>
    <t>Se rechazará la oferta.</t>
  </si>
  <si>
    <t>b) HAMCCoP, AMIT (INCLUYENDO SABOTAJE Y TERRORISMO                                                       60 puntos</t>
  </si>
  <si>
    <t>Evaluación de Porcentaje sobre el valor de la pérdida…....................................................... (50 Puntos)</t>
  </si>
  <si>
    <t>Evaluación de Porcentaje sobre el valor de la pérdida indemnizable:…………………...…………... (120 Puntos)</t>
  </si>
  <si>
    <t>Cobertura de asistencia domiciliaria. Se califica el mayor límite en pesos  y los demás de forma proporcional, aplicando una regla de tres simple.</t>
  </si>
  <si>
    <t>OFRECIMIENTO</t>
  </si>
  <si>
    <t>2% SOBRE EL VALOR ASEGURADO DEL BIEN AFECTADO</t>
  </si>
  <si>
    <t>SIN DEDUCIBLE</t>
  </si>
  <si>
    <t>ADICIONAL AL BÁSICO SE OTORGA UN 5%</t>
  </si>
  <si>
    <t>ADICIONAL AL BÁSICO SE OTORGA UN 15,5%</t>
  </si>
  <si>
    <t>ADICIONAL AL RANGO 0 A 5 AÑOS SE OTORGA 3 AÑOS</t>
  </si>
  <si>
    <t xml:space="preserve">ADICIONAL AL BÁSICO SE OTORGAN 500 MILLONES </t>
  </si>
  <si>
    <t>INCLUIDO EL BÁSICO SE OTORGA HASTA PÉRDIDAS QUE NO SUPEREN 50 MILLONES Y ACUMULADO 500 MILLONES, La condición no opera frente a eventos por Actos mal intencionados de Terceros, asonada motín conmoción civil o popular y huelga, Terremoto, y temblor.</t>
  </si>
  <si>
    <t>ADICIONAL AL BÁSICO SE OTORGAN 40.000 MILLONES</t>
  </si>
  <si>
    <t>SE OTORGA UN LIMITE DE $10.000.000</t>
  </si>
  <si>
    <t>SE OTORGA RESTABLECIMIENTO DE $5.000.000</t>
  </si>
  <si>
    <t>SE OTORGA</t>
  </si>
  <si>
    <t>INCLUDO EL BASICO SE OTORGA, Sublímite hasta el 50% del limite asegurado anual para  evento y 100% del limite asegurado para la vigencia.</t>
  </si>
  <si>
    <t>INCLUIDO EL BÁSICO SE OTORGA Sublimite obligatorio del 50% del limite asegurado anual.</t>
  </si>
  <si>
    <t>INCLUIDO EL BÁSICO SE OTORGA Sublímite hasta el 100% del limite asegurado anual para  evento y 100% del limite asegurado para la vigencia.</t>
  </si>
  <si>
    <t>SE OTORGA UN SUBLIMITE DE $1.000.000.</t>
  </si>
  <si>
    <t>SE OTORGA UN SUBLIMITE DE $1.000.000. EVENTO/VIGENCIA</t>
  </si>
  <si>
    <t>INCLUIDO EL BÁSICO SE OTORGA UN 35%</t>
  </si>
  <si>
    <t>INCLUIDO EL BÁSICO SE OTORGA UN SUBLIMITE DE 100 MILLONES EVENTO / VIGENCIA</t>
  </si>
  <si>
    <t>INCLUIDO EL BÁSICO SE OTORGA Sublimite $50.000.000.</t>
  </si>
  <si>
    <t>INCLUIDO EL BÁSICO SE OTORGA 5.500 MILLONES SIN COBRO DE PRIMA</t>
  </si>
  <si>
    <t>INCLUIDO EL BÁSICO SE OTORGA 75 DÍAS</t>
  </si>
  <si>
    <t>SE OTORGA UN SUBLIMITE DE 50 MILLONES EVENTO/VIGENCIA</t>
  </si>
  <si>
    <t>INCLUIDO EL BÁSICO SE OTORGAN 1.900 MILLONES</t>
  </si>
  <si>
    <t xml:space="preserve"> - Responsabilidad Civil Extracontractual derivada del uso de equipos Drones.  Sublimite $300.000.000 vigencia y máximo hasta el valor asegurado de cada dron por evento.
Se requiere cobertura de seguro de Responsabilidad Civil Extracontractual para ampara las actividades que desarrollan los Drones  QBall2, 3DOF Hover, Crazyflie y el robot QBOT2, los cuales tienen operación para fines educativos dentro de los laboratorios de la universidad sin salir a campo, en particular el Qball2 es operado dentro de un laboratorio diseñado con una estructura no removible anclada en el techo del laboratorio con  sensores infrarrojos y lectores ópticos  y que con la instalación de una malla de seguridad que se instala cuando va a ser operado. </t>
  </si>
  <si>
    <t>5 SMMLV</t>
  </si>
  <si>
    <t>5% SOBR EL VALOR DE LA PÉRDIDA</t>
  </si>
  <si>
    <t>INCLUIDO EL BÁSICO SE OTORGA Sublímite de $100.000.000 de valor asegurado por persona, y $2.000.000.000</t>
  </si>
  <si>
    <t>NO SE OTORGA</t>
  </si>
  <si>
    <t>INCLUIDO EL BÁSICO SE OTORGAN 300 MILLONES</t>
  </si>
  <si>
    <t>SE OTORGA UN LIMITE DE 60 MILLONES DE PESOS EXCLUYE DINEROS, JOYAS</t>
  </si>
  <si>
    <t>SE OTORGA SOLO PARA PÉRDIDAS TOTALES NO APLICA PARA BUSES, PESADOS, NI MOTOCICLETAS</t>
  </si>
  <si>
    <t>INCLUIDO EL BÁSICO SE OTORGAN 50 MILLONES</t>
  </si>
  <si>
    <t>INCLUIDO EL BÁSICO SE OTORGAN 100 DÍAS E INCLUIDO EL BÁSICO VALOR DIARIO SE OTORGA $60.000</t>
  </si>
  <si>
    <t>INCLUIDO EL BÁSICO SE OTORGAN 12.600 MILLONES</t>
  </si>
  <si>
    <t>INCLUIDO EL BÁSICO SE OTORGA Sublímite hasta el 51% del limite asegurado anual para  evento y 100% del limite asegurado para la vigencia.</t>
  </si>
  <si>
    <t>SE OTORGA EN TOTAL INCLUIDO EL BASICO COP$4.000.000.000  por evento y COP$8.000.000.000 en el agregado anual</t>
  </si>
  <si>
    <t>SE OTORGAN 6 MESES ADICIONAL AL BÁSICO</t>
  </si>
  <si>
    <t xml:space="preserve">SE OTORGAN 91 DÍAS ADICIONALES AL BÁSICO </t>
  </si>
  <si>
    <t xml:space="preserve">SE OTORGAN 61 DÍAS ADICIONALES AL BÁSICO </t>
  </si>
  <si>
    <t>SE OTORGA DEDUCIBLE DE 3 DÍAS</t>
  </si>
  <si>
    <t xml:space="preserve">SE OTORGAN COP $1.300.000.000 ADICIONALES AL BÁSICO </t>
  </si>
  <si>
    <t>SE OTORGA UN SUBLIMITE DE 1.500 MILLONES DE PESOS INCLUIDO EL BÁSICO</t>
  </si>
  <si>
    <t xml:space="preserve">SE OTORGAN COP $ 300.000.000 ADICIONALES AL BÁSICO </t>
  </si>
  <si>
    <t xml:space="preserve">SE OTORGAN COP $150.000.000 ADICIONALES AL BÁSICO </t>
  </si>
  <si>
    <t>SE OTORGA $2.500.000 ADICIONALES AL BASICO</t>
  </si>
  <si>
    <t xml:space="preserve">SE OTORGA 61 DÍAS ADICIONAL AL BÁSICO </t>
  </si>
  <si>
    <t>SE OTORGA EN TOTAL INCLUIDO EL BASICO CON UN SUBLIMITE DE COP$100.000.000</t>
  </si>
  <si>
    <t>SE OTORGA UN AÑO ADICIONAL AL  BÁSICO</t>
  </si>
  <si>
    <t>1 DE ENERO DE 2014</t>
  </si>
  <si>
    <t>U.T SOLIDARIA-MAPFRE</t>
  </si>
  <si>
    <t>EVALUACION CONDICIONES TÉCNICAS COMPLEMENTARIAS</t>
  </si>
  <si>
    <r>
      <t xml:space="preserve">No aplicación de infraseguro. </t>
    </r>
    <r>
      <rPr>
        <sz val="12"/>
        <rFont val="Arial Narrow"/>
        <family val="2"/>
      </rPr>
      <t>Se califica con el máximo puntaje el mayor porcentaje establecido en exceso del básico obligatorio para la aplicación de infraseguro, los demás en forma proporcional, utilizando una regla de tres.</t>
    </r>
  </si>
  <si>
    <r>
      <t>Gastos para la adecuación de suelos y terrenos que lleguen a afectarse como consecuencia de un Temblor, Terremoto, erupción volcánica y/o otros eventos de la naturaleza</t>
    </r>
    <r>
      <rPr>
        <sz val="12"/>
        <rFont val="Arial Narrow"/>
        <family val="2"/>
      </rPr>
      <t>. Se califica de acuerdo con los siguientes rangos adicional al básico obligatorio:
Superior a 5 y hasta 10% = 15 Puntos
Superioa a 10% y hasta 15%= 25 Puntos
Superior a 15% y hasta 20% = 40 Puntos</t>
    </r>
  </si>
  <si>
    <r>
      <t xml:space="preserve">Ampliación término en años en la tabla de demérito por uso y/o mejora tecnológica, para reclamaciones por daño interno en bienes relacionados con equipos eléctricos y electrónicos sin aplicación de porcentaje de descuento. </t>
    </r>
    <r>
      <rPr>
        <sz val="12"/>
        <rFont val="Arial Narrow"/>
        <family val="2"/>
      </rPr>
      <t>Se califica con el máximo puntaje el ofrecimiento del mayor número de años adicionales al básico obligatorio en la tabla de demérito, y los demás en forma proporcional, utilizando una regla de tres.</t>
    </r>
  </si>
  <si>
    <r>
      <t xml:space="preserve">Reparaciones sin previa autorización para cualquier bien asegurado. Sublimite de $100.000.000. </t>
    </r>
    <r>
      <rPr>
        <sz val="12"/>
        <rFont val="Arial Narrow"/>
        <family val="2"/>
      </rPr>
      <t xml:space="preserve"> Se califica con el mayor límite en pesos adicional al básico obligatorio y los demás de forma proporcional, aplicando una regla de tres simple.</t>
    </r>
  </si>
  <si>
    <r>
      <rPr>
        <b/>
        <sz val="12"/>
        <rFont val="Arial Narrow"/>
        <family val="2"/>
      </rPr>
      <t>Limite adicional al basico para Monto agregado de pérdidas sin aplicación de deducible. Sin cobro de prima adicional</t>
    </r>
    <r>
      <rPr>
        <sz val="12"/>
        <rFont val="Arial Narrow"/>
        <family val="2"/>
      </rPr>
      <t xml:space="preserve">
Se califica con el mayor límite en pesos adicional al básico obligatorio y los demás de forma proporcional, aplicando una regla de tres simple.</t>
    </r>
  </si>
  <si>
    <r>
      <t xml:space="preserve">Ampliación de límite asegurado para amparo automático de nuevos bienes. </t>
    </r>
    <r>
      <rPr>
        <sz val="12"/>
        <rFont val="Arial Narrow"/>
        <family val="2"/>
      </rPr>
      <t>Se califica con el mayor límite en pesos adicional al básico obligatorio y los demás de forma proporcional, aplicando una regla de tres simple.</t>
    </r>
  </si>
  <si>
    <r>
      <t>Restablecimiento automático del valor asegurado en caso de AMIT y AMCCOPH hasta por el 20% del valor del siniestro.</t>
    </r>
    <r>
      <rPr>
        <sz val="12"/>
        <rFont val="Arial Narrow"/>
        <family val="2"/>
      </rPr>
      <t xml:space="preserve"> La aceptación de esta condición otorgará el puntaje ofrecido, la negación para aceptar esta condición no concederá puntaje.</t>
    </r>
  </si>
  <si>
    <r>
      <t xml:space="preserve">Limitación de Eventos para la revocación de la póliza.  </t>
    </r>
    <r>
      <rPr>
        <sz val="12"/>
        <rFont val="Arial Narrow"/>
        <family val="2"/>
      </rPr>
      <t>En consideración a que la disposición contenida en el Artículo 1071 del Código de Comercio, de conformidad con los dispuesto en el Artículo 1162 del mismo Código, puede s'er modificada a sentido favorable al Tomador, Asegurado o Beneficiario, con el objetivo de reforzar la seriedad de los ofrecimientos efectuados en la etapa contractual y precaver que las compañías oferentes realicen una adecuada selección del riesgo en dicha etapa, con la presentación de la oferta las aseguradoras proponentes aceptan la limitación de eventos de revocación unilateral a las siguientes circunstancias:               
1. Resultado de siniestralidad: Se presenta cuando en vigencia de la póliza suscrita y durante el término corrido hasta la fecha de aviso de la revocación, exista una siniestralidad superior al 50% del valor asegurado.                                                                                               
2. Revocación no imputable a la aseguradora de los contratos de reaseguro: Se presenta cuando la aseguradora al momento de dar el aviso de revocación acredita documentalménte que el contrato de reaseguro que respaldaba la colocación fue revocado por los reasegurdores respectivos, por causas no imputables a fallas de la aseguradora en el análisis y transferencia del riesgo. 
La aceptación de esta condición otorgará el puntaje ofrecido, la negación para aceptar esta condición no concederá puntaje.</t>
    </r>
  </si>
  <si>
    <r>
      <t xml:space="preserve">Extensión del amparo de amit y para toma por parte e movimientos subversivos y los actos de autoridad para repelerlos, incluyendo el incendio ocasionado por los mismos. </t>
    </r>
    <r>
      <rPr>
        <sz val="12"/>
        <rFont val="Arial Narrow"/>
        <family val="2"/>
      </rPr>
      <t>La aceptación de esta condición otorgará el puntaje ofrecido, la negación para aceptar esta condición no concederá puntaje.</t>
    </r>
  </si>
  <si>
    <t>AXA COLPATRIA</t>
  </si>
  <si>
    <t>A – Valor de la oferta – Mayor Vigencia Ofertada</t>
  </si>
  <si>
    <t>FACTOR ECONÓMICO</t>
  </si>
  <si>
    <t>PUNTAJE</t>
  </si>
  <si>
    <t>B – Menores Deducibles</t>
  </si>
  <si>
    <t>D- Apoyo a la Industria Nacional Ley 816 de 2003 100</t>
  </si>
  <si>
    <t>FACTOR DE CALIDAD</t>
  </si>
  <si>
    <t>C - Cláusulas y/o Condiciones Complementarias Calificables.</t>
  </si>
  <si>
    <t>SE OTORGA DEDUCIBLE SIN MINIMO</t>
  </si>
  <si>
    <t>SE OTORGA SIN DEDUCIBLE</t>
  </si>
  <si>
    <t>SE OTORGA 1 SMMLV</t>
  </si>
  <si>
    <t>Se otorga el 20% incluido el básico</t>
  </si>
  <si>
    <t>Se otorga el 20% adicional al básico</t>
  </si>
  <si>
    <t>Se otorga sin aplicación de démerito</t>
  </si>
  <si>
    <t>Se otorga $205.000.000 incluido el básico</t>
  </si>
  <si>
    <t>Se otorga $36.000.000 incluido el básico</t>
  </si>
  <si>
    <t>Se otorga $11.000.000.000 incluido el
básico.</t>
  </si>
  <si>
    <t>Se otorga para el riesgo principal de
acuerdo al clausulado del proponente</t>
  </si>
  <si>
    <t>No se otorga</t>
  </si>
  <si>
    <t>Se otorga, 1. Resultado de siniestralidad: se
calculara sobre el valor de las primas
emitidas en el periodo inicial.</t>
  </si>
  <si>
    <t>Se otorga $500.000.000 sin cobro de prima
adicional, para un total de
$13.000.000.000, incluido el básico</t>
  </si>
  <si>
    <t>Se otorga 42% del limite asegurado anual
para evento y 100% del limite asegurado
para la vigencia, incluido el básico, siempre
y cuando los accesorios sean indispensables
para el funcionamiento del vehículo.</t>
  </si>
  <si>
    <t>Se otorga Sublímite de $100.000.000 de
valor asegurado por persona, y
$2.000.000.000 limite asegurado por
evento/vigencia, incluido el básico.</t>
  </si>
  <si>
    <t>Se otorga 51% del limite asegurado anual
para evento y 100% del limite asegurado
para la vigencia, incluido el básico</t>
  </si>
  <si>
    <t>Se otorga el 31% incluido el basico.</t>
  </si>
  <si>
    <t>Se otorga el 31% del limite asegragdo anual
para evento y 100% el limite asegurado
para la vigencia, incluido el básico</t>
  </si>
  <si>
    <t>Se otorga, 1. Resultado de siniestralidad: se
calculara sobre el valor de las primas
emitidas en el periodo inicial</t>
  </si>
  <si>
    <t>Se otorga 31% incluido el básico</t>
  </si>
  <si>
    <t>Se otorga el 5% evento / vigencia</t>
  </si>
  <si>
    <t>Se otorgan $11.000.000 evento /
vigencia</t>
  </si>
  <si>
    <t>Se otorga, 1. Resultado de
siniestralidad: se calculara sobre el
valor de las primas emitidas en el
periodo inicial</t>
  </si>
  <si>
    <t>Se otorga Se otorga $6.000.000.000
incluido el básico</t>
  </si>
  <si>
    <t>Se otorga 45 dias incluido el básico</t>
  </si>
  <si>
    <t>Se otorga limite de $3.000.000
evento / vigencia</t>
  </si>
  <si>
    <t>Se otorga $500.000.000 evento y en
el agregado anual $1.000.000.000
adicional al basico sin cobro de prima
adicional</t>
  </si>
  <si>
    <t>Se otorgan 16 meses incluido el
básico</t>
  </si>
  <si>
    <t>Se otorga 120 dias incluido el básico</t>
  </si>
  <si>
    <t>Se otorga 7 dias</t>
  </si>
  <si>
    <t>Se otorga por una sola vez</t>
  </si>
  <si>
    <t>Se otorga $305.000.000 evento /
vigencia</t>
  </si>
  <si>
    <t>Se otorga el 10% del valor
asegurado evento / vigencia</t>
  </si>
  <si>
    <t>Se otorga</t>
  </si>
  <si>
    <t>Se otorga, sublimite de $50.000.000
evento / vigencia</t>
  </si>
  <si>
    <t>5% SOBRE EL VALOR DE LA PÉRDIDA</t>
  </si>
  <si>
    <t>SE OTORGA 3% DEL VALOR DE LA PERDIDA</t>
  </si>
  <si>
    <t>SE OTORGA 6% DEL VALOR DE LA PERDIDA</t>
  </si>
  <si>
    <t xml:space="preserve">
SE OTORGA 1 SMMLV</t>
  </si>
  <si>
    <t xml:space="preserve"> SE OTORGA 6% DEL VALOR DE LA PERDIDA</t>
  </si>
  <si>
    <t>SE OTORGA $50.000.000 TODA Y CADA PERDIDA</t>
  </si>
  <si>
    <t xml:space="preserve">No se otorga
</t>
  </si>
  <si>
    <t>Se otorgan 30 días adicionales</t>
  </si>
  <si>
    <t>Se otorgan $300.000.000
adicionales al básico</t>
  </si>
  <si>
    <t xml:space="preserve">Se otorgan $2.500.000
adicionales al básico
</t>
  </si>
  <si>
    <t>Se otorgan $100.000.000 adicionales
al básico</t>
  </si>
  <si>
    <t>Se otorgan $3.000.000 adicionales
por evento y $6.000.000 adicionales
en la vigencia</t>
  </si>
  <si>
    <t>Se otorgan $10.000.000 adicionales al
básico</t>
  </si>
  <si>
    <t>Se otorgan $10.000 adicionales y 5 días
adicionales</t>
  </si>
  <si>
    <t>EVALUACION TECNICA GRUPO I
PROCESO 075 DE 2022</t>
  </si>
  <si>
    <t>PROPONENTE</t>
  </si>
  <si>
    <t>RAMO</t>
  </si>
  <si>
    <t>DEDUCIBLES</t>
  </si>
  <si>
    <t>% DE PONDERACION</t>
  </si>
  <si>
    <t>TOTAL GRUPO I</t>
  </si>
  <si>
    <t>Automóviles</t>
  </si>
  <si>
    <t>Infidelidad y Riesgos Financieros</t>
  </si>
  <si>
    <t>Responsabilidad Civil Servidores Públicos</t>
  </si>
  <si>
    <t>Transporte de Mercancías</t>
  </si>
  <si>
    <t>CONDICIONES COMPLEMENTARIAS Y DEDUCIBLES</t>
  </si>
  <si>
    <t>PRIMA</t>
  </si>
  <si>
    <t>IVA</t>
  </si>
  <si>
    <t>1,46%o e invar 0,73%o</t>
  </si>
  <si>
    <t>0.1000</t>
  </si>
  <si>
    <t>0.2666700</t>
  </si>
  <si>
    <t>PRIMA TOTAL</t>
  </si>
  <si>
    <t>VIGENCIA</t>
  </si>
  <si>
    <t>DÍAS OFRECIDOS</t>
  </si>
  <si>
    <t>DESDE</t>
  </si>
  <si>
    <t>HASTA</t>
  </si>
  <si>
    <t>Manejo Global Entidades Estatales</t>
  </si>
  <si>
    <t>Responsabilidad Civil Extracontractual</t>
  </si>
  <si>
    <t>PRIMA TOTAL GRUPO 1</t>
  </si>
  <si>
    <t>(En exceso de la vigencia mínima requerida)</t>
  </si>
  <si>
    <t>Todo Riesgo Daños Materiales</t>
  </si>
  <si>
    <t>VALOR ASEGURADO</t>
  </si>
  <si>
    <t>TASA ANUAL</t>
  </si>
  <si>
    <t>Todo Riesgo daños materiales</t>
  </si>
  <si>
    <t>Manejo Global para Entidades Estatales</t>
  </si>
  <si>
    <t>Responsabilidad Civil extracontractual</t>
  </si>
  <si>
    <t>PUNTAJE PONDERADO</t>
  </si>
  <si>
    <t>PRESUPUESTO</t>
  </si>
  <si>
    <t>UNIVERSIDAD DISTRITAL FRANCISCO JOSE DE CALDAS
SEGURO DE TRANSPORTE DE MERCANCÍAS</t>
  </si>
  <si>
    <r>
      <t>Limite asegurado adicional al básico sin cobro de prima adicional.</t>
    </r>
    <r>
      <rPr>
        <sz val="12"/>
        <rFont val="Arial Narrow"/>
        <family val="2"/>
      </rPr>
      <t xml:space="preserve"> Para la calificación de esta condición se asignará el mayor puntaje al proponente que ofrezca el mayor límite asegurado (no inferior a $50.000.000) adicional al básico, los demás obtendrán un puntaje proporcional, utilizado una regla de tres.</t>
    </r>
  </si>
  <si>
    <r>
      <t xml:space="preserve">Sublímite de Responsabilidad Civil Parqueaderos y predios del asegurado. </t>
    </r>
    <r>
      <rPr>
        <sz val="12"/>
        <rFont val="Arial Narrow"/>
        <family val="2"/>
      </rPr>
      <t>incluyendo Daños, Hurto y Hurto Calificado de vehículos y de Accesorios,</t>
    </r>
    <r>
      <rPr>
        <b/>
        <sz val="12"/>
        <rFont val="Arial Narrow"/>
        <family val="2"/>
      </rPr>
      <t xml:space="preserve"> </t>
    </r>
    <r>
      <rPr>
        <sz val="12"/>
        <rFont val="Arial Narrow"/>
        <family val="2"/>
      </rPr>
      <t>Se califica con el máximo puntaje el mayor límite adicional al básico obligatorio, los demás en forma proporcional, utilizando una regla de tres.</t>
    </r>
  </si>
  <si>
    <r>
      <t>Sublímite Gastos Médicos en adición al básico obligatorio.</t>
    </r>
    <r>
      <rPr>
        <sz val="12"/>
        <rFont val="Arial Narrow"/>
        <family val="2"/>
      </rPr>
      <t xml:space="preserve"> Se califica con el máximo puntaje el mayor límite adicional al básico obligatorio, los demás en forma proporcional, utilizando una regla de tres.</t>
    </r>
  </si>
  <si>
    <r>
      <t xml:space="preserve">Sublímite Responsabilidad civil derivada del uso de vehículos propios y no propios. </t>
    </r>
    <r>
      <rPr>
        <sz val="12"/>
        <rFont val="Arial Narrow"/>
        <family val="2"/>
      </rPr>
      <t>Se califica con el máximo puntaje el mayor límite adicional al básico obligatorio, los demás en forma proporcional, utilizando una regla de tres.</t>
    </r>
  </si>
  <si>
    <r>
      <t xml:space="preserve">Limite adicional para la cobertura de gastos para la demostración del siniestro. </t>
    </r>
    <r>
      <rPr>
        <sz val="12"/>
        <rFont val="Arial Narrow"/>
        <family val="2"/>
      </rPr>
      <t>Se califica con el máximo puntaje el mayor límite adicional al básico obligatorio, los demás en forma proporcional, utilizando una regla de tres.</t>
    </r>
  </si>
  <si>
    <r>
      <t xml:space="preserve">Límite adicional en porcentaje para la cobertura de RC Patronal. </t>
    </r>
    <r>
      <rPr>
        <sz val="12"/>
        <rFont val="Arial Narrow"/>
        <family val="2"/>
      </rPr>
      <t>Se califica con el máximo puntaje el mayor porcentaje adicional al básico obligatorio por evento, los demás en forma proporcional, utilizando una regla de tres.</t>
    </r>
  </si>
  <si>
    <r>
      <t xml:space="preserve">Responsabilidad civil derivada de actos terroristas.  Limite 10% por evento y 15% del limite asegurado por vigencia. </t>
    </r>
    <r>
      <rPr>
        <sz val="12"/>
        <rFont val="Arial Narrow"/>
        <family val="2"/>
      </rPr>
      <t>La aceptación de esta condición otorgará el puntaje ofrecido, la negación para aceptar esta condición no concederá puntaje.</t>
    </r>
  </si>
  <si>
    <r>
      <t xml:space="preserve"> - Limitación de Eventos para la revocación de la póliza.  </t>
    </r>
    <r>
      <rPr>
        <sz val="12"/>
        <rFont val="Arial Narrow"/>
        <family val="2"/>
      </rPr>
      <t>En consideración a que la disposición contenida en el Artículo 1071 del Código de Comercio, de conformidad con los dispuesto en el Artículo 1162 del mismo Código, puede s'er modificada a sentido favorable al Tomador, Asegurado o Beneficiario, con el objetivo de reforzar la seriedad de los ofrecimientos efectuados en la etapa contractual y precaver que las compañías oferentes realicen una adecuada selección del riesgo en dicha etapa, con la presentación de la oferta las aseguradoras proponentes aceptan la limitación de eventos de revocación unilateral a las siguientes circunstancias:
1. Resultado de siniestralidad: Se presenta cuando en vigencia de la póliza suscrita y durante el término corrido hasta la fecha de aviso de la revocación, exista una siniestralidad superior al 50% del valor asegurado. 
2. Revocación no imputable a la aseguradora de los contratos de reaseguro: Se presenta cuando la aseguradora al momento de dar el aviso de revocación acredita documentalménte que el contrato de reaseguro que respaldaba la colocación fue revocado por los reasegurdores respectivos, por causas no imputables a fallas de la aseguradora en el análisis y transferencia del riesgo.
La aceptación de esta condición otorgará el puntaje ofrecido, la negación para aceptar esta condición no concederá puntaje.</t>
    </r>
  </si>
  <si>
    <r>
      <t xml:space="preserve">Limite asegurado adicional al básico sin cobro de prima adicional. </t>
    </r>
    <r>
      <rPr>
        <sz val="11"/>
        <rFont val="Arial Narrow"/>
        <family val="2"/>
      </rPr>
      <t>Para la calificación de esta condición, se asignará el mayor puntaje al proponente que ofrezca, en adición al límite obligatrio, el mayor límite asegurado, sin cobro de prima adicional, los demás en forma proporcional, utilizando una regla de tres.</t>
    </r>
  </si>
  <si>
    <r>
      <t>Limite adicional para gastos adicionales.</t>
    </r>
    <r>
      <rPr>
        <sz val="11"/>
        <rFont val="Arial Narrow"/>
        <family val="2"/>
      </rPr>
      <t xml:space="preserve"> Para la calificación de esta condición, se asignará el mayor puntaje al proponente que ofrezca, en adición al límite obligatrio, el mayor límite asegurado en porcentaje, sin cobro de prima adicional, los demás en forma proporcional, utilizando una regla de tres</t>
    </r>
  </si>
  <si>
    <r>
      <t xml:space="preserve">Faltantes de inventario:
</t>
    </r>
    <r>
      <rPr>
        <sz val="11"/>
        <rFont val="Arial Narrow"/>
        <family val="2"/>
      </rPr>
      <t>El oferente ofrecerá la cobertura para los faltantes de inventarios atribuibles a funcionarios de LA UNIVERSIDAD DISTRITAL FRANCISCO JOSE DE CALDAS siempre y cuando tales pérdidas sean consecuencia de delitos amparados en este seguro. Para la calificación de esta condición, se asignará el mayor puntaje al proponente que ofrezca, el mayor límite asegurado en porcentaje, sin cobro de prima adicional, los demás en forma proporcional, utilizando una regla de tres</t>
    </r>
  </si>
  <si>
    <r>
      <t xml:space="preserve">Apropiación de bienes por parte de empleados del asegurado, al amparo de situaciones creadas por los siguientes eventos: </t>
    </r>
    <r>
      <rPr>
        <sz val="11"/>
        <rFont val="Arial Narrow"/>
        <family val="2"/>
      </rPr>
      <t>*Incendio, Explosión,  AMIT Y AMCCOPH incluído Terrorismo, Terremoto, temblor y/o erupción volcánica y demás eventos de la naturaleza y Actos de Autoridad.  Para la calificación de esta condición, se asignará el mayor puntaje al proponente que ofrezca, en adición al límite obligatrio, el mayor límite asegurado, los demás en forma proporcional, utilizando una regla de tres</t>
    </r>
  </si>
  <si>
    <r>
      <t xml:space="preserve"> - Limitación de Eventos para la revocación de la póliza.  </t>
    </r>
    <r>
      <rPr>
        <sz val="11"/>
        <rFont val="Arial Narrow"/>
        <family val="2"/>
      </rPr>
      <t>En consideración a que la disposición contenida en el Artículo 1071 del Código de Comercio, de conformidad con los dispuesto en el Artículo 1162 del mismo Código, puede s'er modificada a sentido favorable al Tomador, Asegurado o Beneficiario, con el objetivo de reforzar la seriedad de los ofrecimientos efectuados en la etapa contractual y precaver que las compañías oferentes realicen una adecuada selección del riesgo en dicha etapa, con la presentación de la oferta las aseguradoras proponentes aceptan la limitación de eventos de revocación unilateral a las siguientes circunstancias: 
1. Resultado de siniestralidad: Se presenta cuando en vigencia de la póliza suscrita y durante el término corrido hasta la fecha de aviso de la revocación, exista una siniestralidad superior al 50% del valor asegurado.
2. Revocación no imputable a la aseguradora de los contratos de reaseguro: Se presenta cuando la aseguradora al momento de dar el aviso de revocación acredita documentalménte que el contrato de reaseguro que respaldaba la colocación fue revocado por los reasegurdores respectivos, por causas no imputables a fallas de la aseguradora en el análisis y transferencia del riesgo.La aceptación de esta condición otorgará el puntaje ofrecido, la negación para aceptar esta condición no concederá puntaje.</t>
    </r>
  </si>
  <si>
    <r>
      <t>Ampliación Límite asegurado por despacho sin cobro de prima adicional</t>
    </r>
    <r>
      <rPr>
        <sz val="11"/>
        <rFont val="Arial Narrow"/>
        <family val="2"/>
      </rPr>
      <t xml:space="preserve">
</t>
    </r>
    <r>
      <rPr>
        <sz val="11"/>
        <color indexed="8"/>
        <rFont val="Arial Narrow"/>
        <family val="2"/>
      </rPr>
      <t>(Se califica con el máximo puntaje el mayor límite adicional al básico obligatorio, los demás en forma proporcional.</t>
    </r>
  </si>
  <si>
    <r>
      <t>Ampliación período de permanencia en lugares inciales, intermedios y finales</t>
    </r>
    <r>
      <rPr>
        <sz val="11"/>
        <rFont val="Arial Narrow"/>
        <family val="2"/>
      </rPr>
      <t xml:space="preserve">
</t>
    </r>
    <r>
      <rPr>
        <sz val="11"/>
        <color indexed="8"/>
        <rFont val="Arial Narrow"/>
        <family val="2"/>
      </rPr>
      <t>(Se califica con el máximo puntaje el mayor término adicional al básico obligatorio, los demás en forma proporcional.</t>
    </r>
  </si>
  <si>
    <r>
      <t xml:space="preserve">Bienes de naturaleza azaroza, explosiva o inflamable. </t>
    </r>
    <r>
      <rPr>
        <sz val="11"/>
        <rFont val="Arial Narrow"/>
        <family val="2"/>
      </rPr>
      <t>Se deja expresamente señalado, que este seguro cubre el transporte de mercancías o bienes de naturaleza azarosa, explosiva, corrosiva, inflamable u oxidante</t>
    </r>
  </si>
  <si>
    <t>EVALUACIÓN DE CONDICIONES………………………….                                                                        300 puntos</t>
  </si>
  <si>
    <r>
      <t xml:space="preserve">• Cláusula de Cobertura de procesos iniciados en vigencia de la póliza por decisiones de gestión adoptadas durante el periodo de retroactividad contratado, </t>
    </r>
    <r>
      <rPr>
        <sz val="11"/>
        <rFont val="Arial Narrow"/>
        <family val="2"/>
      </rPr>
      <t xml:space="preserve">que hayan sido debatidas en procesos previos al inicio de la vigencia contratada. constituyendo un solo siniestro la reclamación o serie de reclamaciones debidas a un mismo acto incorrecto o serie relacionada de actos incorrectos, con independencia del número de reclamantes, investigaciones formuladas o de funcionarios asegurados intervenientes y responsables.   </t>
    </r>
  </si>
  <si>
    <r>
      <t xml:space="preserve">• Ofrecimiento de límite adicional al básico, de $5.000.000.000, exigido para el amparo de Perjuicios o detrimentos patrimoniales, </t>
    </r>
    <r>
      <rPr>
        <sz val="11"/>
        <rFont val="Arial Narrow"/>
        <family val="2"/>
      </rPr>
      <t xml:space="preserve"> sin cobro de prima. </t>
    </r>
  </si>
  <si>
    <r>
      <t xml:space="preserve">• Ofrecimiento de sublímite adicional al básico, de $2.000.000.000, </t>
    </r>
    <r>
      <rPr>
        <sz val="11"/>
        <rFont val="Arial Narrow"/>
        <family val="2"/>
      </rPr>
      <t>exigido para el amparo de Gastos de Defensa, sin cobro de prima.</t>
    </r>
  </si>
  <si>
    <r>
      <t xml:space="preserve">• Ofrecimiento de sublímites de la Cobertura de Gastos de Defensa, adicionales a los básicos Obligatorios, </t>
    </r>
    <r>
      <rPr>
        <sz val="11"/>
        <rFont val="Arial Narrow"/>
        <family val="2"/>
      </rPr>
      <t xml:space="preserve">exigidos para cada uno de los procesos y etapas, sin cobro de prima adicional. </t>
    </r>
  </si>
  <si>
    <r>
      <rPr>
        <b/>
        <sz val="11"/>
        <rFont val="Arial Narrow"/>
        <family val="2"/>
      </rPr>
      <t>Bono de retorno por experiencia siniestral (B).</t>
    </r>
    <r>
      <rPr>
        <sz val="11"/>
        <rFont val="Arial Narrow"/>
        <family val="2"/>
      </rPr>
      <t xml:space="preserve"> La Aseguradora sin importar que la póliza no sea renovada con la misma compañía aseguradora, reconocerá a la Entidad una devolución sobre la prima recaudada del periodo (sin IVA), del valor calculado sobre el valor positivo que resulte de aplicar la siguiente formula, (No se califican francciones):
B = X (0.7 P - S)
Donde: 
B = Bonificación de retorno por experiencia siniestral.
P = Primas recaudadas del periodo.
S =  Siniestros que afecten la póliza  (Valor indemnizado siniestros  + Valor a indemnizar siniestros pendientes)
X = Factor calificable (mínimo 0.1)
Los siniestros a los que se refiere la fórmula arriba indicada, serán registrados siempre que la fecha de su aviso a la aseguradora corresponda a la vigencia objeto del cálculo.La liquidación se realizará por periodo anual y pago de la bonificación, lo deberá efectuar la aseguradora dentro de los dos (2) meses siguientes al vencimiento de cada vigencia anual.
Se califica con el máximo puntaje el mayor factor ofrecido, (el cual debe encontrarse dentro del rango de los números mayores que 0.1 o iguales a 1), los demás en forma proporcional.</t>
    </r>
  </si>
  <si>
    <r>
      <t xml:space="preserve">• Revocación de la póliza. </t>
    </r>
    <r>
      <rPr>
        <sz val="11"/>
        <rFont val="Arial Narrow"/>
        <family val="2"/>
      </rPr>
      <t>Se califica el término de días ofrecido, adicional al básico exigido y a las demás ofertas de manera proporcional descendente.</t>
    </r>
  </si>
  <si>
    <r>
      <t xml:space="preserve">• Limitación de eventos para la revocación de la póliza. </t>
    </r>
    <r>
      <rPr>
        <sz val="11"/>
        <color indexed="8"/>
        <rFont val="Arial Narrow"/>
        <family val="2"/>
      </rPr>
      <t>(La asignación del puntaje de ésta condición, está sujeta a la aceptación del texto de la misma, bajo los mismos términos, la modificación o condicionamiento da lugar a la calificación de cero (0) puntos)</t>
    </r>
  </si>
  <si>
    <r>
      <rPr>
        <b/>
        <sz val="11"/>
        <color indexed="8"/>
        <rFont val="Arial Narrow"/>
        <family val="2"/>
      </rPr>
      <t>Cobertura para reclamaciones resultantes en la falla en el mantenimiento o la contratación de seguros:   excluye la estimación y tipificación de los riesgos.</t>
    </r>
    <r>
      <rPr>
        <sz val="11"/>
        <color indexed="8"/>
        <rFont val="Arial Narrow"/>
        <family val="2"/>
      </rPr>
      <t xml:space="preserve"> Se califica con el mayor límite en pesos adicional al básico obligatorio y los demás de forma proporcional, aplicando una regla de tres simple.</t>
    </r>
  </si>
  <si>
    <r>
      <rPr>
        <b/>
        <sz val="11"/>
        <color indexed="8"/>
        <rFont val="Arial Narrow"/>
        <family val="2"/>
      </rPr>
      <t>No obstante los terminos de las exclusiones antes indicadas, queda expresamente acordado y expresado que esta póliza ampara los costos y gastos de defensa, según las condiciones establecidas en la normatividad legal señalada en el objeto del seguro, por cualquiera de los eventos indicados en los literales, b. d. e. f. g. h. i. j, k, l, m, n, o, p, del anexo No 1 Condiciones técnicas básicas obligatorias del seguro de responsabilidad civil servidores públicos</t>
    </r>
    <r>
      <rPr>
        <sz val="11"/>
        <color indexed="8"/>
        <rFont val="Arial Narrow"/>
        <family val="2"/>
      </rPr>
      <t>.La aceptación de esta condición otorgará el puntaje ofrecido, la negación para aceptar esta condición no concederá puntaje.</t>
    </r>
  </si>
  <si>
    <r>
      <rPr>
        <b/>
        <sz val="11"/>
        <color indexed="8"/>
        <rFont val="Arial Narrow"/>
        <family val="2"/>
      </rPr>
      <t>Ampliación periodo de retroactividad en años.</t>
    </r>
    <r>
      <rPr>
        <sz val="11"/>
        <color indexed="8"/>
        <rFont val="Arial Narrow"/>
        <family val="2"/>
      </rPr>
      <t xml:space="preserve"> Se califica con el máximo puntaje el mayor número de años de retroactividad adicionales al periodo básico  obligatorio y los demás de forma proporcional aplicando una regla de tres.</t>
    </r>
  </si>
  <si>
    <r>
      <t xml:space="preserve">Límite adicional de valor asegurado al básico exigido de, cualquier pérdida $3.500.000.000 y $7.000.000.000 en el agregado anual. </t>
    </r>
    <r>
      <rPr>
        <sz val="11"/>
        <rFont val="Arial Narrow"/>
        <family val="2"/>
      </rPr>
      <t xml:space="preserve">Se califica el límite adicional al básico obligatorio sin cobro de prima de acuerdo con lo siguiente: </t>
    </r>
  </si>
  <si>
    <r>
      <t xml:space="preserve">Ampliación en meses del perido máximo de indemnización en la cobertura de costo neto financiero. </t>
    </r>
    <r>
      <rPr>
        <sz val="11"/>
        <rFont val="Arial Narrow"/>
        <family val="2"/>
      </rPr>
      <t>Se califica el límite adicional al básico obligatorio y los demás en forma proporcional, aplicando una regla de tres.</t>
    </r>
  </si>
  <si>
    <r>
      <t xml:space="preserve">Límite adicional para aviso del Aviso de Siniestro. </t>
    </r>
    <r>
      <rPr>
        <sz val="11"/>
        <rFont val="Arial Narrow"/>
        <family val="2"/>
      </rPr>
      <t>Se califica el límite adicional al básico obligatorio y los demás en forma proporcional, aplicando una regla de tres.</t>
    </r>
  </si>
  <si>
    <r>
      <t xml:space="preserve">Revocación de la póliza. </t>
    </r>
    <r>
      <rPr>
        <sz val="11"/>
        <rFont val="Arial Narrow"/>
        <family val="2"/>
      </rPr>
      <t>Se califica el mayor término de días ofrecido adicional al básico, y los demás en forma proporcional aplicando una regla de tres.</t>
    </r>
  </si>
  <si>
    <r>
      <t xml:space="preserve">Menor límite en días para deducible de costo neto financiero. </t>
    </r>
    <r>
      <rPr>
        <sz val="11"/>
        <rFont val="Arial Narrow"/>
        <family val="2"/>
      </rPr>
      <t>Se califica con el mayor puntaje al oferente que ofrezca el menor  número de días para el deducible de costo neto financiero establecido en condiciones básicas y los demás en forma proporcional, aplicando una regla de tres.</t>
    </r>
  </si>
  <si>
    <r>
      <rPr>
        <b/>
        <sz val="11"/>
        <rFont val="Arial Narrow"/>
        <family val="2"/>
      </rPr>
      <t>Limitación de eventos para la revocación de la póliza.</t>
    </r>
    <r>
      <rPr>
        <sz val="11"/>
        <rFont val="Arial Narrow"/>
        <family val="2"/>
      </rPr>
      <t xml:space="preserve"> (La asignación del puntaje de ésta condición, está sujeta a la aceptación del texto de la misma, bajo los mismos términos, la modificación o condicionamiento da lugar a la calificación de cero (0) puntos)</t>
    </r>
  </si>
  <si>
    <r>
      <t xml:space="preserve">En la cláusula de Infidelidad no es necesario demostrar la ganancia personal del empleado que cometa el ilícito, por lo tanto debe permanecer con el texto original. </t>
    </r>
    <r>
      <rPr>
        <sz val="11"/>
        <rFont val="Arial Narrow"/>
        <family val="2"/>
      </rPr>
      <t>La aceptación de esta condición otorgará el puntaje ofrecido, la negación para aceptar esta condición no concederá puntaje.</t>
    </r>
  </si>
  <si>
    <r>
      <t>Cláusula de Bono por no reclamación.</t>
    </r>
    <r>
      <rPr>
        <sz val="11"/>
        <rFont val="Arial Narrow"/>
        <family val="2"/>
      </rPr>
      <t xml:space="preserve"> Del 10% anual sobre la prima neta anual, por la no existencia de siniestros durante la vigencia de la póliza..La aceptación de esta condición otorgará el puntaje ofrecido, la negación para aceptar esta condición no concederá puntaje.</t>
    </r>
  </si>
  <si>
    <r>
      <t xml:space="preserve">Extención de la aplicación de la cláusula de bono por no reclamación. </t>
    </r>
    <r>
      <rPr>
        <sz val="11"/>
        <rFont val="Arial Narrow"/>
        <family val="2"/>
      </rPr>
      <t>Queda expresamente convenido y aceptado que la Aseguradora efectuará el pago de la devolución del monto a que tenga derecho la Entidad asegurada, por concepto de la cláusula de bono por no reclamción, sin sujetar el mismo, a la renovación y/o prórroga de la póliza con la misma aseguradora y/o reaseguradores y/o corredores u otro tipo de condición similar.                                                                                                                                                                  De igual forma, se acuerda que la Aseguradora presentará a la Entidad asegurada, la liquidación de la devolución correspondiente, dentro de los (30) treinta días siguientes a la fecha e vencimiento de cda periodo anual de la vigencia de la póliza y en el caso de que el último periodo de vigencia sea menor a un año, la liquidación serealizará en forma proporcional al mismo. De igual forma queda convenido que la compañía Aseguradora realizará el giro de la devolución, previa autorización de la entidad asegurada.</t>
    </r>
  </si>
  <si>
    <r>
      <t xml:space="preserve">Desaparición misteriosa y destrucción con respecto a dinero y títulos valores, en predios del asegurado. </t>
    </r>
    <r>
      <rPr>
        <sz val="11"/>
        <rFont val="Arial Narrow"/>
        <family val="2"/>
      </rPr>
      <t>La aceptación de esta condición otorgará el puntaje ofrecido, la negación para aceptar esta condición no concederá puntaje.</t>
    </r>
  </si>
  <si>
    <r>
      <t xml:space="preserve">Ampliación límite de cobertura responsabilidad civil extracontractual. </t>
    </r>
    <r>
      <rPr>
        <sz val="11"/>
        <rFont val="Arial Narrow"/>
        <family val="2"/>
      </rPr>
      <t>Se califica con el máximo puntaje el mayor límite adicional al básico obligatorio, los demás en forma proporcional, utilizando una regla de tres. valor ofrecido no menor a $50.000.000</t>
    </r>
  </si>
  <si>
    <r>
      <t xml:space="preserve">Límite para Amparo automático de nuevos vehículos o vehículos usados, en adición al básico obligatorio. </t>
    </r>
    <r>
      <rPr>
        <sz val="11"/>
        <rFont val="Arial Narrow"/>
        <family val="2"/>
      </rPr>
      <t>Se califica con el máximo puntaje el mayor límite adicional al básico obligatorio, los demás en forma proporcional, utilizando una regla de tres.</t>
    </r>
  </si>
  <si>
    <r>
      <t>Limite  de cobertura para Hurto de elementos dejados en los vehículos asegurados sin ser inferior a $1.000.000.</t>
    </r>
    <r>
      <rPr>
        <sz val="11"/>
        <rFont val="Arial Narrow"/>
        <family val="2"/>
      </rPr>
      <t xml:space="preserve"> Se califica con el máximo puntaje el mayor límite adicional al mínimo obligatorio, los demás en forma proporcional, utilizando una regla de tres.</t>
    </r>
  </si>
  <si>
    <r>
      <t xml:space="preserve">Cobertura de reemplazo para proveer vehículo sustituto en los casos de siniestros por pérdida total o parcial por daños. </t>
    </r>
    <r>
      <rPr>
        <sz val="11"/>
        <rFont val="Arial Narrow"/>
        <family val="2"/>
      </rPr>
      <t>Se califica con el máximo puntaje el mayor límite en pesos ofrecido y los demás en forma proporcional, utilizando una regla de tres. Esta condición no opera por reembolso, Los oferntes que la otorguen por reembolso, serán evaluados con cero (0) puntos.</t>
    </r>
  </si>
  <si>
    <r>
      <t xml:space="preserve">Amparo de muerte accidental o incapacidad permanente para ocupantes. </t>
    </r>
    <r>
      <rPr>
        <sz val="11"/>
        <rFont val="Arial Narrow"/>
        <family val="2"/>
      </rPr>
      <t>Se califica con el máximo puntaje el mayor límite ofrecido por ocupante, los demás en forma proporcional, utilizando una regla de tres.</t>
    </r>
  </si>
  <si>
    <r>
      <t>Accidentes personales para el conductor .</t>
    </r>
    <r>
      <rPr>
        <sz val="11"/>
        <rFont val="Arial Narrow"/>
        <family val="2"/>
      </rPr>
      <t xml:space="preserve"> Se califica con el máximo puntaje el mayor límite ofrecido, los demás en forma proporcional, utilizando una regla de tres.</t>
    </r>
  </si>
  <si>
    <r>
      <t xml:space="preserve">Culpa Grave. </t>
    </r>
    <r>
      <rPr>
        <sz val="11"/>
        <rFont val="Arial Narrow"/>
        <family val="2"/>
      </rPr>
      <t>La aceptación de esta condición otorgará el puntaje ofrecido, la negación para aceptar esta condición no concederá puntaje.</t>
    </r>
  </si>
  <si>
    <r>
      <t>Límite adicional para Gastos de transporte por pérdidas totales, en días y  límite diario.</t>
    </r>
    <r>
      <rPr>
        <sz val="11"/>
        <rFont val="Arial Narrow"/>
        <family val="2"/>
      </rPr>
      <t xml:space="preserve"> Se califica con el máximo puntaje el mayor límite adicional al básico obligatorio, los demás en forma proporcional, utilizando una regla de tres.</t>
    </r>
  </si>
  <si>
    <r>
      <t xml:space="preserve">No exigencia para el pago de la indemnización, la entrega de la nueva tarjeta de propiedad a nombre del asegurador en pérdidas totales. </t>
    </r>
    <r>
      <rPr>
        <sz val="11"/>
        <rFont val="Arial Narrow"/>
        <family val="2"/>
      </rPr>
      <t>La aceptación de esta condición otorgará el puntaje ofrecido, la negación para aceptar esta condición no concederá puntaje.</t>
    </r>
  </si>
  <si>
    <r>
      <t xml:space="preserve"> - Limitación de Eventos para la revocación de la póliza.  </t>
    </r>
    <r>
      <rPr>
        <sz val="11"/>
        <rFont val="Arial Narrow"/>
        <family val="2"/>
      </rPr>
      <t>En consideración a que la disposición contenida en el Artículo 1071 del Código de Comercio, de conformidad con los dispuesto en el Artículo 1162 del mismo Código, puede s'er modificada a sentido favorable al Tomador, Asegurado o Beneficiario, con el objetivo de reforzar la seriedad de los ofrecimientos efectuados en la etapa contractual y precaver que las compañías oferentes realicen una adecuada selección del riesgo en dicha etapa, con la presentación de la oferta las aseguradoras proponentes aceptan la limitación de eventos de revocación unilateral a las siguientes circunstancias:
1. Resultado de siniestralidad: Se presenta cuando en vigencia de la póliza suscrita y durante el término corrido hasta la fecha de aviso de la revocación, exista una siniestralidad superior al 50% del valor asegurado. 
2. Revocación no imputable a la aseguradora de los contratos de reaseguro: Se presenta cuando la aseguradora al momento de dar el aviso de revocación acredita documentalménte que el contrato de reaseguro que respaldaba la colocación fue revocado por los reasegurdores respectivos, por causas no imputables a fallas de la aseguradora en el análisis y transferencia del riesgo.La aceptación de esta condición otorgará el puntaje ofrecido, la negación para aceptar esta condición no concederá puntaje.</t>
    </r>
  </si>
  <si>
    <t xml:space="preserve">UNIVERSIDAD DISTRITAL FRANCISCO JOSE DE CALDAS
SEGURO DE AUTOMÓVILES </t>
  </si>
  <si>
    <t>PODERACION CONDICIONES TÉCNICAS COMPLEMENTARIAS</t>
  </si>
  <si>
    <t>UNIVERSIDAD DISTRITAL FRANCISCO JOSE DE CALDAS</t>
  </si>
  <si>
    <t>FACTORES</t>
  </si>
  <si>
    <t>TOTAL PUNTAJE CONDICIONES COMPLEMENTARIAS</t>
  </si>
  <si>
    <t>TOTAL PUNTAJE DEDUCIBLES</t>
  </si>
  <si>
    <t>UT AXA COLPATRIA - PREVISORA - SBS</t>
  </si>
  <si>
    <t>CONSOLIDADO CALIFICACIÓN FINAL</t>
  </si>
  <si>
    <t>UNIVERSIDAD DISTRITAL FRANCISCO JOSÉ DE CALDAS</t>
  </si>
  <si>
    <t>EVALUACIÓN ECONÓMICA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</si>
</sst>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 #,##0.00_-;\-&quot;$&quot;\ * #,##0.00_-;_-&quot;$&quot;\ * &quot;-&quot;??_-;_-@_-"/>
    <numFmt numFmtId="43" formatCode="_-* #,##0.00_-;\-* #,##0.00_-;_-* &quot;-&quot;??_-;_-@_-"/>
    <numFmt numFmtId="164" formatCode="_ * #,##0.00_ ;_ * \-#,##0.00_ ;_ * &quot;-&quot;??_ ;_ @_ "/>
    <numFmt numFmtId="165" formatCode="&quot;$&quot;\ #,##0_);\(&quot;$&quot;\ #,##0\)"/>
    <numFmt numFmtId="166" formatCode="_(* #,##0.00_);_(* \(#,##0.00\);_(* &quot;-&quot;??_);_(@_)"/>
    <numFmt numFmtId="167" formatCode="General\ &quot;Puntos&quot;"/>
    <numFmt numFmtId="168" formatCode="General_)"/>
    <numFmt numFmtId="169" formatCode="_(&quot;$&quot;* #,##0.00_);_(&quot;$&quot;* \(#,##0.00\);_(&quot;$&quot;* &quot;-&quot;??_);_(@_)"/>
    <numFmt numFmtId="170" formatCode="_-&quot;$&quot;\ * #,##0_-;\-&quot;$&quot;\ * #,##0_-;_-&quot;$&quot;\ * &quot;-&quot;??_-;_-@_-"/>
  </numFmts>
  <fonts count="36" x14ac:knownFonts="1">
    <font>
      <sz val="11"/>
      <color theme="1"/>
      <name val="Calibri"/>
      <family val="2"/>
      <scheme val="minor"/>
    </font>
    <font>
      <sz val="10"/>
      <name val="Arial"/>
      <family val="2"/>
    </font>
    <font>
      <sz val="11"/>
      <color theme="1"/>
      <name val="Calibri"/>
      <family val="2"/>
      <scheme val="minor"/>
    </font>
    <font>
      <sz val="10"/>
      <name val="Helv"/>
    </font>
    <font>
      <i/>
      <sz val="11"/>
      <color rgb="FF7F7F7F"/>
      <name val="Calibri"/>
      <family val="2"/>
      <scheme val="minor"/>
    </font>
    <font>
      <b/>
      <sz val="14"/>
      <name val="Arial Narrow"/>
      <family val="2"/>
    </font>
    <font>
      <sz val="11"/>
      <name val="Arial Narrow"/>
      <family val="2"/>
    </font>
    <font>
      <b/>
      <sz val="12"/>
      <color indexed="9"/>
      <name val="Arial Narrow"/>
      <family val="2"/>
    </font>
    <font>
      <b/>
      <sz val="12"/>
      <color theme="0"/>
      <name val="Arial Narrow"/>
      <family val="2"/>
    </font>
    <font>
      <b/>
      <sz val="11"/>
      <name val="Arial Narrow"/>
      <family val="2"/>
    </font>
    <font>
      <b/>
      <sz val="12"/>
      <name val="Arial Narrow"/>
      <family val="2"/>
    </font>
    <font>
      <sz val="12"/>
      <name val="Arial Narrow"/>
      <family val="2"/>
    </font>
    <font>
      <sz val="10"/>
      <name val="Arial Narrow"/>
      <family val="2"/>
    </font>
    <font>
      <b/>
      <sz val="14"/>
      <color theme="0"/>
      <name val="Arial Narrow"/>
      <family val="2"/>
    </font>
    <font>
      <b/>
      <sz val="14"/>
      <color indexed="9"/>
      <name val="Arial Narrow"/>
      <family val="2"/>
    </font>
    <font>
      <b/>
      <sz val="11"/>
      <color theme="1"/>
      <name val="Arial Narrow"/>
      <family val="2"/>
    </font>
    <font>
      <sz val="11"/>
      <color theme="1"/>
      <name val="Arial Narrow"/>
      <family val="2"/>
    </font>
    <font>
      <b/>
      <sz val="12"/>
      <color theme="1"/>
      <name val="Arial Narrow"/>
      <family val="2"/>
    </font>
    <font>
      <sz val="12"/>
      <color theme="1"/>
      <name val="Arial Narrow"/>
      <family val="2"/>
    </font>
    <font>
      <sz val="14"/>
      <name val="Arial Narrow"/>
      <family val="2"/>
    </font>
    <font>
      <b/>
      <sz val="11"/>
      <color rgb="FF000000"/>
      <name val="Arial Narrow"/>
      <family val="2"/>
    </font>
    <font>
      <b/>
      <sz val="11"/>
      <color indexed="9"/>
      <name val="Arial Narrow"/>
      <family val="2"/>
    </font>
    <font>
      <b/>
      <sz val="11"/>
      <color theme="0"/>
      <name val="Arial Narrow"/>
      <family val="2"/>
    </font>
    <font>
      <sz val="11"/>
      <color theme="0"/>
      <name val="Arial Narrow"/>
      <family val="2"/>
    </font>
    <font>
      <b/>
      <sz val="10"/>
      <name val="Arial Narrow"/>
      <family val="2"/>
    </font>
    <font>
      <b/>
      <sz val="11"/>
      <color indexed="8"/>
      <name val="Arial Narrow"/>
      <family val="2"/>
    </font>
    <font>
      <sz val="11"/>
      <color indexed="8"/>
      <name val="Arial Narrow"/>
      <family val="2"/>
    </font>
    <font>
      <b/>
      <sz val="14"/>
      <color theme="1"/>
      <name val="Arial Narrow"/>
      <family val="2"/>
    </font>
    <font>
      <sz val="8"/>
      <color theme="0"/>
      <name val="Arial Narrow"/>
      <family val="2"/>
    </font>
    <font>
      <sz val="12"/>
      <color rgb="FF000000"/>
      <name val="Arial Narrow"/>
      <family val="2"/>
    </font>
    <font>
      <b/>
      <sz val="12"/>
      <color rgb="FF000000"/>
      <name val="Arial Narrow"/>
      <family val="2"/>
    </font>
    <font>
      <sz val="8"/>
      <name val="Arial Narrow"/>
      <family val="2"/>
    </font>
    <font>
      <sz val="14"/>
      <color theme="0"/>
      <name val="Arial Narrow"/>
      <family val="2"/>
    </font>
    <font>
      <b/>
      <sz val="16"/>
      <color theme="0"/>
      <name val="Arial Narrow"/>
      <family val="2"/>
    </font>
    <font>
      <sz val="14"/>
      <color theme="1"/>
      <name val="Arial Narrow"/>
      <family val="2"/>
    </font>
    <font>
      <sz val="12"/>
      <color theme="0"/>
      <name val="Arial Narrow"/>
      <family val="2"/>
    </font>
  </fonts>
  <fills count="11">
    <fill>
      <patternFill patternType="none"/>
    </fill>
    <fill>
      <patternFill patternType="gray125"/>
    </fill>
    <fill>
      <patternFill patternType="solid">
        <fgColor indexed="9"/>
        <bgColor indexed="64"/>
      </patternFill>
    </fill>
    <fill>
      <patternFill patternType="solid">
        <fgColor indexed="9"/>
        <bgColor indexed="26"/>
      </patternFill>
    </fill>
    <fill>
      <patternFill patternType="solid">
        <fgColor theme="0"/>
        <bgColor indexed="64"/>
      </patternFill>
    </fill>
    <fill>
      <patternFill patternType="solid">
        <fgColor theme="8" tint="-0.249977111117893"/>
        <bgColor indexed="64"/>
      </patternFill>
    </fill>
    <fill>
      <patternFill patternType="solid">
        <fgColor theme="3" tint="-0.249977111117893"/>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rgb="FF00B0F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58"/>
      </left>
      <right style="thin">
        <color indexed="58"/>
      </right>
      <top style="thin">
        <color indexed="58"/>
      </top>
      <bottom style="thin">
        <color indexed="64"/>
      </bottom>
      <diagonal/>
    </border>
    <border>
      <left style="thin">
        <color indexed="58"/>
      </left>
      <right style="thin">
        <color indexed="58"/>
      </right>
      <top style="thin">
        <color indexed="58"/>
      </top>
      <bottom style="thin">
        <color indexed="5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58"/>
      </right>
      <top style="thin">
        <color indexed="58"/>
      </top>
      <bottom style="thin">
        <color indexed="64"/>
      </bottom>
      <diagonal/>
    </border>
  </borders>
  <cellStyleXfs count="20">
    <xf numFmtId="0" fontId="0" fillId="0" borderId="0"/>
    <xf numFmtId="0" fontId="1" fillId="0" borderId="0" applyNumberFormat="0" applyFill="0" applyBorder="0" applyAlignment="0" applyProtection="0"/>
    <xf numFmtId="166" fontId="2"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2" fillId="0" borderId="0"/>
    <xf numFmtId="168" fontId="3" fillId="0" borderId="0"/>
    <xf numFmtId="166" fontId="1" fillId="0" borderId="0" applyFont="0" applyFill="0" applyBorder="0" applyAlignment="0" applyProtection="0"/>
    <xf numFmtId="43" fontId="2" fillId="0" borderId="0" applyFont="0" applyFill="0" applyBorder="0" applyAlignment="0" applyProtection="0"/>
    <xf numFmtId="169" fontId="1" fillId="0" borderId="0" applyFont="0" applyFill="0" applyBorder="0" applyAlignment="0" applyProtection="0"/>
    <xf numFmtId="166"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0" fontId="1" fillId="0" borderId="0"/>
  </cellStyleXfs>
  <cellXfs count="410">
    <xf numFmtId="0" fontId="0" fillId="0" borderId="0" xfId="0"/>
    <xf numFmtId="0" fontId="6" fillId="0" borderId="0" xfId="8" applyFont="1" applyFill="1" applyAlignment="1">
      <alignment horizontal="justify" vertical="center" wrapText="1"/>
    </xf>
    <xf numFmtId="0" fontId="8" fillId="6" borderId="1" xfId="8" applyFont="1" applyFill="1" applyBorder="1" applyAlignment="1">
      <alignment horizontal="center" vertical="center" wrapText="1"/>
    </xf>
    <xf numFmtId="0" fontId="9" fillId="0" borderId="0" xfId="8" applyFont="1" applyFill="1" applyAlignment="1">
      <alignment horizontal="justify" vertical="center" wrapText="1"/>
    </xf>
    <xf numFmtId="0" fontId="10" fillId="0" borderId="1" xfId="8" applyNumberFormat="1" applyFont="1" applyFill="1" applyBorder="1" applyAlignment="1">
      <alignment horizontal="justify" vertical="center" wrapText="1"/>
    </xf>
    <xf numFmtId="4" fontId="11" fillId="0" borderId="1" xfId="8" applyNumberFormat="1" applyFont="1" applyFill="1" applyBorder="1" applyAlignment="1">
      <alignment horizontal="center" vertical="center" wrapText="1"/>
    </xf>
    <xf numFmtId="0" fontId="11" fillId="4" borderId="1" xfId="8" applyFont="1" applyFill="1" applyBorder="1" applyAlignment="1">
      <alignment horizontal="center" vertical="center" wrapText="1"/>
    </xf>
    <xf numFmtId="2" fontId="11" fillId="4" borderId="1" xfId="8" applyNumberFormat="1" applyFont="1" applyFill="1" applyBorder="1" applyAlignment="1">
      <alignment horizontal="center" vertical="center" wrapText="1"/>
    </xf>
    <xf numFmtId="0" fontId="12" fillId="0" borderId="0" xfId="8" applyFont="1" applyFill="1"/>
    <xf numFmtId="0" fontId="10" fillId="4" borderId="3" xfId="6" applyFont="1" applyFill="1" applyBorder="1" applyAlignment="1">
      <alignment horizontal="justify" vertical="center" wrapText="1"/>
    </xf>
    <xf numFmtId="0" fontId="12" fillId="0" borderId="0" xfId="6" applyFont="1"/>
    <xf numFmtId="0" fontId="11" fillId="0" borderId="1" xfId="0" applyFont="1" applyBorder="1" applyAlignment="1">
      <alignment horizontal="justify" vertical="center" wrapText="1"/>
    </xf>
    <xf numFmtId="0" fontId="6" fillId="0" borderId="0" xfId="0" applyFont="1" applyAlignment="1">
      <alignment horizontal="justify" vertical="center" wrapText="1"/>
    </xf>
    <xf numFmtId="0" fontId="10" fillId="0" borderId="3" xfId="0" applyFont="1" applyBorder="1" applyAlignment="1">
      <alignment horizontal="justify" vertical="center" wrapText="1"/>
    </xf>
    <xf numFmtId="0" fontId="10" fillId="3" borderId="12" xfId="6" applyFont="1" applyFill="1" applyBorder="1" applyAlignment="1">
      <alignment horizontal="justify" vertical="center" wrapText="1"/>
    </xf>
    <xf numFmtId="4" fontId="11" fillId="0" borderId="12" xfId="8" applyNumberFormat="1" applyFont="1" applyFill="1" applyBorder="1" applyAlignment="1" applyProtection="1">
      <alignment horizontal="center" vertical="center" wrapText="1"/>
    </xf>
    <xf numFmtId="0" fontId="6" fillId="0" borderId="0" xfId="0" applyFont="1"/>
    <xf numFmtId="0" fontId="10" fillId="3" borderId="11" xfId="6" applyFont="1" applyFill="1" applyBorder="1" applyAlignment="1">
      <alignment horizontal="justify" vertical="center" wrapText="1"/>
    </xf>
    <xf numFmtId="4" fontId="11" fillId="0" borderId="11" xfId="8" applyNumberFormat="1" applyFont="1" applyFill="1" applyBorder="1" applyAlignment="1" applyProtection="1">
      <alignment horizontal="center" vertical="center" wrapText="1"/>
    </xf>
    <xf numFmtId="0" fontId="10" fillId="0" borderId="1" xfId="0" applyFont="1" applyBorder="1" applyAlignment="1">
      <alignment horizontal="justify" vertical="center" wrapText="1"/>
    </xf>
    <xf numFmtId="4" fontId="11" fillId="0" borderId="1" xfId="8" applyNumberFormat="1" applyFont="1" applyFill="1" applyBorder="1" applyAlignment="1" applyProtection="1">
      <alignment horizontal="center" vertical="center" wrapText="1"/>
    </xf>
    <xf numFmtId="2" fontId="13" fillId="6" borderId="1" xfId="8" applyNumberFormat="1" applyFont="1" applyFill="1" applyBorder="1" applyAlignment="1">
      <alignment horizontal="center" vertical="center" wrapText="1"/>
    </xf>
    <xf numFmtId="0" fontId="13" fillId="6" borderId="1" xfId="8" applyFont="1" applyFill="1" applyBorder="1" applyAlignment="1">
      <alignment horizontal="center" vertical="center" wrapText="1"/>
    </xf>
    <xf numFmtId="0" fontId="6" fillId="0" borderId="2" xfId="8" applyFont="1" applyFill="1" applyBorder="1" applyAlignment="1">
      <alignment vertical="center" wrapText="1"/>
    </xf>
    <xf numFmtId="0" fontId="6" fillId="0" borderId="0" xfId="8" applyFont="1" applyFill="1" applyBorder="1" applyAlignment="1">
      <alignment vertical="top" wrapText="1"/>
    </xf>
    <xf numFmtId="0" fontId="6" fillId="0" borderId="0" xfId="8" applyFont="1" applyFill="1" applyBorder="1" applyAlignment="1">
      <alignment horizontal="justify" vertical="center" wrapText="1"/>
    </xf>
    <xf numFmtId="0" fontId="6" fillId="0" borderId="0" xfId="8" applyFont="1" applyFill="1" applyAlignment="1">
      <alignment vertical="top" wrapText="1"/>
    </xf>
    <xf numFmtId="0" fontId="5" fillId="8" borderId="3" xfId="8" applyFont="1" applyFill="1" applyBorder="1" applyAlignment="1">
      <alignment horizontal="center" vertical="center" wrapText="1"/>
    </xf>
    <xf numFmtId="0" fontId="5" fillId="8" borderId="1" xfId="8" applyFont="1" applyFill="1" applyBorder="1" applyAlignment="1">
      <alignment horizontal="center" vertical="center" wrapText="1"/>
    </xf>
    <xf numFmtId="0" fontId="6" fillId="0" borderId="1" xfId="0" applyFont="1" applyBorder="1" applyAlignment="1">
      <alignment horizontal="justify" vertical="center" wrapText="1"/>
    </xf>
    <xf numFmtId="0" fontId="5" fillId="9" borderId="1" xfId="8" applyFont="1" applyFill="1" applyBorder="1" applyAlignment="1">
      <alignment horizontal="center" vertical="center" wrapText="1"/>
    </xf>
    <xf numFmtId="0" fontId="16" fillId="0" borderId="1" xfId="0" applyFont="1" applyBorder="1" applyAlignment="1">
      <alignment horizontal="center" vertical="center"/>
    </xf>
    <xf numFmtId="0" fontId="16" fillId="0" borderId="0" xfId="0" applyFont="1"/>
    <xf numFmtId="0" fontId="15" fillId="0" borderId="1" xfId="0" applyFont="1" applyBorder="1" applyAlignment="1">
      <alignment horizontal="center" vertical="center"/>
    </xf>
    <xf numFmtId="0" fontId="16" fillId="0" borderId="1" xfId="0" applyFont="1" applyBorder="1"/>
    <xf numFmtId="0" fontId="16" fillId="0" borderId="0" xfId="0" applyFont="1" applyAlignment="1">
      <alignment horizontal="center" vertical="center"/>
    </xf>
    <xf numFmtId="0" fontId="18" fillId="0" borderId="1" xfId="0" applyFont="1" applyBorder="1" applyAlignment="1">
      <alignment horizontal="center" vertical="center"/>
    </xf>
    <xf numFmtId="0" fontId="10" fillId="8" borderId="1" xfId="8" applyFont="1" applyFill="1" applyBorder="1" applyAlignment="1">
      <alignment horizontal="center" vertical="center" wrapText="1"/>
    </xf>
    <xf numFmtId="0" fontId="18" fillId="0" borderId="0" xfId="0" applyFont="1"/>
    <xf numFmtId="0" fontId="17" fillId="0" borderId="1" xfId="0" applyFont="1" applyBorder="1" applyAlignment="1">
      <alignment horizontal="center" vertical="center"/>
    </xf>
    <xf numFmtId="0" fontId="18" fillId="0" borderId="1" xfId="0" applyFont="1" applyBorder="1" applyAlignment="1">
      <alignment vertical="center"/>
    </xf>
    <xf numFmtId="0" fontId="18" fillId="0" borderId="1" xfId="0" applyFont="1" applyBorder="1"/>
    <xf numFmtId="0" fontId="18" fillId="0" borderId="0" xfId="0" applyFont="1" applyAlignment="1">
      <alignment horizontal="center" vertical="center"/>
    </xf>
    <xf numFmtId="0" fontId="10" fillId="9" borderId="7" xfId="8" applyFont="1" applyFill="1" applyBorder="1" applyAlignment="1">
      <alignment horizontal="center" vertical="center" wrapText="1"/>
    </xf>
    <xf numFmtId="0" fontId="10"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8" applyFont="1" applyFill="1" applyBorder="1" applyAlignment="1">
      <alignment horizontal="center" vertical="center" wrapText="1"/>
    </xf>
    <xf numFmtId="0" fontId="12" fillId="0" borderId="1" xfId="8" applyFont="1" applyFill="1" applyBorder="1" applyAlignment="1">
      <alignment horizontal="center" vertical="center"/>
    </xf>
    <xf numFmtId="0" fontId="12" fillId="0" borderId="1" xfId="6" applyFont="1" applyBorder="1" applyAlignment="1">
      <alignment horizontal="center" vertical="center"/>
    </xf>
    <xf numFmtId="0" fontId="5" fillId="9" borderId="7" xfId="8" applyFont="1" applyFill="1" applyBorder="1" applyAlignment="1">
      <alignment horizontal="center" vertical="center" wrapText="1"/>
    </xf>
    <xf numFmtId="0" fontId="11" fillId="0" borderId="1" xfId="8" applyFont="1" applyFill="1" applyBorder="1" applyAlignment="1">
      <alignment horizontal="center" vertical="center" wrapText="1"/>
    </xf>
    <xf numFmtId="0" fontId="11" fillId="0" borderId="1" xfId="0" applyFont="1" applyBorder="1" applyAlignment="1">
      <alignment horizontal="center" vertical="center" wrapText="1"/>
    </xf>
    <xf numFmtId="2" fontId="8" fillId="6" borderId="1" xfId="8" applyNumberFormat="1" applyFont="1" applyFill="1" applyBorder="1" applyAlignment="1">
      <alignment horizontal="center" vertical="center" wrapText="1"/>
    </xf>
    <xf numFmtId="0" fontId="19" fillId="0" borderId="0" xfId="8" applyFont="1" applyFill="1" applyAlignment="1">
      <alignment horizontal="justify" vertical="center" wrapText="1"/>
    </xf>
    <xf numFmtId="2" fontId="11" fillId="0" borderId="1" xfId="8" applyNumberFormat="1" applyFont="1" applyFill="1" applyBorder="1" applyAlignment="1">
      <alignment horizontal="center" vertical="center" wrapText="1"/>
    </xf>
    <xf numFmtId="9" fontId="16" fillId="0" borderId="1" xfId="0" applyNumberFormat="1" applyFont="1" applyBorder="1" applyAlignment="1">
      <alignment horizontal="center" vertical="center"/>
    </xf>
    <xf numFmtId="2" fontId="16" fillId="0" borderId="1" xfId="0" applyNumberFormat="1" applyFont="1" applyBorder="1" applyAlignment="1">
      <alignment horizontal="center" vertical="center"/>
    </xf>
    <xf numFmtId="1" fontId="16" fillId="0" borderId="1" xfId="0" applyNumberFormat="1" applyFont="1" applyBorder="1" applyAlignment="1">
      <alignment horizontal="center" vertical="center"/>
    </xf>
    <xf numFmtId="1" fontId="9" fillId="0" borderId="1" xfId="0" applyNumberFormat="1" applyFont="1" applyBorder="1" applyAlignment="1">
      <alignment horizontal="center" vertical="center"/>
    </xf>
    <xf numFmtId="1" fontId="17" fillId="0" borderId="1" xfId="0" applyNumberFormat="1" applyFont="1" applyBorder="1" applyAlignment="1">
      <alignment horizontal="center" vertical="center"/>
    </xf>
    <xf numFmtId="1" fontId="10" fillId="0" borderId="1" xfId="0" applyNumberFormat="1" applyFont="1" applyBorder="1" applyAlignment="1">
      <alignment horizontal="center" vertical="center"/>
    </xf>
    <xf numFmtId="1" fontId="18" fillId="0" borderId="1" xfId="0" applyNumberFormat="1" applyFont="1" applyBorder="1" applyAlignment="1">
      <alignment horizontal="center"/>
    </xf>
    <xf numFmtId="0" fontId="5" fillId="0" borderId="0" xfId="0" applyFont="1" applyAlignment="1">
      <alignment horizontal="center" vertical="center" wrapText="1"/>
    </xf>
    <xf numFmtId="0" fontId="16" fillId="4" borderId="0" xfId="0" applyFont="1" applyFill="1" applyAlignment="1">
      <alignment horizontal="center" vertical="center"/>
    </xf>
    <xf numFmtId="0" fontId="16" fillId="0" borderId="0" xfId="0" applyFont="1" applyAlignment="1">
      <alignment vertical="center"/>
    </xf>
    <xf numFmtId="0" fontId="6" fillId="4" borderId="0" xfId="8" applyFont="1" applyFill="1" applyAlignment="1">
      <alignment horizontal="center" vertical="center" wrapText="1"/>
    </xf>
    <xf numFmtId="0" fontId="6" fillId="0" borderId="0" xfId="8" applyFont="1" applyFill="1" applyAlignment="1">
      <alignment horizontal="center" vertical="center" wrapText="1"/>
    </xf>
    <xf numFmtId="0" fontId="9" fillId="0" borderId="1" xfId="8" applyFont="1" applyFill="1" applyBorder="1" applyAlignment="1">
      <alignment horizontal="left" vertical="center" wrapText="1"/>
    </xf>
    <xf numFmtId="167" fontId="6" fillId="0" borderId="1" xfId="8" applyNumberFormat="1" applyFont="1" applyFill="1" applyBorder="1" applyAlignment="1">
      <alignment horizontal="left" vertical="center" wrapText="1"/>
    </xf>
    <xf numFmtId="167" fontId="9" fillId="0" borderId="1" xfId="8" applyNumberFormat="1" applyFont="1" applyFill="1" applyBorder="1" applyAlignment="1">
      <alignment horizontal="left" vertical="center" wrapText="1"/>
    </xf>
    <xf numFmtId="0" fontId="6" fillId="4" borderId="1" xfId="8" applyFont="1" applyFill="1" applyBorder="1" applyAlignment="1">
      <alignment horizontal="center" vertical="center" wrapText="1"/>
    </xf>
    <xf numFmtId="0" fontId="6" fillId="0" borderId="1" xfId="8" applyFont="1" applyFill="1" applyBorder="1" applyAlignment="1">
      <alignment horizontal="left" vertical="center" wrapText="1"/>
    </xf>
    <xf numFmtId="2" fontId="6" fillId="0" borderId="1" xfId="8" applyNumberFormat="1" applyFont="1" applyFill="1" applyBorder="1" applyAlignment="1">
      <alignment horizontal="center" vertical="center" wrapText="1"/>
    </xf>
    <xf numFmtId="2" fontId="23" fillId="4" borderId="1" xfId="8" applyNumberFormat="1" applyFont="1" applyFill="1" applyBorder="1" applyAlignment="1">
      <alignment horizontal="center" vertical="center" wrapText="1"/>
    </xf>
    <xf numFmtId="0" fontId="6" fillId="6" borderId="1" xfId="8" applyFont="1" applyFill="1" applyBorder="1" applyAlignment="1">
      <alignment horizontal="center" vertical="center" wrapText="1"/>
    </xf>
    <xf numFmtId="2" fontId="6" fillId="6" borderId="1" xfId="8" applyNumberFormat="1" applyFont="1" applyFill="1" applyBorder="1" applyAlignment="1">
      <alignment horizontal="center" vertical="center" wrapText="1"/>
    </xf>
    <xf numFmtId="0" fontId="25" fillId="0" borderId="1" xfId="8" applyFont="1" applyFill="1" applyBorder="1" applyAlignment="1">
      <alignment horizontal="left" vertical="center" wrapText="1"/>
    </xf>
    <xf numFmtId="0" fontId="26" fillId="0" borderId="1" xfId="8" applyFont="1" applyFill="1" applyBorder="1" applyAlignment="1">
      <alignment horizontal="left" vertical="center" wrapText="1"/>
    </xf>
    <xf numFmtId="9" fontId="6" fillId="0" borderId="1" xfId="8" applyNumberFormat="1" applyFont="1" applyFill="1" applyBorder="1" applyAlignment="1">
      <alignment horizontal="center" vertical="center" wrapText="1"/>
    </xf>
    <xf numFmtId="0" fontId="23" fillId="6" borderId="1" xfId="8" applyFont="1" applyFill="1" applyBorder="1" applyAlignment="1">
      <alignment horizontal="center" vertical="center" wrapText="1"/>
    </xf>
    <xf numFmtId="2" fontId="23" fillId="6" borderId="1" xfId="8" applyNumberFormat="1" applyFont="1" applyFill="1" applyBorder="1" applyAlignment="1">
      <alignment horizontal="center" vertical="center" wrapText="1"/>
    </xf>
    <xf numFmtId="167" fontId="9" fillId="0" borderId="1" xfId="8" applyNumberFormat="1" applyFont="1" applyFill="1" applyBorder="1" applyAlignment="1">
      <alignment vertical="center" wrapText="1"/>
    </xf>
    <xf numFmtId="2" fontId="6" fillId="0" borderId="1" xfId="8" applyNumberFormat="1" applyFont="1" applyBorder="1" applyAlignment="1">
      <alignment horizontal="center" vertical="center" wrapText="1"/>
    </xf>
    <xf numFmtId="2" fontId="6" fillId="4" borderId="1" xfId="8" applyNumberFormat="1" applyFont="1" applyFill="1" applyBorder="1" applyAlignment="1">
      <alignment horizontal="center" vertical="center" wrapText="1"/>
    </xf>
    <xf numFmtId="0" fontId="27" fillId="4" borderId="1" xfId="0" applyFont="1" applyFill="1" applyBorder="1" applyAlignment="1">
      <alignment horizontal="center" vertical="center"/>
    </xf>
    <xf numFmtId="0" fontId="27" fillId="0" borderId="0" xfId="0" applyFont="1" applyAlignment="1">
      <alignment vertical="center"/>
    </xf>
    <xf numFmtId="0" fontId="1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3" fillId="6" borderId="1" xfId="0" applyFont="1" applyFill="1" applyBorder="1" applyAlignment="1">
      <alignment horizontal="center" vertical="center"/>
    </xf>
    <xf numFmtId="2" fontId="8" fillId="6" borderId="1" xfId="0" applyNumberFormat="1" applyFont="1" applyFill="1" applyBorder="1" applyAlignment="1">
      <alignment horizontal="center" vertical="center"/>
    </xf>
    <xf numFmtId="0" fontId="22" fillId="0" borderId="0" xfId="0" applyFont="1" applyAlignment="1">
      <alignment horizontal="justify" vertical="center" wrapText="1"/>
    </xf>
    <xf numFmtId="0" fontId="16" fillId="4" borderId="0" xfId="0" applyFont="1" applyFill="1" applyAlignment="1">
      <alignment vertical="center"/>
    </xf>
    <xf numFmtId="0" fontId="13" fillId="4" borderId="0" xfId="0" applyFont="1" applyFill="1" applyAlignment="1">
      <alignment horizontal="center" vertical="center"/>
    </xf>
    <xf numFmtId="2" fontId="13" fillId="4" borderId="0" xfId="0" applyNumberFormat="1" applyFont="1" applyFill="1" applyAlignment="1">
      <alignment horizontal="center" vertical="center"/>
    </xf>
    <xf numFmtId="0" fontId="6" fillId="4" borderId="0" xfId="0" applyFont="1" applyFill="1" applyAlignment="1">
      <alignment horizontal="center" vertical="center" wrapText="1"/>
    </xf>
    <xf numFmtId="0" fontId="6" fillId="4" borderId="0" xfId="0" applyFont="1" applyFill="1" applyAlignment="1">
      <alignment horizontal="justify" vertical="center" wrapText="1"/>
    </xf>
    <xf numFmtId="0" fontId="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23" fillId="6" borderId="3" xfId="0" applyFont="1" applyFill="1" applyBorder="1" applyAlignment="1">
      <alignment horizontal="center" vertical="center" wrapText="1"/>
    </xf>
    <xf numFmtId="0" fontId="21" fillId="6" borderId="8" xfId="0" applyFont="1" applyFill="1" applyBorder="1" applyAlignment="1">
      <alignment vertical="center" wrapText="1"/>
    </xf>
    <xf numFmtId="0" fontId="21" fillId="6" borderId="9" xfId="0" applyFont="1" applyFill="1" applyBorder="1" applyAlignment="1">
      <alignment vertical="center" wrapText="1"/>
    </xf>
    <xf numFmtId="0" fontId="9" fillId="0" borderId="3" xfId="0" applyFont="1" applyBorder="1" applyAlignment="1">
      <alignment vertical="center" wrapText="1"/>
    </xf>
    <xf numFmtId="0" fontId="12" fillId="0" borderId="10" xfId="0" applyFont="1" applyBorder="1" applyAlignment="1">
      <alignment vertical="center" wrapText="1"/>
    </xf>
    <xf numFmtId="0" fontId="6" fillId="5" borderId="5" xfId="0" applyFont="1" applyFill="1" applyBorder="1" applyAlignment="1">
      <alignment vertical="center" wrapText="1"/>
    </xf>
    <xf numFmtId="0" fontId="6" fillId="5" borderId="6" xfId="0" applyFont="1" applyFill="1" applyBorder="1" applyAlignment="1">
      <alignment vertical="center" wrapText="1"/>
    </xf>
    <xf numFmtId="0" fontId="6" fillId="0" borderId="1" xfId="0" applyFont="1" applyBorder="1" applyAlignment="1">
      <alignment horizontal="left" vertical="center" wrapText="1"/>
    </xf>
    <xf numFmtId="167" fontId="6" fillId="0" borderId="1" xfId="0" applyNumberFormat="1" applyFont="1" applyBorder="1" applyAlignment="1">
      <alignment horizontal="left" vertical="center" wrapText="1"/>
    </xf>
    <xf numFmtId="0" fontId="6" fillId="5" borderId="15" xfId="0" applyFont="1" applyFill="1" applyBorder="1" applyAlignment="1">
      <alignment vertical="center" wrapText="1"/>
    </xf>
    <xf numFmtId="0" fontId="6" fillId="5" borderId="17" xfId="0" applyFont="1" applyFill="1" applyBorder="1" applyAlignment="1">
      <alignment vertical="center" wrapText="1"/>
    </xf>
    <xf numFmtId="0" fontId="9" fillId="0" borderId="1" xfId="0" applyFont="1" applyBorder="1" applyAlignment="1">
      <alignment horizontal="left" vertical="center" wrapText="1"/>
    </xf>
    <xf numFmtId="167" fontId="9" fillId="0" borderId="1" xfId="0" applyNumberFormat="1" applyFont="1" applyBorder="1" applyAlignment="1">
      <alignment horizontal="left" vertical="center" wrapText="1"/>
    </xf>
    <xf numFmtId="0" fontId="6" fillId="0" borderId="3" xfId="0" applyFont="1" applyBorder="1" applyAlignment="1">
      <alignment horizontal="center" vertical="center" wrapText="1"/>
    </xf>
    <xf numFmtId="0" fontId="26" fillId="0" borderId="1" xfId="0" applyFont="1" applyBorder="1" applyAlignment="1">
      <alignment horizontal="left" vertical="center" wrapText="1"/>
    </xf>
    <xf numFmtId="2" fontId="6" fillId="0" borderId="3" xfId="0" applyNumberFormat="1" applyFont="1" applyBorder="1" applyAlignment="1">
      <alignment horizontal="center" vertical="center" wrapText="1"/>
    </xf>
    <xf numFmtId="0" fontId="23" fillId="6" borderId="1" xfId="0" applyFont="1" applyFill="1" applyBorder="1" applyAlignment="1">
      <alignment horizontal="center" vertical="center" wrapText="1"/>
    </xf>
    <xf numFmtId="0" fontId="27" fillId="0" borderId="0" xfId="0" applyFont="1" applyAlignment="1">
      <alignment horizontal="center" vertical="center"/>
    </xf>
    <xf numFmtId="0" fontId="27" fillId="0" borderId="1" xfId="0" applyFont="1" applyBorder="1" applyAlignment="1">
      <alignment horizontal="center" vertical="center"/>
    </xf>
    <xf numFmtId="0" fontId="13" fillId="6" borderId="3" xfId="0" applyFont="1" applyFill="1" applyBorder="1" applyAlignment="1">
      <alignment vertical="center"/>
    </xf>
    <xf numFmtId="0" fontId="13" fillId="6" borderId="10" xfId="0" applyFont="1" applyFill="1" applyBorder="1" applyAlignment="1">
      <alignment vertical="center"/>
    </xf>
    <xf numFmtId="2" fontId="13" fillId="6" borderId="3" xfId="0" applyNumberFormat="1" applyFont="1" applyFill="1" applyBorder="1" applyAlignment="1">
      <alignment horizontal="center" vertical="center"/>
    </xf>
    <xf numFmtId="0" fontId="22" fillId="6" borderId="3" xfId="0" applyFont="1" applyFill="1" applyBorder="1" applyAlignment="1">
      <alignment vertical="center" wrapText="1"/>
    </xf>
    <xf numFmtId="0" fontId="22" fillId="6" borderId="4" xfId="0" applyFont="1" applyFill="1" applyBorder="1" applyAlignment="1">
      <alignment vertical="center" wrapText="1"/>
    </xf>
    <xf numFmtId="0" fontId="9" fillId="0" borderId="10" xfId="0" applyFont="1" applyBorder="1" applyAlignment="1">
      <alignment horizontal="center" vertical="center" wrapText="1"/>
    </xf>
    <xf numFmtId="2" fontId="6" fillId="0" borderId="1" xfId="0" applyNumberFormat="1" applyFont="1" applyBorder="1" applyAlignment="1">
      <alignment horizontal="center" vertical="center" wrapText="1"/>
    </xf>
    <xf numFmtId="2" fontId="23" fillId="6"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xf>
    <xf numFmtId="0" fontId="15" fillId="0" borderId="0" xfId="0" applyFont="1" applyAlignment="1">
      <alignment vertical="center"/>
    </xf>
    <xf numFmtId="0" fontId="13" fillId="6" borderId="1" xfId="0" applyFont="1" applyFill="1" applyBorder="1" applyAlignment="1">
      <alignment vertical="center"/>
    </xf>
    <xf numFmtId="2" fontId="13" fillId="6" borderId="1" xfId="0" applyNumberFormat="1" applyFont="1" applyFill="1" applyBorder="1" applyAlignment="1">
      <alignment horizontal="center" vertical="center"/>
    </xf>
    <xf numFmtId="0" fontId="25" fillId="0" borderId="3" xfId="0" applyFont="1" applyBorder="1" applyAlignment="1">
      <alignment vertical="center" wrapText="1"/>
    </xf>
    <xf numFmtId="0" fontId="16" fillId="0" borderId="4" xfId="0" applyFont="1" applyBorder="1" applyAlignment="1">
      <alignment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25" fillId="0" borderId="1" xfId="0" applyFont="1" applyBorder="1" applyAlignment="1">
      <alignment horizontal="left" vertical="center" wrapText="1"/>
    </xf>
    <xf numFmtId="167" fontId="26" fillId="0" borderId="3" xfId="0" applyNumberFormat="1" applyFont="1" applyBorder="1" applyAlignment="1">
      <alignment horizontal="left" vertical="center" wrapText="1"/>
    </xf>
    <xf numFmtId="0" fontId="16" fillId="5" borderId="15" xfId="0" applyFont="1" applyFill="1" applyBorder="1" applyAlignment="1">
      <alignment vertical="center" wrapText="1"/>
    </xf>
    <xf numFmtId="0" fontId="16" fillId="5" borderId="17" xfId="0" applyFont="1" applyFill="1" applyBorder="1" applyAlignment="1">
      <alignment vertical="center" wrapText="1"/>
    </xf>
    <xf numFmtId="167" fontId="25" fillId="0" borderId="3" xfId="0" applyNumberFormat="1" applyFont="1" applyBorder="1" applyAlignment="1">
      <alignment horizontal="left" vertical="center" wrapText="1"/>
    </xf>
    <xf numFmtId="0" fontId="9" fillId="0" borderId="3" xfId="0" applyFont="1" applyBorder="1" applyAlignment="1">
      <alignment horizontal="center" vertical="center" wrapText="1"/>
    </xf>
    <xf numFmtId="0" fontId="16" fillId="0" borderId="3" xfId="0" applyFont="1" applyBorder="1" applyAlignment="1">
      <alignment horizontal="center" vertical="center" wrapText="1"/>
    </xf>
    <xf numFmtId="2" fontId="9" fillId="0" borderId="3" xfId="0" applyNumberFormat="1" applyFont="1" applyBorder="1" applyAlignment="1">
      <alignment horizontal="center" vertical="center" wrapText="1"/>
    </xf>
    <xf numFmtId="2" fontId="16" fillId="0" borderId="3" xfId="0" applyNumberFormat="1" applyFont="1" applyBorder="1" applyAlignment="1">
      <alignment horizontal="center" vertical="center" wrapText="1"/>
    </xf>
    <xf numFmtId="0" fontId="6" fillId="4" borderId="1" xfId="0" applyFont="1" applyFill="1" applyBorder="1" applyAlignment="1">
      <alignment horizontal="center" wrapText="1"/>
    </xf>
    <xf numFmtId="0" fontId="22" fillId="6" borderId="1" xfId="0" applyFont="1" applyFill="1" applyBorder="1" applyAlignment="1">
      <alignment horizontal="center" vertical="center" wrapText="1"/>
    </xf>
    <xf numFmtId="2" fontId="22" fillId="6" borderId="3" xfId="0" applyNumberFormat="1" applyFont="1" applyFill="1" applyBorder="1" applyAlignment="1">
      <alignment horizontal="center" vertical="center" wrapText="1"/>
    </xf>
    <xf numFmtId="0" fontId="9" fillId="0" borderId="4" xfId="0" applyFont="1" applyBorder="1" applyAlignment="1">
      <alignment vertical="center" wrapText="1"/>
    </xf>
    <xf numFmtId="0" fontId="22" fillId="6" borderId="1" xfId="0" applyFont="1" applyFill="1" applyBorder="1" applyAlignment="1">
      <alignment horizontal="left" vertical="center" wrapText="1"/>
    </xf>
    <xf numFmtId="167" fontId="22" fillId="6" borderId="3" xfId="0" applyNumberFormat="1" applyFont="1" applyFill="1" applyBorder="1" applyAlignment="1">
      <alignment vertical="center" wrapText="1"/>
    </xf>
    <xf numFmtId="0" fontId="9" fillId="0" borderId="0" xfId="0" applyFont="1" applyAlignment="1">
      <alignment horizontal="justify" vertical="center" wrapText="1"/>
    </xf>
    <xf numFmtId="0" fontId="6" fillId="0" borderId="0" xfId="0" applyFont="1" applyAlignment="1">
      <alignment horizontal="left" vertical="center" wrapText="1"/>
    </xf>
    <xf numFmtId="167" fontId="6" fillId="0" borderId="0" xfId="0" applyNumberFormat="1" applyFont="1" applyAlignment="1">
      <alignment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22" fillId="6" borderId="3" xfId="3" applyFont="1" applyFill="1" applyBorder="1" applyAlignment="1">
      <alignment vertical="center" wrapText="1"/>
    </xf>
    <xf numFmtId="0" fontId="22" fillId="6" borderId="10" xfId="3" applyFont="1" applyFill="1" applyBorder="1" applyAlignment="1">
      <alignment vertical="center" wrapText="1"/>
    </xf>
    <xf numFmtId="0" fontId="25" fillId="0" borderId="1" xfId="3" applyFont="1" applyFill="1" applyBorder="1" applyAlignment="1">
      <alignment horizontal="left" vertical="center" wrapText="1"/>
    </xf>
    <xf numFmtId="167" fontId="25" fillId="0" borderId="1" xfId="3" applyNumberFormat="1" applyFont="1" applyFill="1" applyBorder="1" applyAlignment="1">
      <alignment horizontal="left" vertical="center" wrapText="1"/>
    </xf>
    <xf numFmtId="0" fontId="26" fillId="0" borderId="1" xfId="3" applyFont="1" applyFill="1" applyBorder="1" applyAlignment="1">
      <alignment horizontal="left" vertical="center" wrapText="1"/>
    </xf>
    <xf numFmtId="167" fontId="26" fillId="0" borderId="1" xfId="3" applyNumberFormat="1" applyFont="1" applyFill="1" applyBorder="1" applyAlignment="1">
      <alignment horizontal="left" vertical="center" wrapText="1"/>
    </xf>
    <xf numFmtId="0" fontId="13" fillId="4" borderId="0" xfId="0" applyFont="1" applyFill="1" applyAlignment="1">
      <alignment vertical="center"/>
    </xf>
    <xf numFmtId="0" fontId="21" fillId="6" borderId="3" xfId="0" applyFont="1" applyFill="1" applyBorder="1" applyAlignment="1">
      <alignment vertical="center" wrapText="1"/>
    </xf>
    <xf numFmtId="0" fontId="21" fillId="6" borderId="4" xfId="0" applyFont="1" applyFill="1" applyBorder="1" applyAlignment="1">
      <alignment vertical="center" wrapText="1"/>
    </xf>
    <xf numFmtId="0" fontId="21" fillId="6" borderId="4" xfId="0" applyFont="1" applyFill="1" applyBorder="1" applyAlignment="1">
      <alignment horizontal="center" vertical="center" wrapText="1"/>
    </xf>
    <xf numFmtId="0" fontId="21" fillId="6" borderId="10" xfId="0" applyFont="1" applyFill="1" applyBorder="1" applyAlignment="1">
      <alignment vertical="center" wrapText="1"/>
    </xf>
    <xf numFmtId="0" fontId="6" fillId="4" borderId="0" xfId="0" applyFont="1" applyFill="1" applyAlignment="1">
      <alignment horizontal="center" vertical="center"/>
    </xf>
    <xf numFmtId="2" fontId="8" fillId="6" borderId="3" xfId="0" applyNumberFormat="1" applyFont="1" applyFill="1" applyBorder="1" applyAlignment="1">
      <alignment horizontal="center" vertical="center" wrapText="1"/>
    </xf>
    <xf numFmtId="0" fontId="29" fillId="0" borderId="1" xfId="0" applyFont="1" applyBorder="1" applyAlignment="1">
      <alignment vertical="center" wrapText="1"/>
    </xf>
    <xf numFmtId="0" fontId="30" fillId="10" borderId="1" xfId="0" applyFont="1" applyFill="1" applyBorder="1" applyAlignment="1">
      <alignment horizontal="center" vertical="center"/>
    </xf>
    <xf numFmtId="0" fontId="30" fillId="10" borderId="1" xfId="0" applyFont="1" applyFill="1" applyBorder="1" applyAlignment="1">
      <alignment horizontal="center" vertical="center" wrapText="1"/>
    </xf>
    <xf numFmtId="0" fontId="18" fillId="0" borderId="1" xfId="0" applyFont="1" applyBorder="1" applyAlignment="1">
      <alignment horizontal="center"/>
    </xf>
    <xf numFmtId="0" fontId="18" fillId="0" borderId="1" xfId="0" applyFont="1" applyBorder="1" applyAlignment="1">
      <alignment horizontal="center" vertical="center" wrapText="1"/>
    </xf>
    <xf numFmtId="3" fontId="18" fillId="0" borderId="1" xfId="0" applyNumberFormat="1" applyFont="1" applyBorder="1" applyAlignment="1">
      <alignment horizontal="center"/>
    </xf>
    <xf numFmtId="170" fontId="18" fillId="0" borderId="1" xfId="16" applyNumberFormat="1" applyFont="1" applyBorder="1" applyAlignment="1">
      <alignment horizontal="right" vertical="center"/>
    </xf>
    <xf numFmtId="170" fontId="18" fillId="0" borderId="1" xfId="0" applyNumberFormat="1" applyFont="1" applyBorder="1"/>
    <xf numFmtId="170" fontId="17" fillId="0" borderId="1" xfId="0" applyNumberFormat="1" applyFont="1" applyBorder="1"/>
    <xf numFmtId="0" fontId="18" fillId="0" borderId="0" xfId="0" applyFont="1" applyAlignment="1">
      <alignment vertical="center"/>
    </xf>
    <xf numFmtId="14" fontId="18" fillId="0" borderId="1" xfId="0" applyNumberFormat="1" applyFont="1" applyBorder="1" applyAlignment="1">
      <alignment horizontal="center" vertical="center"/>
    </xf>
    <xf numFmtId="1" fontId="18" fillId="0" borderId="1" xfId="0" applyNumberFormat="1" applyFont="1" applyBorder="1" applyAlignment="1">
      <alignment horizontal="center" vertical="center"/>
    </xf>
    <xf numFmtId="3" fontId="18" fillId="0" borderId="1" xfId="0" applyNumberFormat="1" applyFont="1" applyBorder="1" applyAlignment="1">
      <alignment horizontal="center" vertical="center"/>
    </xf>
    <xf numFmtId="9" fontId="18" fillId="0" borderId="1" xfId="17" applyFont="1" applyBorder="1" applyAlignment="1">
      <alignment horizontal="center" vertical="center"/>
    </xf>
    <xf numFmtId="9" fontId="17" fillId="0" borderId="1" xfId="0" applyNumberFormat="1" applyFont="1" applyBorder="1" applyAlignment="1">
      <alignment horizontal="center" vertical="center"/>
    </xf>
    <xf numFmtId="1" fontId="17" fillId="0" borderId="1" xfId="0" applyNumberFormat="1" applyFont="1" applyBorder="1" applyAlignment="1">
      <alignment horizontal="center"/>
    </xf>
    <xf numFmtId="9" fontId="17" fillId="0" borderId="1" xfId="0" applyNumberFormat="1" applyFont="1" applyBorder="1" applyAlignment="1">
      <alignment horizontal="center"/>
    </xf>
    <xf numFmtId="0" fontId="10" fillId="0" borderId="1" xfId="0" applyFont="1" applyBorder="1" applyAlignment="1">
      <alignment horizontal="center"/>
    </xf>
    <xf numFmtId="0" fontId="6" fillId="0" borderId="0" xfId="7" applyFont="1" applyFill="1" applyAlignment="1">
      <alignment horizontal="justify" vertical="center" wrapText="1"/>
    </xf>
    <xf numFmtId="2" fontId="11" fillId="4" borderId="3" xfId="8" applyNumberFormat="1" applyFont="1" applyFill="1" applyBorder="1" applyAlignment="1">
      <alignment horizontal="center" vertical="center" wrapText="1"/>
    </xf>
    <xf numFmtId="0" fontId="11" fillId="7" borderId="3" xfId="0" quotePrefix="1" applyFont="1" applyFill="1" applyBorder="1" applyAlignment="1">
      <alignment horizontal="justify" vertical="center" wrapText="1"/>
    </xf>
    <xf numFmtId="0" fontId="31" fillId="0" borderId="0" xfId="0" applyFont="1" applyAlignment="1">
      <alignment horizontal="center" vertical="center" wrapText="1"/>
    </xf>
    <xf numFmtId="0" fontId="11" fillId="0" borderId="0" xfId="0" applyFont="1" applyAlignment="1">
      <alignment horizontal="center" vertical="center" wrapText="1"/>
    </xf>
    <xf numFmtId="0" fontId="6" fillId="0" borderId="0" xfId="0" applyFont="1" applyAlignment="1">
      <alignment vertical="center" wrapText="1"/>
    </xf>
    <xf numFmtId="0" fontId="11" fillId="0" borderId="0" xfId="0" applyFont="1" applyAlignment="1">
      <alignment horizontal="justify" vertical="center" wrapText="1"/>
    </xf>
    <xf numFmtId="2" fontId="11" fillId="0" borderId="1" xfId="0" applyNumberFormat="1" applyFont="1" applyBorder="1" applyAlignment="1">
      <alignment horizontal="center" vertical="center" wrapText="1"/>
    </xf>
    <xf numFmtId="0" fontId="8" fillId="6" borderId="1" xfId="0" applyFont="1" applyFill="1" applyBorder="1" applyAlignment="1">
      <alignment horizontal="justify" vertical="center" wrapText="1"/>
    </xf>
    <xf numFmtId="0" fontId="8" fillId="6" borderId="0" xfId="0" applyFont="1" applyFill="1" applyAlignment="1">
      <alignment horizontal="justify" vertical="center" wrapText="1"/>
    </xf>
    <xf numFmtId="2" fontId="8" fillId="6" borderId="0" xfId="0" applyNumberFormat="1" applyFont="1" applyFill="1" applyAlignment="1">
      <alignment horizontal="center" vertical="center" wrapText="1"/>
    </xf>
    <xf numFmtId="0" fontId="9" fillId="0" borderId="1" xfId="0" applyFont="1" applyBorder="1" applyAlignment="1">
      <alignment horizontal="justify" vertical="center" wrapText="1"/>
    </xf>
    <xf numFmtId="0" fontId="9" fillId="0" borderId="3" xfId="0" applyFont="1" applyBorder="1" applyAlignment="1">
      <alignment horizontal="justify" vertical="center" wrapText="1"/>
    </xf>
    <xf numFmtId="2" fontId="11" fillId="4" borderId="1" xfId="8" applyNumberFormat="1" applyFont="1" applyFill="1" applyBorder="1" applyAlignment="1">
      <alignment horizontal="center" vertical="center"/>
    </xf>
    <xf numFmtId="0" fontId="6" fillId="0" borderId="1" xfId="3" applyFont="1" applyFill="1" applyBorder="1" applyAlignment="1">
      <alignment horizontal="center" vertical="center" wrapText="1"/>
    </xf>
    <xf numFmtId="2" fontId="6" fillId="0" borderId="1" xfId="3" applyNumberFormat="1" applyFont="1" applyFill="1" applyBorder="1" applyAlignment="1">
      <alignment horizontal="center" vertical="center" wrapText="1"/>
    </xf>
    <xf numFmtId="0" fontId="6" fillId="0" borderId="0" xfId="3" applyFont="1" applyFill="1" applyAlignment="1">
      <alignment horizontal="justify" vertical="center" wrapText="1"/>
    </xf>
    <xf numFmtId="2" fontId="6" fillId="0" borderId="1" xfId="0" applyNumberFormat="1" applyFont="1" applyBorder="1" applyAlignment="1">
      <alignment horizontal="center" vertical="center"/>
    </xf>
    <xf numFmtId="0" fontId="12" fillId="0" borderId="0" xfId="0" applyFont="1" applyAlignment="1">
      <alignment vertical="center"/>
    </xf>
    <xf numFmtId="0" fontId="14" fillId="6" borderId="1" xfId="0" applyFont="1" applyFill="1" applyBorder="1" applyAlignment="1">
      <alignment vertical="center" wrapText="1"/>
    </xf>
    <xf numFmtId="4" fontId="14" fillId="6" borderId="1" xfId="0" applyNumberFormat="1" applyFont="1" applyFill="1" applyBorder="1" applyAlignment="1">
      <alignment horizontal="center" vertical="center" wrapText="1"/>
    </xf>
    <xf numFmtId="0" fontId="32" fillId="6" borderId="1" xfId="8" applyFont="1" applyFill="1" applyBorder="1" applyAlignment="1">
      <alignment horizontal="center" vertical="center" wrapText="1"/>
    </xf>
    <xf numFmtId="2" fontId="13" fillId="6" borderId="3" xfId="8" applyNumberFormat="1" applyFont="1" applyFill="1" applyBorder="1" applyAlignment="1">
      <alignment horizontal="center" vertical="center" wrapText="1"/>
    </xf>
    <xf numFmtId="0" fontId="19" fillId="0" borderId="0" xfId="0" applyFont="1" applyAlignment="1">
      <alignment horizontal="justify" vertical="center" wrapText="1"/>
    </xf>
    <xf numFmtId="0" fontId="9" fillId="0" borderId="1" xfId="0" applyFont="1" applyBorder="1" applyAlignment="1">
      <alignment horizontal="center" vertical="center" wrapText="1"/>
    </xf>
    <xf numFmtId="0" fontId="6" fillId="4" borderId="1" xfId="0" applyFont="1" applyFill="1" applyBorder="1" applyAlignment="1">
      <alignment horizontal="justify" vertical="center" wrapText="1"/>
    </xf>
    <xf numFmtId="2" fontId="6" fillId="4" borderId="1" xfId="0" applyNumberFormat="1" applyFont="1" applyFill="1" applyBorder="1" applyAlignment="1">
      <alignment horizontal="center" vertical="center" wrapText="1"/>
    </xf>
    <xf numFmtId="2" fontId="11" fillId="4" borderId="3" xfId="0" applyNumberFormat="1" applyFont="1" applyFill="1" applyBorder="1" applyAlignment="1">
      <alignment horizontal="center" vertical="center" wrapText="1"/>
    </xf>
    <xf numFmtId="2" fontId="6" fillId="0" borderId="13" xfId="0" applyNumberFormat="1" applyFont="1" applyBorder="1" applyAlignment="1">
      <alignment horizontal="center" vertical="center" wrapText="1"/>
    </xf>
    <xf numFmtId="0" fontId="6" fillId="2" borderId="1" xfId="0" applyFont="1" applyFill="1" applyBorder="1" applyAlignment="1">
      <alignment horizontal="center" vertical="center" wrapText="1"/>
    </xf>
    <xf numFmtId="165" fontId="6" fillId="0" borderId="0" xfId="0" applyNumberFormat="1" applyFont="1" applyAlignment="1">
      <alignment vertical="center" wrapText="1"/>
    </xf>
    <xf numFmtId="2" fontId="6" fillId="2" borderId="1" xfId="0" applyNumberFormat="1" applyFont="1" applyFill="1" applyBorder="1" applyAlignment="1">
      <alignment horizontal="center" vertical="center" wrapText="1"/>
    </xf>
    <xf numFmtId="0" fontId="6" fillId="0" borderId="13" xfId="0" applyFont="1" applyBorder="1" applyAlignment="1">
      <alignment horizontal="center" vertical="center" wrapText="1"/>
    </xf>
    <xf numFmtId="2" fontId="11" fillId="0" borderId="3" xfId="0" applyNumberFormat="1" applyFont="1" applyBorder="1" applyAlignment="1">
      <alignment horizontal="center" vertical="center" wrapText="1"/>
    </xf>
    <xf numFmtId="0" fontId="26" fillId="0" borderId="1" xfId="0" applyFont="1" applyBorder="1" applyAlignment="1">
      <alignment horizontal="justify" vertical="center" wrapText="1"/>
    </xf>
    <xf numFmtId="0" fontId="19" fillId="0" borderId="0" xfId="0" applyFont="1" applyAlignment="1">
      <alignment vertical="center" wrapText="1"/>
    </xf>
    <xf numFmtId="0" fontId="6" fillId="0" borderId="1" xfId="9" applyFont="1" applyBorder="1" applyAlignment="1">
      <alignment horizontal="center" vertical="center" wrapText="1"/>
    </xf>
    <xf numFmtId="2" fontId="6" fillId="0" borderId="1" xfId="9" applyNumberFormat="1" applyFont="1" applyBorder="1" applyAlignment="1">
      <alignment horizontal="center" vertical="center" wrapText="1"/>
    </xf>
    <xf numFmtId="0" fontId="6" fillId="0" borderId="0" xfId="9" applyFont="1" applyFill="1" applyAlignment="1">
      <alignment horizontal="justify" vertical="center" wrapText="1"/>
    </xf>
    <xf numFmtId="0" fontId="33" fillId="6" borderId="0" xfId="9" applyFont="1" applyFill="1" applyAlignment="1">
      <alignment horizontal="justify" vertical="center" wrapText="1"/>
    </xf>
    <xf numFmtId="0" fontId="28" fillId="6" borderId="0" xfId="9" applyFont="1" applyFill="1" applyAlignment="1">
      <alignment horizontal="center" vertical="center" wrapText="1"/>
    </xf>
    <xf numFmtId="2" fontId="33" fillId="6" borderId="13" xfId="0" applyNumberFormat="1" applyFont="1" applyFill="1" applyBorder="1" applyAlignment="1">
      <alignment horizontal="center" vertical="center" wrapText="1"/>
    </xf>
    <xf numFmtId="0" fontId="33" fillId="6" borderId="13" xfId="0" applyFont="1" applyFill="1" applyBorder="1" applyAlignment="1">
      <alignment horizontal="center" vertical="center" wrapText="1"/>
    </xf>
    <xf numFmtId="0" fontId="31" fillId="0" borderId="0" xfId="9" applyFont="1" applyFill="1" applyAlignment="1">
      <alignment horizontal="center" vertical="center" wrapText="1"/>
    </xf>
    <xf numFmtId="0" fontId="9" fillId="4" borderId="1" xfId="0" applyFont="1" applyFill="1" applyBorder="1" applyAlignment="1">
      <alignment horizontal="justify" vertical="center" wrapText="1"/>
    </xf>
    <xf numFmtId="2" fontId="6" fillId="0" borderId="17" xfId="0" applyNumberFormat="1" applyFont="1" applyBorder="1" applyAlignment="1">
      <alignment horizontal="center" vertical="center" wrapText="1"/>
    </xf>
    <xf numFmtId="2" fontId="6" fillId="0" borderId="10" xfId="15" applyNumberFormat="1" applyFont="1" applyFill="1" applyBorder="1" applyAlignment="1">
      <alignment horizontal="center" vertical="center" wrapText="1"/>
    </xf>
    <xf numFmtId="0" fontId="11" fillId="0" borderId="13" xfId="8" applyFont="1" applyFill="1" applyBorder="1" applyAlignment="1">
      <alignment horizontal="center" vertical="center" wrapText="1"/>
    </xf>
    <xf numFmtId="0" fontId="6" fillId="0" borderId="7" xfId="0" applyFont="1" applyBorder="1" applyAlignment="1">
      <alignment horizontal="justify" vertical="center" wrapText="1"/>
    </xf>
    <xf numFmtId="0" fontId="9" fillId="0" borderId="7" xfId="0" applyFont="1" applyBorder="1" applyAlignment="1">
      <alignment horizontal="justify" vertical="center" wrapText="1"/>
    </xf>
    <xf numFmtId="0" fontId="6" fillId="0" borderId="13" xfId="0" applyFont="1" applyBorder="1" applyAlignment="1">
      <alignment horizontal="justify" vertical="center" wrapText="1"/>
    </xf>
    <xf numFmtId="4" fontId="6" fillId="0" borderId="10" xfId="0" applyNumberFormat="1" applyFont="1" applyBorder="1" applyAlignment="1">
      <alignment horizontal="center" vertical="center" wrapText="1"/>
    </xf>
    <xf numFmtId="0" fontId="12" fillId="0" borderId="1" xfId="0" applyFont="1" applyBorder="1" applyAlignment="1">
      <alignment horizontal="center" vertical="center"/>
    </xf>
    <xf numFmtId="2" fontId="12" fillId="0" borderId="1" xfId="0" applyNumberFormat="1" applyFont="1" applyBorder="1" applyAlignment="1">
      <alignment horizontal="center" vertical="center"/>
    </xf>
    <xf numFmtId="0" fontId="12" fillId="0" borderId="0" xfId="0" applyFont="1"/>
    <xf numFmtId="0" fontId="6" fillId="0" borderId="1" xfId="9" applyFont="1" applyFill="1" applyBorder="1" applyAlignment="1">
      <alignment horizontal="center" vertical="center" wrapText="1"/>
    </xf>
    <xf numFmtId="2" fontId="6" fillId="0" borderId="1" xfId="9" applyNumberFormat="1" applyFont="1" applyFill="1" applyBorder="1" applyAlignment="1">
      <alignment horizontal="center" vertical="center" wrapText="1"/>
    </xf>
    <xf numFmtId="0" fontId="9" fillId="0" borderId="1" xfId="3" applyNumberFormat="1" applyFont="1" applyFill="1" applyBorder="1" applyAlignment="1" applyProtection="1">
      <alignment horizontal="justify" vertical="center" wrapText="1"/>
    </xf>
    <xf numFmtId="4" fontId="6" fillId="0" borderId="19" xfId="8" applyNumberFormat="1" applyFont="1" applyFill="1" applyBorder="1" applyAlignment="1" applyProtection="1">
      <alignment horizontal="center" vertical="center" wrapText="1"/>
    </xf>
    <xf numFmtId="0" fontId="13" fillId="6" borderId="1" xfId="9" applyFont="1" applyFill="1" applyBorder="1" applyAlignment="1">
      <alignment horizontal="justify" vertical="center" wrapText="1"/>
    </xf>
    <xf numFmtId="2" fontId="13" fillId="6" borderId="10" xfId="8" applyNumberFormat="1" applyFont="1" applyFill="1" applyBorder="1" applyAlignment="1">
      <alignment horizontal="center" vertical="center" wrapText="1"/>
    </xf>
    <xf numFmtId="0" fontId="6" fillId="0" borderId="0" xfId="8" applyFont="1" applyAlignment="1">
      <alignment horizontal="justify" vertical="center" wrapText="1"/>
    </xf>
    <xf numFmtId="0" fontId="14" fillId="6" borderId="5" xfId="5" applyFont="1" applyFill="1" applyBorder="1" applyAlignment="1">
      <alignment horizontal="left" vertical="center" wrapText="1"/>
    </xf>
    <xf numFmtId="0" fontId="34" fillId="6" borderId="6" xfId="0" applyFont="1" applyFill="1" applyBorder="1"/>
    <xf numFmtId="0" fontId="34" fillId="0" borderId="0" xfId="0" applyFont="1"/>
    <xf numFmtId="0" fontId="14" fillId="6" borderId="5" xfId="0" applyFont="1" applyFill="1" applyBorder="1" applyAlignment="1">
      <alignment vertical="center" wrapText="1"/>
    </xf>
    <xf numFmtId="164" fontId="14" fillId="6" borderId="7" xfId="15" applyNumberFormat="1" applyFont="1" applyFill="1" applyBorder="1" applyAlignment="1">
      <alignment horizontal="center" vertical="center" wrapText="1"/>
    </xf>
    <xf numFmtId="4" fontId="6" fillId="0" borderId="1" xfId="0" applyNumberFormat="1" applyFont="1" applyBorder="1" applyAlignment="1">
      <alignment horizontal="center" vertical="center" wrapText="1"/>
    </xf>
    <xf numFmtId="2" fontId="12" fillId="0" borderId="1" xfId="0" applyNumberFormat="1" applyFont="1" applyBorder="1" applyAlignment="1">
      <alignment horizontal="center" vertical="center" wrapText="1"/>
    </xf>
    <xf numFmtId="0" fontId="12" fillId="0" borderId="0" xfId="0" applyFont="1" applyAlignment="1">
      <alignment horizontal="justify" vertical="center" wrapText="1"/>
    </xf>
    <xf numFmtId="4" fontId="6" fillId="0" borderId="0" xfId="0" applyNumberFormat="1" applyFont="1" applyAlignment="1">
      <alignment horizontal="center" vertical="center" wrapText="1"/>
    </xf>
    <xf numFmtId="0" fontId="8" fillId="6" borderId="1" xfId="0" applyFont="1" applyFill="1" applyBorder="1" applyAlignment="1">
      <alignment vertical="center" wrapText="1"/>
    </xf>
    <xf numFmtId="0" fontId="35" fillId="6" borderId="1" xfId="8" applyFont="1" applyFill="1" applyBorder="1" applyAlignment="1">
      <alignment horizontal="center" vertical="center" wrapText="1"/>
    </xf>
    <xf numFmtId="0" fontId="9" fillId="9" borderId="7" xfId="8" applyFont="1" applyFill="1" applyBorder="1" applyAlignment="1">
      <alignment horizontal="center" vertical="center" wrapText="1"/>
    </xf>
    <xf numFmtId="0" fontId="5" fillId="9" borderId="1" xfId="8" applyFont="1" applyFill="1" applyBorder="1" applyAlignment="1">
      <alignment horizontal="center" vertical="center" wrapText="1"/>
    </xf>
    <xf numFmtId="0" fontId="5" fillId="8" borderId="1" xfId="8" applyFont="1" applyFill="1" applyBorder="1" applyAlignment="1">
      <alignment horizontal="center" vertical="center" wrapText="1"/>
    </xf>
    <xf numFmtId="0" fontId="5" fillId="9" borderId="3" xfId="8" applyFont="1" applyFill="1" applyBorder="1" applyAlignment="1">
      <alignment horizontal="center" vertical="center" wrapText="1"/>
    </xf>
    <xf numFmtId="0" fontId="5" fillId="9" borderId="4" xfId="8" applyFont="1" applyFill="1" applyBorder="1" applyAlignment="1">
      <alignment horizontal="center" vertical="center" wrapText="1"/>
    </xf>
    <xf numFmtId="0" fontId="13" fillId="6" borderId="3" xfId="8" applyFont="1" applyFill="1" applyBorder="1" applyAlignment="1">
      <alignment horizontal="center" vertical="center" wrapText="1"/>
    </xf>
    <xf numFmtId="0" fontId="13" fillId="6" borderId="4" xfId="8" applyFont="1" applyFill="1" applyBorder="1" applyAlignment="1">
      <alignment horizontal="center" vertical="center" wrapText="1"/>
    </xf>
    <xf numFmtId="0" fontId="5" fillId="0" borderId="0" xfId="0" applyFont="1" applyAlignment="1">
      <alignment horizontal="center" vertical="center" wrapText="1"/>
    </xf>
    <xf numFmtId="0" fontId="22" fillId="6" borderId="1" xfId="0" applyFont="1" applyFill="1" applyBorder="1" applyAlignment="1">
      <alignment vertical="center" wrapText="1"/>
    </xf>
    <xf numFmtId="0" fontId="23" fillId="6" borderId="1" xfId="0" applyFont="1" applyFill="1" applyBorder="1" applyAlignment="1">
      <alignment vertical="center" wrapText="1"/>
    </xf>
    <xf numFmtId="0" fontId="9" fillId="0" borderId="3" xfId="0" applyFont="1" applyBorder="1" applyAlignment="1">
      <alignment horizontal="left" vertical="center" wrapText="1"/>
    </xf>
    <xf numFmtId="0" fontId="9" fillId="0" borderId="10" xfId="0" applyFont="1" applyBorder="1" applyAlignment="1">
      <alignment horizontal="left" vertical="center" wrapText="1"/>
    </xf>
    <xf numFmtId="0" fontId="9" fillId="0" borderId="4" xfId="0" applyFont="1" applyBorder="1" applyAlignment="1">
      <alignment horizontal="left" vertical="center" wrapText="1"/>
    </xf>
    <xf numFmtId="0" fontId="22" fillId="6" borderId="3" xfId="0" applyFont="1" applyFill="1" applyBorder="1" applyAlignment="1">
      <alignment horizontal="left" vertical="center" wrapText="1"/>
    </xf>
    <xf numFmtId="0" fontId="22" fillId="6" borderId="10" xfId="0" applyFont="1" applyFill="1" applyBorder="1" applyAlignment="1">
      <alignment horizontal="left" vertical="center" wrapText="1"/>
    </xf>
    <xf numFmtId="0" fontId="21" fillId="6" borderId="1" xfId="8" applyFont="1" applyFill="1" applyBorder="1" applyAlignment="1">
      <alignment vertical="center" wrapText="1"/>
    </xf>
    <xf numFmtId="0" fontId="9" fillId="0" borderId="1" xfId="8" applyFont="1" applyFill="1" applyBorder="1" applyAlignment="1">
      <alignment vertical="center" wrapText="1"/>
    </xf>
    <xf numFmtId="0" fontId="24" fillId="0" borderId="1" xfId="8" applyFont="1" applyFill="1" applyBorder="1" applyAlignment="1">
      <alignment vertical="center" wrapText="1"/>
    </xf>
    <xf numFmtId="0" fontId="22" fillId="6" borderId="1" xfId="8" applyFont="1" applyFill="1" applyBorder="1" applyAlignment="1">
      <alignment vertical="center" wrapText="1"/>
    </xf>
    <xf numFmtId="0" fontId="25" fillId="2" borderId="1" xfId="8" applyFont="1" applyFill="1" applyBorder="1" applyAlignment="1">
      <alignment vertical="center" wrapText="1"/>
    </xf>
    <xf numFmtId="0" fontId="24" fillId="0" borderId="1" xfId="8" applyFont="1" applyBorder="1" applyAlignment="1">
      <alignment vertical="center" wrapText="1"/>
    </xf>
    <xf numFmtId="0" fontId="23" fillId="6" borderId="3" xfId="0" applyFont="1" applyFill="1" applyBorder="1" applyAlignment="1">
      <alignment horizontal="center" vertical="center" wrapText="1"/>
    </xf>
    <xf numFmtId="0" fontId="23" fillId="6" borderId="10" xfId="0" applyFont="1" applyFill="1" applyBorder="1" applyAlignment="1">
      <alignment horizontal="center" vertical="center" wrapText="1"/>
    </xf>
    <xf numFmtId="0" fontId="9" fillId="2" borderId="1" xfId="8" applyFont="1" applyFill="1" applyBorder="1" applyAlignment="1">
      <alignment vertical="center" wrapText="1"/>
    </xf>
    <xf numFmtId="0" fontId="22" fillId="6" borderId="3" xfId="0" applyFont="1" applyFill="1" applyBorder="1" applyAlignment="1">
      <alignment horizontal="center" vertical="center"/>
    </xf>
    <xf numFmtId="0" fontId="22" fillId="6" borderId="10" xfId="0" applyFont="1" applyFill="1" applyBorder="1" applyAlignment="1">
      <alignment horizontal="center" vertical="center"/>
    </xf>
    <xf numFmtId="0" fontId="21" fillId="6" borderId="3" xfId="0" applyFont="1" applyFill="1" applyBorder="1" applyAlignment="1">
      <alignment horizontal="left" vertical="center" wrapText="1"/>
    </xf>
    <xf numFmtId="0" fontId="21" fillId="6" borderId="10" xfId="0" applyFont="1" applyFill="1" applyBorder="1" applyAlignment="1">
      <alignment horizontal="left" vertical="center" wrapText="1"/>
    </xf>
    <xf numFmtId="0" fontId="23" fillId="6" borderId="1" xfId="0" applyFont="1" applyFill="1" applyBorder="1" applyAlignment="1">
      <alignment horizontal="justify" vertical="center" wrapText="1"/>
    </xf>
    <xf numFmtId="0" fontId="28" fillId="6" borderId="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0" xfId="0" applyFont="1" applyBorder="1" applyAlignment="1">
      <alignment horizontal="center" vertical="center" wrapText="1"/>
    </xf>
    <xf numFmtId="0" fontId="9" fillId="0" borderId="1" xfId="0" applyFont="1" applyBorder="1" applyAlignment="1">
      <alignment horizontal="left" vertical="center" wrapText="1"/>
    </xf>
    <xf numFmtId="0" fontId="21" fillId="6" borderId="1" xfId="0" applyFont="1" applyFill="1" applyBorder="1" applyAlignment="1">
      <alignment horizontal="left"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0" xfId="0" applyFont="1" applyBorder="1" applyAlignment="1">
      <alignment horizontal="center" vertical="center" wrapText="1"/>
    </xf>
    <xf numFmtId="0" fontId="23" fillId="6" borderId="1" xfId="8" applyFont="1" applyFill="1" applyBorder="1" applyAlignment="1">
      <alignment vertical="center" wrapText="1"/>
    </xf>
    <xf numFmtId="0" fontId="22" fillId="6" borderId="3" xfId="3" applyFont="1" applyFill="1" applyBorder="1" applyAlignment="1">
      <alignment horizontal="left" vertical="center" wrapText="1"/>
    </xf>
    <xf numFmtId="0" fontId="22" fillId="6" borderId="10" xfId="3" applyFont="1" applyFill="1" applyBorder="1" applyAlignment="1">
      <alignment horizontal="left" vertical="center" wrapText="1"/>
    </xf>
    <xf numFmtId="0" fontId="6" fillId="5" borderId="5" xfId="8" applyFont="1" applyFill="1" applyBorder="1" applyAlignment="1">
      <alignment horizontal="center" vertical="center" wrapText="1"/>
    </xf>
    <xf numFmtId="0" fontId="6" fillId="5" borderId="6" xfId="8" applyFont="1" applyFill="1" applyBorder="1" applyAlignment="1">
      <alignment horizontal="center" vertical="center" wrapText="1"/>
    </xf>
    <xf numFmtId="0" fontId="6" fillId="5" borderId="15" xfId="8" applyFont="1" applyFill="1" applyBorder="1" applyAlignment="1">
      <alignment horizontal="center" vertical="center" wrapText="1"/>
    </xf>
    <xf numFmtId="0" fontId="6" fillId="5" borderId="17" xfId="8" applyFont="1" applyFill="1" applyBorder="1" applyAlignment="1">
      <alignment horizontal="center" vertical="center" wrapText="1"/>
    </xf>
    <xf numFmtId="0" fontId="6" fillId="5" borderId="8" xfId="8" applyFont="1" applyFill="1" applyBorder="1" applyAlignment="1">
      <alignment horizontal="center" vertical="center" wrapText="1"/>
    </xf>
    <xf numFmtId="0" fontId="6" fillId="5" borderId="9" xfId="8" applyFont="1" applyFill="1" applyBorder="1" applyAlignment="1">
      <alignment horizontal="center" vertical="center" wrapText="1"/>
    </xf>
    <xf numFmtId="0" fontId="5" fillId="0" borderId="1" xfId="8" applyFont="1" applyFill="1" applyBorder="1" applyAlignment="1">
      <alignment horizontal="center" vertical="center" wrapText="1"/>
    </xf>
    <xf numFmtId="0" fontId="5" fillId="8" borderId="3" xfId="8" applyFont="1" applyFill="1" applyBorder="1" applyAlignment="1">
      <alignment horizontal="center" vertical="center" wrapText="1"/>
    </xf>
    <xf numFmtId="0" fontId="5" fillId="8" borderId="4" xfId="8" applyFont="1" applyFill="1" applyBorder="1" applyAlignment="1">
      <alignment horizontal="center" vertical="center" wrapText="1"/>
    </xf>
    <xf numFmtId="0" fontId="14" fillId="6" borderId="7" xfId="8" applyFont="1" applyFill="1" applyBorder="1" applyAlignment="1">
      <alignment horizontal="center" vertical="center" wrapText="1"/>
    </xf>
    <xf numFmtId="0" fontId="14" fillId="6" borderId="13" xfId="8" applyFont="1" applyFill="1" applyBorder="1" applyAlignment="1">
      <alignment horizontal="center" vertical="center" wrapText="1"/>
    </xf>
    <xf numFmtId="0" fontId="5" fillId="0" borderId="1" xfId="0" applyFont="1" applyBorder="1" applyAlignment="1">
      <alignment horizontal="center" vertical="center" wrapText="1"/>
    </xf>
    <xf numFmtId="4" fontId="11" fillId="7" borderId="1" xfId="2" applyNumberFormat="1" applyFont="1" applyFill="1" applyBorder="1" applyAlignment="1">
      <alignment horizontal="center" vertical="center" wrapText="1"/>
    </xf>
    <xf numFmtId="4" fontId="8" fillId="6" borderId="3" xfId="0" applyNumberFormat="1"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4" fontId="11" fillId="0" borderId="1" xfId="2" applyNumberFormat="1"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13"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10" fillId="8" borderId="3" xfId="8" applyFont="1" applyFill="1" applyBorder="1" applyAlignment="1">
      <alignment horizontal="center" vertical="center" wrapText="1"/>
    </xf>
    <xf numFmtId="0" fontId="10" fillId="8" borderId="4" xfId="8"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13" xfId="0" applyFont="1" applyFill="1" applyBorder="1" applyAlignment="1">
      <alignment horizontal="center" vertical="center" wrapText="1"/>
    </xf>
    <xf numFmtId="2" fontId="6" fillId="0" borderId="1" xfId="0" applyNumberFormat="1" applyFont="1" applyBorder="1" applyAlignment="1">
      <alignment horizontal="center" vertical="center" wrapText="1"/>
    </xf>
    <xf numFmtId="2" fontId="11" fillId="0" borderId="1" xfId="0" applyNumberFormat="1" applyFont="1" applyBorder="1" applyAlignment="1">
      <alignment horizontal="center" vertical="center" wrapText="1"/>
    </xf>
    <xf numFmtId="2" fontId="8" fillId="6" borderId="3" xfId="0" applyNumberFormat="1" applyFont="1" applyFill="1" applyBorder="1" applyAlignment="1">
      <alignment horizontal="center" vertical="center" wrapText="1"/>
    </xf>
    <xf numFmtId="2" fontId="8" fillId="6" borderId="4" xfId="0" applyNumberFormat="1" applyFont="1" applyFill="1" applyBorder="1" applyAlignment="1">
      <alignment horizontal="center" vertical="center" wrapText="1"/>
    </xf>
    <xf numFmtId="2" fontId="35" fillId="6" borderId="4" xfId="0" applyNumberFormat="1" applyFont="1" applyFill="1" applyBorder="1" applyAlignment="1">
      <alignment horizontal="center" vertical="center" wrapText="1"/>
    </xf>
    <xf numFmtId="2" fontId="8" fillId="6" borderId="10" xfId="0" applyNumberFormat="1" applyFont="1" applyFill="1" applyBorder="1" applyAlignment="1">
      <alignment horizontal="center" vertical="center" wrapText="1"/>
    </xf>
    <xf numFmtId="0" fontId="22" fillId="6" borderId="3" xfId="0" applyFont="1" applyFill="1" applyBorder="1" applyAlignment="1">
      <alignment vertical="center" wrapText="1"/>
    </xf>
    <xf numFmtId="0" fontId="22" fillId="6" borderId="4" xfId="0" applyFont="1" applyFill="1" applyBorder="1" applyAlignment="1">
      <alignment vertical="center" wrapText="1"/>
    </xf>
    <xf numFmtId="0" fontId="22" fillId="6" borderId="10" xfId="0" applyFont="1" applyFill="1" applyBorder="1" applyAlignment="1">
      <alignment vertical="center" wrapText="1"/>
    </xf>
    <xf numFmtId="0" fontId="9" fillId="0" borderId="1" xfId="0" applyFont="1" applyBorder="1" applyAlignment="1">
      <alignment horizontal="center" vertical="center" wrapText="1"/>
    </xf>
    <xf numFmtId="2" fontId="6" fillId="0" borderId="3" xfId="0" applyNumberFormat="1" applyFont="1" applyBorder="1" applyAlignment="1">
      <alignment horizontal="center" vertical="center" wrapText="1"/>
    </xf>
    <xf numFmtId="2" fontId="6" fillId="0" borderId="4" xfId="0" applyNumberFormat="1" applyFont="1" applyBorder="1" applyAlignment="1">
      <alignment horizontal="center" vertical="center" wrapText="1"/>
    </xf>
    <xf numFmtId="2" fontId="6" fillId="0" borderId="10"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9" applyFont="1" applyBorder="1" applyAlignment="1">
      <alignment horizontal="center" vertical="center" wrapText="1"/>
    </xf>
    <xf numFmtId="2" fontId="6" fillId="0" borderId="7" xfId="9" applyNumberFormat="1" applyFont="1" applyBorder="1" applyAlignment="1">
      <alignment horizontal="center" vertical="center" wrapText="1"/>
    </xf>
    <xf numFmtId="2" fontId="6" fillId="0" borderId="14" xfId="9" applyNumberFormat="1" applyFont="1" applyBorder="1" applyAlignment="1">
      <alignment horizontal="center" vertical="center" wrapText="1"/>
    </xf>
    <xf numFmtId="2" fontId="6" fillId="0" borderId="13" xfId="9" applyNumberFormat="1" applyFont="1" applyBorder="1" applyAlignment="1">
      <alignment horizontal="center" vertical="center" wrapText="1"/>
    </xf>
    <xf numFmtId="2" fontId="6" fillId="0" borderId="7" xfId="0" applyNumberFormat="1" applyFont="1" applyBorder="1" applyAlignment="1">
      <alignment horizontal="center" vertical="center" wrapText="1"/>
    </xf>
    <xf numFmtId="2" fontId="6" fillId="0" borderId="14" xfId="0" applyNumberFormat="1" applyFont="1" applyBorder="1" applyAlignment="1">
      <alignment horizontal="center" vertical="center" wrapText="1"/>
    </xf>
    <xf numFmtId="2" fontId="6" fillId="0" borderId="13" xfId="0" applyNumberFormat="1" applyFont="1" applyBorder="1" applyAlignment="1">
      <alignment horizontal="center" vertical="center" wrapText="1"/>
    </xf>
    <xf numFmtId="2" fontId="11" fillId="4" borderId="5" xfId="0" applyNumberFormat="1" applyFont="1" applyFill="1" applyBorder="1" applyAlignment="1">
      <alignment horizontal="center" vertical="center" wrapText="1"/>
    </xf>
    <xf numFmtId="2" fontId="11" fillId="4" borderId="15" xfId="0" applyNumberFormat="1" applyFont="1" applyFill="1" applyBorder="1" applyAlignment="1">
      <alignment horizontal="center" vertical="center" wrapText="1"/>
    </xf>
    <xf numFmtId="2" fontId="11" fillId="4" borderId="8" xfId="0" applyNumberFormat="1" applyFont="1" applyFill="1" applyBorder="1" applyAlignment="1">
      <alignment horizontal="center" vertical="center" wrapText="1"/>
    </xf>
    <xf numFmtId="0" fontId="6" fillId="4" borderId="14" xfId="0" applyFont="1" applyFill="1" applyBorder="1" applyAlignment="1">
      <alignment horizontal="justify" vertical="center" wrapText="1"/>
    </xf>
    <xf numFmtId="0" fontId="6" fillId="4" borderId="13" xfId="0" applyFont="1" applyFill="1" applyBorder="1" applyAlignment="1">
      <alignment horizontal="justify" vertical="center" wrapText="1"/>
    </xf>
    <xf numFmtId="0" fontId="26" fillId="0" borderId="1" xfId="0" applyFont="1" applyBorder="1" applyAlignment="1">
      <alignment horizontal="justify" vertical="center" wrapText="1"/>
    </xf>
    <xf numFmtId="0" fontId="9" fillId="4" borderId="7" xfId="0" applyFont="1" applyFill="1" applyBorder="1" applyAlignment="1">
      <alignment horizontal="justify" vertical="center" wrapText="1"/>
    </xf>
    <xf numFmtId="2" fontId="6" fillId="4" borderId="1" xfId="0" applyNumberFormat="1" applyFont="1" applyFill="1" applyBorder="1" applyAlignment="1">
      <alignment horizontal="center" vertical="center" wrapText="1"/>
    </xf>
    <xf numFmtId="2" fontId="11" fillId="0" borderId="7" xfId="0" applyNumberFormat="1" applyFont="1" applyBorder="1" applyAlignment="1">
      <alignment horizontal="center" vertical="center" wrapText="1"/>
    </xf>
    <xf numFmtId="2" fontId="11" fillId="0" borderId="14" xfId="0" applyNumberFormat="1" applyFont="1" applyBorder="1" applyAlignment="1">
      <alignment horizontal="center" vertical="center" wrapText="1"/>
    </xf>
    <xf numFmtId="2" fontId="11" fillId="0" borderId="13" xfId="0" applyNumberFormat="1" applyFont="1" applyBorder="1" applyAlignment="1">
      <alignment horizontal="center" vertical="center" wrapText="1"/>
    </xf>
    <xf numFmtId="0" fontId="6"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25" fillId="0" borderId="1" xfId="0" applyFont="1" applyBorder="1" applyAlignment="1">
      <alignment horizontal="justify" vertical="center" wrapText="1"/>
    </xf>
    <xf numFmtId="2" fontId="11" fillId="4" borderId="3" xfId="0" applyNumberFormat="1" applyFont="1" applyFill="1" applyBorder="1" applyAlignment="1">
      <alignment horizontal="center" vertical="center" wrapText="1"/>
    </xf>
    <xf numFmtId="49" fontId="6" fillId="0" borderId="1" xfId="0" applyNumberFormat="1" applyFont="1" applyBorder="1" applyAlignment="1">
      <alignment horizontal="justify" vertical="center" wrapText="1"/>
    </xf>
    <xf numFmtId="0" fontId="6" fillId="2" borderId="1" xfId="0" applyFont="1" applyFill="1" applyBorder="1" applyAlignment="1">
      <alignment horizontal="justify" vertical="center" wrapText="1"/>
    </xf>
    <xf numFmtId="49" fontId="6" fillId="2" borderId="1" xfId="0" applyNumberFormat="1" applyFont="1" applyFill="1" applyBorder="1" applyAlignment="1">
      <alignment horizontal="justify" vertical="center" wrapText="1"/>
    </xf>
    <xf numFmtId="0" fontId="11" fillId="0" borderId="1" xfId="0" applyFont="1" applyBorder="1" applyAlignment="1">
      <alignment horizontal="center" vertical="center" wrapText="1"/>
    </xf>
    <xf numFmtId="0" fontId="14" fillId="6" borderId="1" xfId="0" applyFont="1" applyFill="1" applyBorder="1" applyAlignment="1">
      <alignment horizontal="center" vertical="center" wrapText="1"/>
    </xf>
    <xf numFmtId="164" fontId="14" fillId="6" borderId="1" xfId="15" applyNumberFormat="1" applyFont="1" applyFill="1" applyBorder="1" applyAlignment="1">
      <alignment horizontal="center" vertical="center" wrapText="1"/>
    </xf>
    <xf numFmtId="2" fontId="6" fillId="0" borderId="17" xfId="0" applyNumberFormat="1" applyFont="1" applyBorder="1" applyAlignment="1">
      <alignment horizontal="center" vertical="center" wrapText="1"/>
    </xf>
    <xf numFmtId="2" fontId="6" fillId="0" borderId="9" xfId="0" applyNumberFormat="1" applyFont="1" applyBorder="1" applyAlignment="1">
      <alignment horizontal="center" vertical="center" wrapText="1"/>
    </xf>
    <xf numFmtId="0" fontId="11" fillId="0" borderId="14" xfId="8" applyFont="1" applyFill="1" applyBorder="1" applyAlignment="1">
      <alignment horizontal="center" vertical="center" wrapText="1"/>
    </xf>
    <xf numFmtId="0" fontId="11" fillId="0" borderId="13" xfId="8" applyFont="1" applyFill="1" applyBorder="1" applyAlignment="1">
      <alignment horizontal="center" vertical="center" wrapText="1"/>
    </xf>
    <xf numFmtId="2" fontId="6" fillId="0" borderId="10" xfId="15" applyNumberFormat="1" applyFont="1" applyFill="1" applyBorder="1" applyAlignment="1">
      <alignment horizontal="center" vertical="center" wrapText="1"/>
    </xf>
    <xf numFmtId="0" fontId="11" fillId="0" borderId="1" xfId="8" applyFont="1" applyFill="1" applyBorder="1" applyAlignment="1">
      <alignment horizontal="center" vertical="center" wrapText="1"/>
    </xf>
    <xf numFmtId="2" fontId="6" fillId="0" borderId="18" xfId="0" applyNumberFormat="1" applyFont="1" applyBorder="1" applyAlignment="1">
      <alignment horizontal="center" vertical="center" wrapText="1"/>
    </xf>
    <xf numFmtId="2" fontId="12" fillId="0" borderId="17" xfId="0" applyNumberFormat="1" applyFont="1" applyBorder="1" applyAlignment="1">
      <alignment horizontal="center" vertical="center" wrapText="1"/>
    </xf>
    <xf numFmtId="2" fontId="12" fillId="0" borderId="9"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5" fillId="4" borderId="1" xfId="0" applyFont="1" applyFill="1" applyBorder="1" applyAlignment="1">
      <alignment horizontal="center" vertical="center" wrapText="1"/>
    </xf>
    <xf numFmtId="4" fontId="14" fillId="6" borderId="7" xfId="0" applyNumberFormat="1" applyFont="1" applyFill="1" applyBorder="1" applyAlignment="1">
      <alignment horizontal="center" vertical="center" wrapText="1"/>
    </xf>
    <xf numFmtId="4" fontId="14" fillId="6" borderId="13" xfId="0" applyNumberFormat="1" applyFont="1" applyFill="1" applyBorder="1" applyAlignment="1">
      <alignment horizontal="center"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10" xfId="0" applyFont="1" applyBorder="1" applyAlignment="1">
      <alignment horizontal="center" vertical="center"/>
    </xf>
    <xf numFmtId="0" fontId="15" fillId="10" borderId="1" xfId="0" applyFont="1" applyFill="1" applyBorder="1" applyAlignment="1">
      <alignment horizontal="center" vertical="center" wrapText="1"/>
    </xf>
    <xf numFmtId="0" fontId="9" fillId="9" borderId="7" xfId="8" applyFont="1" applyFill="1" applyBorder="1" applyAlignment="1">
      <alignment horizontal="center" vertical="center" wrapText="1"/>
    </xf>
    <xf numFmtId="0" fontId="9" fillId="9" borderId="14" xfId="8" applyFont="1" applyFill="1" applyBorder="1" applyAlignment="1">
      <alignment horizontal="center" vertical="center" wrapText="1"/>
    </xf>
    <xf numFmtId="0" fontId="9" fillId="9" borderId="13" xfId="8" applyFont="1" applyFill="1" applyBorder="1" applyAlignment="1">
      <alignment horizontal="center" vertical="center" wrapText="1"/>
    </xf>
    <xf numFmtId="0" fontId="20" fillId="0" borderId="1" xfId="0" applyFont="1" applyBorder="1" applyAlignment="1">
      <alignment horizontal="center" vertical="center"/>
    </xf>
    <xf numFmtId="0" fontId="9" fillId="10" borderId="1" xfId="18" applyNumberFormat="1" applyFont="1" applyFill="1" applyBorder="1" applyAlignment="1">
      <alignment horizontal="center" vertical="center" wrapText="1"/>
    </xf>
    <xf numFmtId="0" fontId="9" fillId="8" borderId="1" xfId="8" applyFont="1" applyFill="1" applyBorder="1" applyAlignment="1">
      <alignment horizontal="center" vertical="center" wrapText="1"/>
    </xf>
    <xf numFmtId="0" fontId="10" fillId="10" borderId="1" xfId="19" applyFont="1" applyFill="1" applyBorder="1" applyAlignment="1">
      <alignment horizontal="center" vertical="center"/>
    </xf>
    <xf numFmtId="0" fontId="10" fillId="10" borderId="1" xfId="19" applyFont="1" applyFill="1" applyBorder="1" applyAlignment="1">
      <alignment horizontal="center" vertical="center" wrapText="1"/>
    </xf>
    <xf numFmtId="0" fontId="30" fillId="10" borderId="1" xfId="0" applyFont="1" applyFill="1" applyBorder="1" applyAlignment="1">
      <alignment horizontal="center" vertical="center" wrapText="1"/>
    </xf>
    <xf numFmtId="0" fontId="30" fillId="10" borderId="3" xfId="0" applyFont="1" applyFill="1" applyBorder="1" applyAlignment="1">
      <alignment horizontal="center" vertical="center" wrapText="1"/>
    </xf>
    <xf numFmtId="170" fontId="18" fillId="0" borderId="1" xfId="0" applyNumberFormat="1" applyFont="1" applyBorder="1" applyAlignment="1">
      <alignment horizontal="center" vertical="center"/>
    </xf>
    <xf numFmtId="0" fontId="30" fillId="10" borderId="1" xfId="0" applyFont="1" applyFill="1" applyBorder="1" applyAlignment="1">
      <alignment horizontal="center" vertical="center"/>
    </xf>
    <xf numFmtId="0" fontId="30" fillId="10" borderId="7" xfId="0" applyFont="1" applyFill="1" applyBorder="1" applyAlignment="1">
      <alignment horizontal="center" vertical="center" wrapText="1"/>
    </xf>
    <xf numFmtId="0" fontId="30" fillId="10" borderId="13" xfId="0" applyFont="1" applyFill="1" applyBorder="1" applyAlignment="1">
      <alignment horizontal="center" vertical="center" wrapText="1"/>
    </xf>
    <xf numFmtId="170" fontId="18" fillId="0" borderId="1" xfId="16" applyNumberFormat="1" applyFont="1" applyBorder="1" applyAlignment="1">
      <alignment horizontal="center" vertical="center"/>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10" xfId="0" applyFont="1" applyBorder="1" applyAlignment="1">
      <alignment horizontal="center" vertical="center" wrapText="1"/>
    </xf>
    <xf numFmtId="0" fontId="10" fillId="8" borderId="1" xfId="8" applyFont="1" applyFill="1" applyBorder="1" applyAlignment="1">
      <alignment horizontal="center" vertical="center" wrapText="1"/>
    </xf>
    <xf numFmtId="0" fontId="10" fillId="9" borderId="1" xfId="8"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0" xfId="0" applyFont="1" applyFill="1" applyBorder="1" applyAlignment="1">
      <alignment horizontal="center" vertical="center" wrapText="1"/>
    </xf>
  </cellXfs>
  <cellStyles count="20">
    <cellStyle name="Estilo 1" xfId="1" xr:uid="{00000000-0005-0000-0000-000000000000}"/>
    <cellStyle name="Millares" xfId="2" builtinId="3"/>
    <cellStyle name="Millares 2" xfId="12" xr:uid="{26B89782-5B8B-43A5-AE38-FDA1DE0C0F3F}"/>
    <cellStyle name="Millares 3" xfId="13" xr:uid="{FE1798E8-1A90-4AD3-B8E4-50ED9EC4BF3F}"/>
    <cellStyle name="Millares 4" xfId="15" xr:uid="{0532CFB2-71E1-433A-9AC0-312D80FDF41A}"/>
    <cellStyle name="Moneda" xfId="16" builtinId="4"/>
    <cellStyle name="Moneda 2" xfId="14" xr:uid="{561EE97F-F479-40E6-861E-5DCEF695EFAE}"/>
    <cellStyle name="Normal" xfId="0" builtinId="0"/>
    <cellStyle name="Normal 2" xfId="3" xr:uid="{00000000-0005-0000-0000-000003000000}"/>
    <cellStyle name="Normal 2 10" xfId="19" xr:uid="{0C0B5062-9470-49F0-A458-D413E3E8308B}"/>
    <cellStyle name="Normal 2 2" xfId="11" xr:uid="{373D6304-F5CE-4333-8857-969B74B8DD32}"/>
    <cellStyle name="Normal 2 21" xfId="10" xr:uid="{3530FCCB-0E5C-4AD8-A490-04878D3DB121}"/>
    <cellStyle name="Normal 3" xfId="4" xr:uid="{00000000-0005-0000-0000-000004000000}"/>
    <cellStyle name="Normal_ANEXO 2 GRUPO 3" xfId="5" xr:uid="{00000000-0005-0000-0000-000005000000}"/>
    <cellStyle name="Normal_Condiciones Obligatorias TRDM" xfId="6" xr:uid="{00000000-0005-0000-0000-000006000000}"/>
    <cellStyle name="Normal_Slips Publicados" xfId="7" xr:uid="{00000000-0005-0000-0000-000007000000}"/>
    <cellStyle name="Normal_Slips Publicados_Condiciones Complementarias TRDM" xfId="8" xr:uid="{00000000-0005-0000-0000-000008000000}"/>
    <cellStyle name="Normal_Slips técnicos VDD - IND" xfId="9" xr:uid="{00000000-0005-0000-0000-000009000000}"/>
    <cellStyle name="Porcentaje" xfId="17" builtinId="5"/>
    <cellStyle name="Texto explicativo" xfId="18" builtinId="53"/>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DOCUMENTOS%20TECNICO%20-%20COMERCIAL\CONTRATACION%20ASEGURADORAS\ENTIDADES%20ESTATALES\METROVIVIENDA\PROCESO%20SEGUROS%202010\CUADRO%20RESUMEN%20-%202010%20METROVIVIENDA%20QB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 val="1_PARTICIPANTES1"/>
      <sheetName val="2_CRITERIOS1"/>
      <sheetName val="3_TRDM_AMP_OB1"/>
      <sheetName val="4_TRDM_AMP_AD1"/>
      <sheetName val="5_TRDM_CLA_OB1"/>
      <sheetName val="6_TRDM_CLA_AD1"/>
      <sheetName val="7_TRDM_VLR11"/>
      <sheetName val="8_AU_AMP_OB1"/>
      <sheetName val="9_AU_AMP_AD1"/>
      <sheetName val="10_AU_CLA_OB1"/>
      <sheetName val="11_AU_CLA_AD1"/>
      <sheetName val="12_AU_VLR1"/>
      <sheetName val="13_SO_AMP_OB1"/>
      <sheetName val="14_SO_VLR1"/>
      <sheetName val="15_TV_AMP_OB1"/>
      <sheetName val="16_TV_CLA_OB1"/>
      <sheetName val="17_TV_CLA_AD1"/>
      <sheetName val="18_TV_VLR1"/>
      <sheetName val="19_MN_AMP_OB1"/>
      <sheetName val="20_MN_CLA_OB1"/>
      <sheetName val="21_MN_CLA_AD1"/>
      <sheetName val="22_MN_VLR1"/>
      <sheetName val="23_RCE_AMP_OB1"/>
      <sheetName val="24_RCE_AMP_AD1"/>
      <sheetName val="25_RCE_CLA_OB1"/>
      <sheetName val="26_RCE_CLA_AD1"/>
      <sheetName val="27_RCE_VLR1"/>
      <sheetName val="28_RCSP_AMP_OB1"/>
      <sheetName val="29_RCSP_AMP_AD1"/>
      <sheetName val="30_RCSP_CLA_OB1"/>
      <sheetName val="31_RCSP_CLA_AD1"/>
      <sheetName val="32_RCSP_VLR1"/>
      <sheetName val="33_VGD_AMP_OB1"/>
      <sheetName val="34_VGD_AMP_AD1"/>
      <sheetName val="35_VGD_CLA_OB1"/>
      <sheetName val="37_VGD_VLR1"/>
      <sheetName val="38_IND_AMP_OB1"/>
      <sheetName val="39_IND_AMP_AD1"/>
      <sheetName val="40_IND_CLA_OB1"/>
      <sheetName val="41_IND_CLA_AD1"/>
      <sheetName val="41_IND_VLR1"/>
      <sheetName val="42__VGE__AMP_OB1"/>
      <sheetName val="43_VGE_AMP_AD1"/>
      <sheetName val="44__VGE_CLA_OB1"/>
      <sheetName val="46_VGE_VLR1"/>
      <sheetName val="47_SIN1"/>
      <sheetName val="48_RESUMEN_GENERAL1"/>
      <sheetName val="49_MAYORES_PUNTAJE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 val="CUADRO_PRESENTACION1"/>
      <sheetName val="CUADRO_RESUMEN1"/>
      <sheetName val="P_Y_G_FINANCIERO1"/>
      <sheetName val="%_Pérdida1"/>
      <sheetName val="CONSOL"/>
      <sheetName val="LC"/>
      <sheetName val="PRESUPUESTO"/>
      <sheetName val="Links"/>
      <sheetName val="Lead"/>
    </sheetNames>
    <sheetDataSet>
      <sheetData sheetId="0" refreshError="1"/>
      <sheetData sheetId="1" refreshError="1"/>
      <sheetData sheetId="2" refreshError="1"/>
      <sheetData sheetId="3" refreshError="1"/>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refreshError="1"/>
      <sheetData sheetId="6" refreshError="1"/>
      <sheetData sheetId="7" refreshError="1"/>
      <sheetData sheetId="8" refreshError="1"/>
      <sheetData sheetId="9" refreshError="1"/>
      <sheetData sheetId="10"/>
      <sheetData sheetId="11">
        <row r="21">
          <cell r="L21" t="str">
            <v>-  TERREMOTO, TEMBLOR, ERUPCIÓN VOLCANICA:  SIN DEDUCIBLE</v>
          </cell>
        </row>
      </sheetData>
      <sheetData sheetId="12"/>
      <sheetData sheetId="13"/>
      <sheetData sheetId="14"/>
      <sheetData sheetId="15">
        <row r="21">
          <cell r="L21" t="str">
            <v>-  TERREMOTO, TEMBLOR, ERUPCIÓN VOLCANICA:  SIN DEDUCIBLE</v>
          </cell>
        </row>
      </sheetData>
      <sheetData sheetId="16"/>
      <sheetData sheetId="17"/>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8"/>
  <sheetViews>
    <sheetView showGridLines="0" topLeftCell="B3" zoomScale="90" zoomScaleNormal="90" workbookViewId="0">
      <selection activeCell="G12" sqref="G12"/>
    </sheetView>
  </sheetViews>
  <sheetFormatPr baseColWidth="10" defaultColWidth="11.42578125" defaultRowHeight="16.5" x14ac:dyDescent="0.25"/>
  <cols>
    <col min="1" max="1" width="88.85546875" style="65" bestFit="1" customWidth="1"/>
    <col min="2" max="2" width="44.5703125" style="65" bestFit="1" customWidth="1"/>
    <col min="3" max="3" width="34.7109375" style="35" bestFit="1" customWidth="1"/>
    <col min="4" max="4" width="9.42578125" style="65" bestFit="1" customWidth="1"/>
    <col min="5" max="5" width="37.85546875" style="64" customWidth="1"/>
    <col min="6" max="6" width="9.42578125" style="35" bestFit="1" customWidth="1"/>
    <col min="7" max="256" width="11.42578125" style="65" customWidth="1"/>
    <col min="257" max="16384" width="11.42578125" style="65"/>
  </cols>
  <sheetData>
    <row r="1" spans="1:6" ht="18" x14ac:dyDescent="0.25">
      <c r="A1" s="266" t="s">
        <v>177</v>
      </c>
      <c r="B1" s="266"/>
      <c r="C1" s="266"/>
      <c r="D1" s="266"/>
    </row>
    <row r="3" spans="1:6" ht="52.5" customHeight="1" x14ac:dyDescent="0.25">
      <c r="A3" s="266" t="s">
        <v>115</v>
      </c>
      <c r="B3" s="266"/>
      <c r="C3" s="266"/>
      <c r="D3" s="266"/>
    </row>
    <row r="6" spans="1:6" s="1" customFormat="1" ht="18" customHeight="1" x14ac:dyDescent="0.25">
      <c r="A6" s="274" t="s">
        <v>3</v>
      </c>
      <c r="B6" s="274"/>
      <c r="C6" s="264" t="s">
        <v>109</v>
      </c>
      <c r="D6" s="265"/>
      <c r="E6" s="66"/>
      <c r="F6" s="67"/>
    </row>
    <row r="7" spans="1:6" s="1" customFormat="1" ht="18" x14ac:dyDescent="0.25">
      <c r="A7" s="277" t="s">
        <v>5</v>
      </c>
      <c r="B7" s="296"/>
      <c r="C7" s="264" t="s">
        <v>2</v>
      </c>
      <c r="D7" s="265"/>
      <c r="E7" s="66"/>
      <c r="F7" s="67"/>
    </row>
    <row r="8" spans="1:6" s="1" customFormat="1" ht="35.25" customHeight="1" x14ac:dyDescent="0.25">
      <c r="A8" s="68" t="s">
        <v>18</v>
      </c>
      <c r="B8" s="69">
        <v>60</v>
      </c>
      <c r="C8" s="299"/>
      <c r="D8" s="300"/>
      <c r="E8" s="66"/>
      <c r="F8" s="67"/>
    </row>
    <row r="9" spans="1:6" s="1" customFormat="1" x14ac:dyDescent="0.25">
      <c r="A9" s="68" t="s">
        <v>19</v>
      </c>
      <c r="B9" s="69">
        <v>60</v>
      </c>
      <c r="C9" s="301"/>
      <c r="D9" s="302"/>
      <c r="E9" s="66"/>
      <c r="F9" s="67"/>
    </row>
    <row r="10" spans="1:6" s="1" customFormat="1" x14ac:dyDescent="0.25">
      <c r="A10" s="68" t="s">
        <v>20</v>
      </c>
      <c r="B10" s="69">
        <v>60</v>
      </c>
      <c r="C10" s="301"/>
      <c r="D10" s="302"/>
      <c r="E10" s="66"/>
      <c r="F10" s="67"/>
    </row>
    <row r="11" spans="1:6" s="1" customFormat="1" x14ac:dyDescent="0.25">
      <c r="A11" s="68" t="s">
        <v>21</v>
      </c>
      <c r="B11" s="69">
        <v>30</v>
      </c>
      <c r="C11" s="301"/>
      <c r="D11" s="302"/>
      <c r="E11" s="66"/>
      <c r="F11" s="67"/>
    </row>
    <row r="12" spans="1:6" s="1" customFormat="1" x14ac:dyDescent="0.25">
      <c r="A12" s="68" t="s">
        <v>22</v>
      </c>
      <c r="B12" s="69">
        <v>30</v>
      </c>
      <c r="C12" s="301"/>
      <c r="D12" s="302"/>
      <c r="E12" s="66"/>
      <c r="F12" s="67"/>
    </row>
    <row r="13" spans="1:6" s="1" customFormat="1" x14ac:dyDescent="0.25">
      <c r="A13" s="68" t="s">
        <v>23</v>
      </c>
      <c r="B13" s="69">
        <v>30</v>
      </c>
      <c r="C13" s="301"/>
      <c r="D13" s="302"/>
      <c r="E13" s="66"/>
      <c r="F13" s="67"/>
    </row>
    <row r="14" spans="1:6" s="1" customFormat="1" x14ac:dyDescent="0.25">
      <c r="A14" s="68" t="s">
        <v>24</v>
      </c>
      <c r="B14" s="69">
        <v>30</v>
      </c>
      <c r="C14" s="301"/>
      <c r="D14" s="302"/>
      <c r="E14" s="66"/>
      <c r="F14" s="67"/>
    </row>
    <row r="15" spans="1:6" s="1" customFormat="1" x14ac:dyDescent="0.25">
      <c r="A15" s="68" t="s">
        <v>17</v>
      </c>
      <c r="B15" s="70">
        <f>SUM(B8:B14)</f>
        <v>300</v>
      </c>
      <c r="C15" s="303"/>
      <c r="D15" s="304"/>
      <c r="E15" s="66"/>
      <c r="F15" s="67"/>
    </row>
    <row r="16" spans="1:6" s="1" customFormat="1" ht="18" x14ac:dyDescent="0.25">
      <c r="A16" s="68"/>
      <c r="B16" s="70"/>
      <c r="C16" s="261" t="s">
        <v>247</v>
      </c>
      <c r="D16" s="261"/>
      <c r="E16" s="262" t="s">
        <v>402</v>
      </c>
      <c r="F16" s="263"/>
    </row>
    <row r="17" spans="1:6" s="1" customFormat="1" ht="50.25" customHeight="1" x14ac:dyDescent="0.25">
      <c r="A17" s="274" t="s">
        <v>121</v>
      </c>
      <c r="B17" s="274"/>
      <c r="C17" s="28" t="s">
        <v>197</v>
      </c>
      <c r="D17" s="28" t="s">
        <v>2</v>
      </c>
      <c r="E17" s="30" t="s">
        <v>197</v>
      </c>
      <c r="F17" s="30" t="s">
        <v>2</v>
      </c>
    </row>
    <row r="18" spans="1:6" s="1" customFormat="1" ht="21.4" customHeight="1" x14ac:dyDescent="0.25">
      <c r="A18" s="275" t="s">
        <v>122</v>
      </c>
      <c r="B18" s="276"/>
      <c r="C18" s="47"/>
      <c r="D18" s="47"/>
      <c r="E18" s="71"/>
      <c r="F18" s="47"/>
    </row>
    <row r="19" spans="1:6" s="1" customFormat="1" ht="21.4" customHeight="1" x14ac:dyDescent="0.25">
      <c r="A19" s="68" t="s">
        <v>6</v>
      </c>
      <c r="B19" s="70" t="s">
        <v>25</v>
      </c>
      <c r="C19" s="47"/>
      <c r="D19" s="47"/>
      <c r="E19" s="71"/>
      <c r="F19" s="47"/>
    </row>
    <row r="20" spans="1:6" s="1" customFormat="1" ht="21.4" customHeight="1" x14ac:dyDescent="0.25">
      <c r="A20" s="72" t="s">
        <v>7</v>
      </c>
      <c r="B20" s="69">
        <v>60</v>
      </c>
      <c r="C20" s="47"/>
      <c r="D20" s="47"/>
      <c r="E20" s="71"/>
      <c r="F20" s="47"/>
    </row>
    <row r="21" spans="1:6" s="1" customFormat="1" ht="21.4" customHeight="1" x14ac:dyDescent="0.25">
      <c r="A21" s="72" t="s">
        <v>163</v>
      </c>
      <c r="B21" s="69">
        <v>50</v>
      </c>
      <c r="C21" s="47"/>
      <c r="D21" s="47"/>
      <c r="E21" s="71"/>
      <c r="F21" s="47"/>
    </row>
    <row r="22" spans="1:6" s="1" customFormat="1" ht="21.4" customHeight="1" x14ac:dyDescent="0.25">
      <c r="A22" s="72" t="s">
        <v>182</v>
      </c>
      <c r="B22" s="69">
        <v>40</v>
      </c>
      <c r="C22" s="47"/>
      <c r="D22" s="47"/>
      <c r="E22" s="71"/>
      <c r="F22" s="47"/>
    </row>
    <row r="23" spans="1:6" s="1" customFormat="1" ht="21.4" customHeight="1" x14ac:dyDescent="0.25">
      <c r="A23" s="72" t="s">
        <v>178</v>
      </c>
      <c r="B23" s="69">
        <v>30</v>
      </c>
      <c r="C23" s="47"/>
      <c r="D23" s="47"/>
      <c r="E23" s="71"/>
      <c r="F23" s="47"/>
    </row>
    <row r="24" spans="1:6" s="1" customFormat="1" ht="21.4" customHeight="1" x14ac:dyDescent="0.25">
      <c r="A24" s="72" t="s">
        <v>183</v>
      </c>
      <c r="B24" s="69" t="s">
        <v>192</v>
      </c>
      <c r="C24" s="47"/>
      <c r="D24" s="73"/>
      <c r="E24" s="71"/>
      <c r="F24" s="47"/>
    </row>
    <row r="25" spans="1:6" s="1" customFormat="1" ht="21.4" customHeight="1" x14ac:dyDescent="0.25">
      <c r="A25" s="68" t="s">
        <v>6</v>
      </c>
      <c r="B25" s="70" t="s">
        <v>123</v>
      </c>
      <c r="C25" s="47"/>
      <c r="D25" s="73"/>
      <c r="E25" s="71"/>
      <c r="F25" s="47"/>
    </row>
    <row r="26" spans="1:6" s="1" customFormat="1" ht="21.4" customHeight="1" x14ac:dyDescent="0.25">
      <c r="A26" s="72" t="s">
        <v>7</v>
      </c>
      <c r="B26" s="69">
        <v>60</v>
      </c>
      <c r="C26" s="47"/>
      <c r="D26" s="73"/>
      <c r="E26" s="71"/>
      <c r="F26" s="47"/>
    </row>
    <row r="27" spans="1:6" s="1" customFormat="1" ht="66.75" customHeight="1" x14ac:dyDescent="0.25">
      <c r="A27" s="72" t="s">
        <v>163</v>
      </c>
      <c r="B27" s="69">
        <v>20</v>
      </c>
      <c r="C27" s="47" t="s">
        <v>198</v>
      </c>
      <c r="D27" s="73">
        <v>20</v>
      </c>
      <c r="E27" s="71" t="s">
        <v>198</v>
      </c>
      <c r="F27" s="73">
        <v>20</v>
      </c>
    </row>
    <row r="28" spans="1:6" s="1" customFormat="1" ht="21.4" customHeight="1" x14ac:dyDescent="0.25">
      <c r="A28" s="72" t="s">
        <v>182</v>
      </c>
      <c r="B28" s="69">
        <v>10</v>
      </c>
      <c r="C28" s="47"/>
      <c r="D28" s="73"/>
      <c r="E28" s="71"/>
      <c r="F28" s="47"/>
    </row>
    <row r="29" spans="1:6" s="1" customFormat="1" ht="21.4" customHeight="1" x14ac:dyDescent="0.25">
      <c r="A29" s="72" t="s">
        <v>178</v>
      </c>
      <c r="B29" s="69">
        <v>5</v>
      </c>
      <c r="C29" s="47"/>
      <c r="D29" s="73"/>
      <c r="E29" s="71"/>
      <c r="F29" s="47"/>
    </row>
    <row r="30" spans="1:6" s="1" customFormat="1" ht="21.4" customHeight="1" x14ac:dyDescent="0.25">
      <c r="A30" s="72" t="s">
        <v>183</v>
      </c>
      <c r="B30" s="69" t="s">
        <v>192</v>
      </c>
      <c r="C30" s="47"/>
      <c r="D30" s="74"/>
      <c r="E30" s="71"/>
      <c r="F30" s="47"/>
    </row>
    <row r="31" spans="1:6" s="1" customFormat="1" ht="21.4" customHeight="1" x14ac:dyDescent="0.25">
      <c r="A31" s="68" t="s">
        <v>6</v>
      </c>
      <c r="B31" s="70" t="s">
        <v>124</v>
      </c>
      <c r="C31" s="47"/>
      <c r="D31" s="73"/>
      <c r="E31" s="71"/>
      <c r="F31" s="47"/>
    </row>
    <row r="32" spans="1:6" s="1" customFormat="1" ht="21.4" customHeight="1" x14ac:dyDescent="0.25">
      <c r="A32" s="72" t="s">
        <v>7</v>
      </c>
      <c r="B32" s="69">
        <v>60</v>
      </c>
      <c r="C32" s="47"/>
      <c r="D32" s="73"/>
      <c r="E32" s="71"/>
      <c r="F32" s="47"/>
    </row>
    <row r="33" spans="1:6" s="1" customFormat="1" ht="21.4" customHeight="1" x14ac:dyDescent="0.25">
      <c r="A33" s="72" t="s">
        <v>163</v>
      </c>
      <c r="B33" s="69">
        <v>3</v>
      </c>
      <c r="C33" s="47"/>
      <c r="D33" s="73"/>
      <c r="E33" s="71"/>
      <c r="F33" s="47"/>
    </row>
    <row r="34" spans="1:6" s="1" customFormat="1" ht="21.4" customHeight="1" x14ac:dyDescent="0.25">
      <c r="A34" s="72" t="s">
        <v>182</v>
      </c>
      <c r="B34" s="69">
        <v>2</v>
      </c>
      <c r="C34" s="47"/>
      <c r="D34" s="73"/>
      <c r="E34" s="71"/>
      <c r="F34" s="47"/>
    </row>
    <row r="35" spans="1:6" s="1" customFormat="1" ht="21.4" customHeight="1" x14ac:dyDescent="0.25">
      <c r="A35" s="72" t="s">
        <v>178</v>
      </c>
      <c r="B35" s="69">
        <v>1</v>
      </c>
      <c r="C35" s="47"/>
      <c r="D35" s="73"/>
      <c r="E35" s="71"/>
      <c r="F35" s="47"/>
    </row>
    <row r="36" spans="1:6" s="1" customFormat="1" ht="21.4" customHeight="1" x14ac:dyDescent="0.25">
      <c r="A36" s="72" t="s">
        <v>183</v>
      </c>
      <c r="B36" s="69" t="s">
        <v>192</v>
      </c>
      <c r="C36" s="47"/>
      <c r="D36" s="73"/>
      <c r="E36" s="71"/>
      <c r="F36" s="47"/>
    </row>
    <row r="37" spans="1:6" s="1" customFormat="1" ht="21.75" customHeight="1" x14ac:dyDescent="0.25">
      <c r="A37" s="274" t="s">
        <v>193</v>
      </c>
      <c r="B37" s="274"/>
      <c r="C37" s="75"/>
      <c r="D37" s="76"/>
      <c r="E37" s="76"/>
      <c r="F37" s="76"/>
    </row>
    <row r="38" spans="1:6" s="1" customFormat="1" ht="16.899999999999999" customHeight="1" x14ac:dyDescent="0.25">
      <c r="A38" s="278" t="s">
        <v>194</v>
      </c>
      <c r="B38" s="279"/>
      <c r="C38" s="47"/>
      <c r="D38" s="73"/>
      <c r="E38" s="71"/>
      <c r="F38" s="47"/>
    </row>
    <row r="39" spans="1:6" s="1" customFormat="1" ht="16.899999999999999" customHeight="1" x14ac:dyDescent="0.25">
      <c r="A39" s="77" t="s">
        <v>6</v>
      </c>
      <c r="B39" s="70" t="s">
        <v>2</v>
      </c>
      <c r="C39" s="47"/>
      <c r="D39" s="74"/>
      <c r="E39" s="71"/>
      <c r="F39" s="47"/>
    </row>
    <row r="40" spans="1:6" s="1" customFormat="1" ht="16.899999999999999" customHeight="1" x14ac:dyDescent="0.25">
      <c r="A40" s="78" t="s">
        <v>7</v>
      </c>
      <c r="B40" s="69">
        <v>50</v>
      </c>
      <c r="C40" s="47"/>
      <c r="D40" s="73"/>
      <c r="E40" s="71"/>
      <c r="F40" s="47"/>
    </row>
    <row r="41" spans="1:6" s="1" customFormat="1" ht="16.899999999999999" customHeight="1" x14ac:dyDescent="0.25">
      <c r="A41" s="78" t="s">
        <v>184</v>
      </c>
      <c r="B41" s="69">
        <v>40</v>
      </c>
      <c r="C41" s="79" t="s">
        <v>223</v>
      </c>
      <c r="D41" s="73">
        <v>40</v>
      </c>
      <c r="E41" s="71" t="s">
        <v>301</v>
      </c>
      <c r="F41" s="73">
        <v>40</v>
      </c>
    </row>
    <row r="42" spans="1:6" s="1" customFormat="1" ht="16.899999999999999" customHeight="1" x14ac:dyDescent="0.25">
      <c r="A42" s="78" t="s">
        <v>185</v>
      </c>
      <c r="B42" s="69">
        <v>20</v>
      </c>
      <c r="C42" s="47"/>
      <c r="D42" s="73"/>
      <c r="E42" s="71"/>
      <c r="F42" s="73"/>
    </row>
    <row r="43" spans="1:6" s="1" customFormat="1" ht="16.899999999999999" customHeight="1" x14ac:dyDescent="0.25">
      <c r="A43" s="78" t="s">
        <v>181</v>
      </c>
      <c r="B43" s="69">
        <v>10</v>
      </c>
      <c r="C43" s="47"/>
      <c r="D43" s="73"/>
      <c r="E43" s="71"/>
      <c r="F43" s="73"/>
    </row>
    <row r="44" spans="1:6" s="1" customFormat="1" ht="16.899999999999999" customHeight="1" x14ac:dyDescent="0.25">
      <c r="A44" s="78" t="s">
        <v>186</v>
      </c>
      <c r="B44" s="69">
        <v>5</v>
      </c>
      <c r="C44" s="47"/>
      <c r="D44" s="73"/>
      <c r="E44" s="71"/>
      <c r="F44" s="73"/>
    </row>
    <row r="45" spans="1:6" s="1" customFormat="1" ht="16.899999999999999" customHeight="1" x14ac:dyDescent="0.25">
      <c r="A45" s="78" t="s">
        <v>187</v>
      </c>
      <c r="B45" s="69" t="s">
        <v>192</v>
      </c>
      <c r="C45" s="47"/>
      <c r="D45" s="73"/>
      <c r="E45" s="71"/>
      <c r="F45" s="73"/>
    </row>
    <row r="46" spans="1:6" s="1" customFormat="1" ht="16.899999999999999" customHeight="1" x14ac:dyDescent="0.25">
      <c r="A46" s="275" t="s">
        <v>127</v>
      </c>
      <c r="B46" s="276"/>
      <c r="C46" s="47"/>
      <c r="D46" s="73"/>
      <c r="E46" s="71"/>
      <c r="F46" s="73"/>
    </row>
    <row r="47" spans="1:6" s="1" customFormat="1" ht="16.899999999999999" customHeight="1" x14ac:dyDescent="0.25">
      <c r="A47" s="68" t="s">
        <v>6</v>
      </c>
      <c r="B47" s="70" t="s">
        <v>2</v>
      </c>
      <c r="C47" s="47"/>
      <c r="D47" s="73"/>
      <c r="E47" s="71"/>
      <c r="F47" s="73"/>
    </row>
    <row r="48" spans="1:6" s="1" customFormat="1" ht="16.899999999999999" customHeight="1" x14ac:dyDescent="0.25">
      <c r="A48" s="72" t="s">
        <v>7</v>
      </c>
      <c r="B48" s="69">
        <v>10</v>
      </c>
      <c r="C48" s="47"/>
      <c r="D48" s="73"/>
      <c r="E48" s="71" t="s">
        <v>266</v>
      </c>
      <c r="F48" s="73">
        <v>10</v>
      </c>
    </row>
    <row r="49" spans="1:6" s="1" customFormat="1" ht="16.899999999999999" customHeight="1" x14ac:dyDescent="0.25">
      <c r="A49" s="78" t="s">
        <v>188</v>
      </c>
      <c r="B49" s="69">
        <v>3</v>
      </c>
      <c r="C49" s="47" t="s">
        <v>222</v>
      </c>
      <c r="D49" s="73">
        <v>3</v>
      </c>
      <c r="E49" s="71"/>
      <c r="F49" s="47"/>
    </row>
    <row r="50" spans="1:6" s="1" customFormat="1" ht="16.899999999999999" customHeight="1" x14ac:dyDescent="0.25">
      <c r="A50" s="78" t="s">
        <v>189</v>
      </c>
      <c r="B50" s="69">
        <v>2</v>
      </c>
      <c r="C50" s="47"/>
      <c r="D50" s="73"/>
      <c r="E50" s="71"/>
      <c r="F50" s="47"/>
    </row>
    <row r="51" spans="1:6" s="1" customFormat="1" ht="16.899999999999999" customHeight="1" x14ac:dyDescent="0.25">
      <c r="A51" s="78" t="s">
        <v>190</v>
      </c>
      <c r="B51" s="69">
        <v>1</v>
      </c>
      <c r="C51" s="47"/>
      <c r="D51" s="73"/>
      <c r="E51" s="71"/>
      <c r="F51" s="47"/>
    </row>
    <row r="52" spans="1:6" s="1" customFormat="1" ht="16.899999999999999" customHeight="1" x14ac:dyDescent="0.25">
      <c r="A52" s="78" t="s">
        <v>191</v>
      </c>
      <c r="B52" s="69" t="s">
        <v>192</v>
      </c>
      <c r="C52" s="47"/>
      <c r="D52" s="73"/>
      <c r="E52" s="71"/>
      <c r="F52" s="47"/>
    </row>
    <row r="53" spans="1:6" s="1" customFormat="1" ht="25.5" customHeight="1" x14ac:dyDescent="0.25">
      <c r="A53" s="277" t="s">
        <v>125</v>
      </c>
      <c r="B53" s="277"/>
      <c r="C53" s="80"/>
      <c r="D53" s="81"/>
      <c r="E53" s="81"/>
      <c r="F53" s="81"/>
    </row>
    <row r="54" spans="1:6" s="1" customFormat="1" ht="18" customHeight="1" x14ac:dyDescent="0.25">
      <c r="A54" s="278" t="s">
        <v>126</v>
      </c>
      <c r="B54" s="279"/>
      <c r="C54" s="47"/>
      <c r="D54" s="73"/>
      <c r="E54" s="71"/>
      <c r="F54" s="47"/>
    </row>
    <row r="55" spans="1:6" s="1" customFormat="1" ht="18" customHeight="1" x14ac:dyDescent="0.25">
      <c r="A55" s="77" t="s">
        <v>6</v>
      </c>
      <c r="B55" s="70" t="s">
        <v>2</v>
      </c>
      <c r="C55" s="47"/>
      <c r="D55" s="73"/>
      <c r="E55" s="71"/>
      <c r="F55" s="47"/>
    </row>
    <row r="56" spans="1:6" s="1" customFormat="1" ht="18" customHeight="1" x14ac:dyDescent="0.25">
      <c r="A56" s="78" t="s">
        <v>7</v>
      </c>
      <c r="B56" s="69">
        <v>50</v>
      </c>
      <c r="C56" s="47" t="s">
        <v>199</v>
      </c>
      <c r="D56" s="73">
        <v>50</v>
      </c>
      <c r="E56" s="71"/>
      <c r="F56" s="47"/>
    </row>
    <row r="57" spans="1:6" s="1" customFormat="1" ht="18" customHeight="1" x14ac:dyDescent="0.25">
      <c r="A57" s="78" t="s">
        <v>8</v>
      </c>
      <c r="B57" s="69">
        <v>35</v>
      </c>
      <c r="C57" s="47"/>
      <c r="D57" s="73"/>
      <c r="E57" s="71"/>
      <c r="F57" s="47"/>
    </row>
    <row r="58" spans="1:6" s="1" customFormat="1" ht="18" customHeight="1" x14ac:dyDescent="0.25">
      <c r="A58" s="78" t="s">
        <v>15</v>
      </c>
      <c r="B58" s="69">
        <v>15</v>
      </c>
      <c r="C58" s="47"/>
      <c r="D58" s="73"/>
      <c r="E58" s="71"/>
      <c r="F58" s="47"/>
    </row>
    <row r="59" spans="1:6" s="1" customFormat="1" ht="18" customHeight="1" x14ac:dyDescent="0.25">
      <c r="A59" s="78" t="s">
        <v>28</v>
      </c>
      <c r="B59" s="69">
        <v>10</v>
      </c>
      <c r="C59" s="47"/>
      <c r="D59" s="73"/>
      <c r="E59" s="71"/>
      <c r="F59" s="47"/>
    </row>
    <row r="60" spans="1:6" s="1" customFormat="1" ht="18" customHeight="1" x14ac:dyDescent="0.25">
      <c r="A60" s="78" t="s">
        <v>9</v>
      </c>
      <c r="B60" s="69" t="s">
        <v>192</v>
      </c>
      <c r="C60" s="47"/>
      <c r="D60" s="74"/>
      <c r="E60" s="71"/>
      <c r="F60" s="47"/>
    </row>
    <row r="61" spans="1:6" s="1" customFormat="1" ht="18" customHeight="1" x14ac:dyDescent="0.25">
      <c r="A61" s="275" t="s">
        <v>127</v>
      </c>
      <c r="B61" s="276"/>
      <c r="C61" s="47"/>
      <c r="D61" s="73"/>
      <c r="E61" s="71"/>
      <c r="F61" s="47"/>
    </row>
    <row r="62" spans="1:6" s="1" customFormat="1" ht="18" customHeight="1" x14ac:dyDescent="0.25">
      <c r="A62" s="68" t="s">
        <v>6</v>
      </c>
      <c r="B62" s="82" t="s">
        <v>2</v>
      </c>
      <c r="C62" s="47"/>
      <c r="D62" s="73"/>
      <c r="E62" s="71"/>
      <c r="F62" s="47"/>
    </row>
    <row r="63" spans="1:6" s="1" customFormat="1" ht="18" customHeight="1" x14ac:dyDescent="0.25">
      <c r="A63" s="72" t="s">
        <v>7</v>
      </c>
      <c r="B63" s="69">
        <v>10</v>
      </c>
      <c r="C63" s="47" t="s">
        <v>199</v>
      </c>
      <c r="D63" s="73">
        <v>50</v>
      </c>
      <c r="E63" s="71"/>
      <c r="F63" s="47"/>
    </row>
    <row r="64" spans="1:6" s="1" customFormat="1" ht="18" customHeight="1" x14ac:dyDescent="0.25">
      <c r="A64" s="78" t="s">
        <v>31</v>
      </c>
      <c r="B64" s="69">
        <v>3</v>
      </c>
      <c r="C64" s="47"/>
      <c r="D64" s="73"/>
      <c r="E64" s="71"/>
      <c r="F64" s="47"/>
    </row>
    <row r="65" spans="1:6" s="1" customFormat="1" ht="18" customHeight="1" x14ac:dyDescent="0.25">
      <c r="A65" s="78" t="s">
        <v>32</v>
      </c>
      <c r="B65" s="69">
        <v>1</v>
      </c>
      <c r="C65" s="47"/>
      <c r="D65" s="73"/>
      <c r="E65" s="71"/>
      <c r="F65" s="47"/>
    </row>
    <row r="66" spans="1:6" s="1" customFormat="1" ht="18" customHeight="1" x14ac:dyDescent="0.25">
      <c r="A66" s="78" t="s">
        <v>33</v>
      </c>
      <c r="B66" s="69" t="s">
        <v>192</v>
      </c>
      <c r="C66" s="47"/>
      <c r="D66" s="73"/>
      <c r="E66" s="71"/>
      <c r="F66" s="47"/>
    </row>
    <row r="67" spans="1:6" s="1" customFormat="1" ht="21" customHeight="1" x14ac:dyDescent="0.25">
      <c r="A67" s="274" t="s">
        <v>128</v>
      </c>
      <c r="B67" s="274"/>
      <c r="C67" s="75"/>
      <c r="D67" s="76"/>
      <c r="E67" s="76"/>
      <c r="F67" s="76"/>
    </row>
    <row r="68" spans="1:6" s="1" customFormat="1" ht="17.850000000000001" customHeight="1" x14ac:dyDescent="0.25">
      <c r="A68" s="278" t="s">
        <v>129</v>
      </c>
      <c r="B68" s="279"/>
      <c r="C68" s="47"/>
      <c r="D68" s="73"/>
      <c r="E68" s="71"/>
      <c r="F68" s="47"/>
    </row>
    <row r="69" spans="1:6" s="1" customFormat="1" ht="17.850000000000001" customHeight="1" x14ac:dyDescent="0.25">
      <c r="A69" s="77" t="s">
        <v>6</v>
      </c>
      <c r="B69" s="70" t="s">
        <v>2</v>
      </c>
      <c r="C69" s="47"/>
      <c r="D69" s="73"/>
      <c r="E69" s="71"/>
      <c r="F69" s="47"/>
    </row>
    <row r="70" spans="1:6" s="1" customFormat="1" ht="17.850000000000001" customHeight="1" x14ac:dyDescent="0.25">
      <c r="A70" s="78" t="s">
        <v>7</v>
      </c>
      <c r="B70" s="69">
        <v>25</v>
      </c>
      <c r="C70" s="47" t="s">
        <v>199</v>
      </c>
      <c r="D70" s="73">
        <v>25</v>
      </c>
      <c r="E70" s="71" t="s">
        <v>267</v>
      </c>
      <c r="F70" s="73">
        <v>25</v>
      </c>
    </row>
    <row r="71" spans="1:6" s="1" customFormat="1" ht="17.850000000000001" customHeight="1" x14ac:dyDescent="0.25">
      <c r="A71" s="78" t="s">
        <v>8</v>
      </c>
      <c r="B71" s="69">
        <v>15</v>
      </c>
      <c r="C71" s="47"/>
      <c r="D71" s="73"/>
      <c r="E71" s="71"/>
      <c r="F71" s="73"/>
    </row>
    <row r="72" spans="1:6" s="1" customFormat="1" ht="17.850000000000001" customHeight="1" x14ac:dyDescent="0.25">
      <c r="A72" s="78" t="s">
        <v>15</v>
      </c>
      <c r="B72" s="69">
        <v>10</v>
      </c>
      <c r="C72" s="47"/>
      <c r="D72" s="73"/>
      <c r="E72" s="71"/>
      <c r="F72" s="73"/>
    </row>
    <row r="73" spans="1:6" s="1" customFormat="1" ht="17.850000000000001" customHeight="1" x14ac:dyDescent="0.25">
      <c r="A73" s="78" t="s">
        <v>28</v>
      </c>
      <c r="B73" s="69">
        <v>5</v>
      </c>
      <c r="C73" s="47"/>
      <c r="D73" s="73"/>
      <c r="E73" s="71"/>
      <c r="F73" s="73"/>
    </row>
    <row r="74" spans="1:6" s="1" customFormat="1" ht="17.850000000000001" customHeight="1" x14ac:dyDescent="0.25">
      <c r="A74" s="78" t="s">
        <v>9</v>
      </c>
      <c r="B74" s="69" t="s">
        <v>192</v>
      </c>
      <c r="C74" s="47"/>
      <c r="D74" s="74"/>
      <c r="E74" s="71"/>
      <c r="F74" s="73"/>
    </row>
    <row r="75" spans="1:6" s="1" customFormat="1" ht="17.850000000000001" customHeight="1" x14ac:dyDescent="0.25">
      <c r="A75" s="275" t="s">
        <v>30</v>
      </c>
      <c r="B75" s="276"/>
      <c r="C75" s="47"/>
      <c r="D75" s="73"/>
      <c r="E75" s="71"/>
      <c r="F75" s="73"/>
    </row>
    <row r="76" spans="1:6" s="1" customFormat="1" ht="17.850000000000001" customHeight="1" x14ac:dyDescent="0.25">
      <c r="A76" s="68" t="s">
        <v>6</v>
      </c>
      <c r="B76" s="70" t="s">
        <v>2</v>
      </c>
      <c r="C76" s="47"/>
      <c r="D76" s="73"/>
      <c r="E76" s="71"/>
      <c r="F76" s="73"/>
    </row>
    <row r="77" spans="1:6" s="1" customFormat="1" ht="17.850000000000001" customHeight="1" x14ac:dyDescent="0.25">
      <c r="A77" s="72" t="s">
        <v>7</v>
      </c>
      <c r="B77" s="69">
        <v>5</v>
      </c>
      <c r="C77" s="47" t="s">
        <v>199</v>
      </c>
      <c r="D77" s="73">
        <v>5</v>
      </c>
      <c r="E77" s="71" t="s">
        <v>267</v>
      </c>
      <c r="F77" s="73">
        <v>5</v>
      </c>
    </row>
    <row r="78" spans="1:6" s="1" customFormat="1" ht="17.850000000000001" customHeight="1" x14ac:dyDescent="0.25">
      <c r="A78" s="78" t="s">
        <v>31</v>
      </c>
      <c r="B78" s="69">
        <v>3</v>
      </c>
      <c r="C78" s="47"/>
      <c r="D78" s="73"/>
      <c r="E78" s="71"/>
      <c r="F78" s="47"/>
    </row>
    <row r="79" spans="1:6" s="1" customFormat="1" ht="17.850000000000001" customHeight="1" x14ac:dyDescent="0.25">
      <c r="A79" s="78" t="s">
        <v>32</v>
      </c>
      <c r="B79" s="69">
        <v>1</v>
      </c>
      <c r="C79" s="47"/>
      <c r="D79" s="73"/>
      <c r="E79" s="71"/>
      <c r="F79" s="47"/>
    </row>
    <row r="80" spans="1:6" s="1" customFormat="1" ht="17.850000000000001" customHeight="1" x14ac:dyDescent="0.25">
      <c r="A80" s="78" t="s">
        <v>33</v>
      </c>
      <c r="B80" s="69" t="s">
        <v>192</v>
      </c>
      <c r="C80" s="47"/>
      <c r="D80" s="73"/>
      <c r="E80" s="71"/>
      <c r="F80" s="47"/>
    </row>
    <row r="81" spans="1:6" s="1" customFormat="1" ht="42.75" customHeight="1" x14ac:dyDescent="0.25">
      <c r="A81" s="274" t="s">
        <v>130</v>
      </c>
      <c r="B81" s="274"/>
      <c r="C81" s="75"/>
      <c r="D81" s="76"/>
      <c r="E81" s="76"/>
      <c r="F81" s="76"/>
    </row>
    <row r="82" spans="1:6" s="1" customFormat="1" ht="20.85" customHeight="1" x14ac:dyDescent="0.25">
      <c r="A82" s="278" t="s">
        <v>131</v>
      </c>
      <c r="B82" s="279"/>
      <c r="C82" s="47"/>
      <c r="D82" s="73"/>
      <c r="E82" s="71"/>
      <c r="F82" s="47"/>
    </row>
    <row r="83" spans="1:6" s="1" customFormat="1" ht="20.85" customHeight="1" x14ac:dyDescent="0.25">
      <c r="A83" s="77" t="s">
        <v>6</v>
      </c>
      <c r="B83" s="70" t="s">
        <v>2</v>
      </c>
      <c r="C83" s="47"/>
      <c r="D83" s="73"/>
      <c r="E83" s="71"/>
      <c r="F83" s="47"/>
    </row>
    <row r="84" spans="1:6" s="1" customFormat="1" ht="20.85" customHeight="1" x14ac:dyDescent="0.25">
      <c r="A84" s="78" t="s">
        <v>7</v>
      </c>
      <c r="B84" s="69">
        <v>25</v>
      </c>
      <c r="C84" s="47" t="s">
        <v>199</v>
      </c>
      <c r="D84" s="73">
        <v>25</v>
      </c>
      <c r="E84" s="71" t="s">
        <v>267</v>
      </c>
      <c r="F84" s="83">
        <v>25</v>
      </c>
    </row>
    <row r="85" spans="1:6" s="1" customFormat="1" ht="20.85" customHeight="1" x14ac:dyDescent="0.25">
      <c r="A85" s="78" t="s">
        <v>8</v>
      </c>
      <c r="B85" s="69">
        <v>15</v>
      </c>
      <c r="C85" s="47"/>
      <c r="D85" s="73"/>
      <c r="E85" s="71"/>
      <c r="F85" s="83"/>
    </row>
    <row r="86" spans="1:6" s="1" customFormat="1" ht="20.85" customHeight="1" x14ac:dyDescent="0.25">
      <c r="A86" s="78" t="s">
        <v>15</v>
      </c>
      <c r="B86" s="69">
        <v>10</v>
      </c>
      <c r="C86" s="47"/>
      <c r="D86" s="73"/>
      <c r="E86" s="71"/>
      <c r="F86" s="83"/>
    </row>
    <row r="87" spans="1:6" s="1" customFormat="1" ht="20.85" customHeight="1" x14ac:dyDescent="0.25">
      <c r="A87" s="78" t="s">
        <v>28</v>
      </c>
      <c r="B87" s="69">
        <v>5</v>
      </c>
      <c r="C87" s="47"/>
      <c r="D87" s="73"/>
      <c r="E87" s="71"/>
      <c r="F87" s="83"/>
    </row>
    <row r="88" spans="1:6" s="1" customFormat="1" ht="20.85" customHeight="1" x14ac:dyDescent="0.25">
      <c r="A88" s="78" t="s">
        <v>9</v>
      </c>
      <c r="B88" s="69" t="s">
        <v>192</v>
      </c>
      <c r="C88" s="47"/>
      <c r="D88" s="74"/>
      <c r="E88" s="71"/>
      <c r="F88" s="74"/>
    </row>
    <row r="89" spans="1:6" s="1" customFormat="1" ht="20.85" customHeight="1" x14ac:dyDescent="0.25">
      <c r="A89" s="282" t="s">
        <v>34</v>
      </c>
      <c r="B89" s="279"/>
      <c r="C89" s="47"/>
      <c r="D89" s="73"/>
      <c r="E89" s="71"/>
      <c r="F89" s="83"/>
    </row>
    <row r="90" spans="1:6" s="1" customFormat="1" ht="20.85" customHeight="1" x14ac:dyDescent="0.25">
      <c r="A90" s="68" t="s">
        <v>6</v>
      </c>
      <c r="B90" s="70" t="s">
        <v>2</v>
      </c>
      <c r="C90" s="47"/>
      <c r="D90" s="73"/>
      <c r="E90" s="71"/>
      <c r="F90" s="83"/>
    </row>
    <row r="91" spans="1:6" s="1" customFormat="1" ht="20.85" customHeight="1" x14ac:dyDescent="0.25">
      <c r="A91" s="72" t="s">
        <v>7</v>
      </c>
      <c r="B91" s="69">
        <v>5</v>
      </c>
      <c r="C91" s="47" t="s">
        <v>199</v>
      </c>
      <c r="D91" s="73">
        <v>5</v>
      </c>
      <c r="E91" s="71" t="s">
        <v>267</v>
      </c>
      <c r="F91" s="83">
        <v>5</v>
      </c>
    </row>
    <row r="92" spans="1:6" s="1" customFormat="1" ht="20.85" customHeight="1" x14ac:dyDescent="0.25">
      <c r="A92" s="78" t="s">
        <v>31</v>
      </c>
      <c r="B92" s="69">
        <v>3</v>
      </c>
      <c r="C92" s="47"/>
      <c r="D92" s="73"/>
      <c r="E92" s="71"/>
      <c r="F92" s="47"/>
    </row>
    <row r="93" spans="1:6" s="1" customFormat="1" ht="20.85" customHeight="1" x14ac:dyDescent="0.25">
      <c r="A93" s="78" t="s">
        <v>32</v>
      </c>
      <c r="B93" s="69">
        <v>1</v>
      </c>
      <c r="C93" s="47"/>
      <c r="D93" s="73"/>
      <c r="E93" s="71"/>
      <c r="F93" s="47"/>
    </row>
    <row r="94" spans="1:6" s="1" customFormat="1" ht="20.85" customHeight="1" x14ac:dyDescent="0.25">
      <c r="A94" s="78" t="s">
        <v>33</v>
      </c>
      <c r="B94" s="69" t="s">
        <v>192</v>
      </c>
      <c r="C94" s="47"/>
      <c r="D94" s="73"/>
      <c r="E94" s="71"/>
      <c r="F94" s="47"/>
    </row>
    <row r="95" spans="1:6" s="1" customFormat="1" ht="27.4" customHeight="1" x14ac:dyDescent="0.25">
      <c r="A95" s="274" t="s">
        <v>132</v>
      </c>
      <c r="B95" s="274"/>
      <c r="C95" s="75"/>
      <c r="D95" s="76"/>
      <c r="E95" s="76"/>
      <c r="F95" s="76"/>
    </row>
    <row r="96" spans="1:6" s="1" customFormat="1" ht="18.399999999999999" customHeight="1" x14ac:dyDescent="0.25">
      <c r="A96" s="278" t="s">
        <v>131</v>
      </c>
      <c r="B96" s="279"/>
      <c r="C96" s="47"/>
      <c r="D96" s="73"/>
      <c r="E96" s="71"/>
      <c r="F96" s="47"/>
    </row>
    <row r="97" spans="1:6" s="1" customFormat="1" ht="18.399999999999999" customHeight="1" x14ac:dyDescent="0.25">
      <c r="A97" s="77" t="s">
        <v>6</v>
      </c>
      <c r="B97" s="70" t="s">
        <v>2</v>
      </c>
      <c r="C97" s="47"/>
      <c r="D97" s="73"/>
      <c r="E97" s="71"/>
      <c r="F97" s="47"/>
    </row>
    <row r="98" spans="1:6" s="1" customFormat="1" ht="18.399999999999999" customHeight="1" x14ac:dyDescent="0.25">
      <c r="A98" s="78" t="s">
        <v>7</v>
      </c>
      <c r="B98" s="69">
        <v>25</v>
      </c>
      <c r="C98" s="47" t="s">
        <v>199</v>
      </c>
      <c r="D98" s="73">
        <v>25</v>
      </c>
      <c r="E98" s="71" t="s">
        <v>267</v>
      </c>
      <c r="F98" s="83">
        <v>25</v>
      </c>
    </row>
    <row r="99" spans="1:6" s="1" customFormat="1" ht="18.399999999999999" customHeight="1" x14ac:dyDescent="0.25">
      <c r="A99" s="78" t="s">
        <v>8</v>
      </c>
      <c r="B99" s="69">
        <v>15</v>
      </c>
      <c r="C99" s="47"/>
      <c r="D99" s="73"/>
      <c r="E99" s="71"/>
      <c r="F99" s="83"/>
    </row>
    <row r="100" spans="1:6" s="1" customFormat="1" ht="18.399999999999999" customHeight="1" x14ac:dyDescent="0.25">
      <c r="A100" s="78" t="s">
        <v>15</v>
      </c>
      <c r="B100" s="69">
        <v>10</v>
      </c>
      <c r="C100" s="47"/>
      <c r="D100" s="73"/>
      <c r="E100" s="71"/>
      <c r="F100" s="83"/>
    </row>
    <row r="101" spans="1:6" s="1" customFormat="1" ht="18.399999999999999" customHeight="1" x14ac:dyDescent="0.25">
      <c r="A101" s="78" t="s">
        <v>28</v>
      </c>
      <c r="B101" s="69">
        <v>5</v>
      </c>
      <c r="C101" s="47"/>
      <c r="D101" s="73"/>
      <c r="E101" s="71"/>
      <c r="F101" s="83"/>
    </row>
    <row r="102" spans="1:6" s="1" customFormat="1" ht="18.399999999999999" customHeight="1" x14ac:dyDescent="0.25">
      <c r="A102" s="78" t="s">
        <v>9</v>
      </c>
      <c r="B102" s="69" t="s">
        <v>192</v>
      </c>
      <c r="C102" s="47"/>
      <c r="D102" s="74"/>
      <c r="E102" s="71"/>
      <c r="F102" s="74"/>
    </row>
    <row r="103" spans="1:6" s="1" customFormat="1" ht="18.399999999999999" customHeight="1" x14ac:dyDescent="0.25">
      <c r="A103" s="282" t="s">
        <v>34</v>
      </c>
      <c r="B103" s="279"/>
      <c r="C103" s="47"/>
      <c r="D103" s="73"/>
      <c r="E103" s="71"/>
      <c r="F103" s="83"/>
    </row>
    <row r="104" spans="1:6" s="1" customFormat="1" ht="18.399999999999999" customHeight="1" x14ac:dyDescent="0.25">
      <c r="A104" s="68" t="s">
        <v>6</v>
      </c>
      <c r="B104" s="70" t="s">
        <v>2</v>
      </c>
      <c r="C104" s="47"/>
      <c r="D104" s="73"/>
      <c r="E104" s="71"/>
      <c r="F104" s="83"/>
    </row>
    <row r="105" spans="1:6" s="1" customFormat="1" ht="18.399999999999999" customHeight="1" x14ac:dyDescent="0.25">
      <c r="A105" s="72" t="s">
        <v>7</v>
      </c>
      <c r="B105" s="69">
        <v>5</v>
      </c>
      <c r="C105" s="47" t="s">
        <v>199</v>
      </c>
      <c r="D105" s="73">
        <v>5</v>
      </c>
      <c r="E105" s="71" t="s">
        <v>267</v>
      </c>
      <c r="F105" s="83">
        <v>5</v>
      </c>
    </row>
    <row r="106" spans="1:6" s="1" customFormat="1" ht="18.399999999999999" customHeight="1" x14ac:dyDescent="0.25">
      <c r="A106" s="78" t="s">
        <v>31</v>
      </c>
      <c r="B106" s="69">
        <v>3</v>
      </c>
      <c r="C106" s="47"/>
      <c r="D106" s="73"/>
      <c r="E106" s="71"/>
      <c r="F106" s="47"/>
    </row>
    <row r="107" spans="1:6" s="1" customFormat="1" ht="18.399999999999999" customHeight="1" x14ac:dyDescent="0.25">
      <c r="A107" s="78" t="s">
        <v>32</v>
      </c>
      <c r="B107" s="69">
        <v>1</v>
      </c>
      <c r="C107" s="47"/>
      <c r="D107" s="73"/>
      <c r="E107" s="71"/>
      <c r="F107" s="47"/>
    </row>
    <row r="108" spans="1:6" s="1" customFormat="1" ht="18.399999999999999" customHeight="1" x14ac:dyDescent="0.25">
      <c r="A108" s="78" t="s">
        <v>33</v>
      </c>
      <c r="B108" s="69" t="s">
        <v>192</v>
      </c>
      <c r="C108" s="47"/>
      <c r="D108" s="73"/>
      <c r="E108" s="71"/>
      <c r="F108" s="47"/>
    </row>
    <row r="109" spans="1:6" s="1" customFormat="1" ht="23.25" customHeight="1" x14ac:dyDescent="0.25">
      <c r="A109" s="274" t="s">
        <v>133</v>
      </c>
      <c r="B109" s="274"/>
      <c r="C109" s="75"/>
      <c r="D109" s="76"/>
      <c r="E109" s="76"/>
      <c r="F109" s="76"/>
    </row>
    <row r="110" spans="1:6" s="1" customFormat="1" ht="22.35" customHeight="1" x14ac:dyDescent="0.25">
      <c r="A110" s="278" t="s">
        <v>134</v>
      </c>
      <c r="B110" s="279"/>
      <c r="C110" s="47"/>
      <c r="D110" s="84"/>
      <c r="E110" s="71"/>
      <c r="F110" s="47"/>
    </row>
    <row r="111" spans="1:6" s="1" customFormat="1" ht="22.35" customHeight="1" x14ac:dyDescent="0.25">
      <c r="A111" s="77" t="s">
        <v>6</v>
      </c>
      <c r="B111" s="70" t="s">
        <v>2</v>
      </c>
      <c r="C111" s="71"/>
      <c r="D111" s="84"/>
      <c r="E111" s="71"/>
      <c r="F111" s="47"/>
    </row>
    <row r="112" spans="1:6" s="1" customFormat="1" ht="22.35" customHeight="1" x14ac:dyDescent="0.25">
      <c r="A112" s="78" t="s">
        <v>7</v>
      </c>
      <c r="B112" s="69">
        <v>25</v>
      </c>
      <c r="C112" s="47" t="s">
        <v>199</v>
      </c>
      <c r="D112" s="73">
        <v>25</v>
      </c>
      <c r="E112" s="71" t="s">
        <v>267</v>
      </c>
      <c r="F112" s="83">
        <v>25</v>
      </c>
    </row>
    <row r="113" spans="1:6" s="1" customFormat="1" ht="22.35" customHeight="1" x14ac:dyDescent="0.25">
      <c r="A113" s="78" t="s">
        <v>8</v>
      </c>
      <c r="B113" s="69">
        <v>15</v>
      </c>
      <c r="C113" s="71"/>
      <c r="D113" s="73"/>
      <c r="E113" s="71"/>
      <c r="F113" s="83"/>
    </row>
    <row r="114" spans="1:6" s="1" customFormat="1" ht="22.35" customHeight="1" x14ac:dyDescent="0.25">
      <c r="A114" s="78" t="s">
        <v>15</v>
      </c>
      <c r="B114" s="69">
        <v>10</v>
      </c>
      <c r="C114" s="71"/>
      <c r="D114" s="73"/>
      <c r="E114" s="71"/>
      <c r="F114" s="83"/>
    </row>
    <row r="115" spans="1:6" s="1" customFormat="1" ht="22.35" customHeight="1" x14ac:dyDescent="0.25">
      <c r="A115" s="78" t="s">
        <v>28</v>
      </c>
      <c r="B115" s="69">
        <v>5</v>
      </c>
      <c r="C115" s="71"/>
      <c r="D115" s="73"/>
      <c r="E115" s="71"/>
      <c r="F115" s="83"/>
    </row>
    <row r="116" spans="1:6" s="86" customFormat="1" ht="22.35" customHeight="1" x14ac:dyDescent="0.25">
      <c r="A116" s="78" t="s">
        <v>9</v>
      </c>
      <c r="B116" s="69" t="s">
        <v>192</v>
      </c>
      <c r="C116" s="71"/>
      <c r="D116" s="74"/>
      <c r="E116" s="85"/>
      <c r="F116" s="74"/>
    </row>
    <row r="117" spans="1:6" ht="22.35" customHeight="1" x14ac:dyDescent="0.25">
      <c r="A117" s="282" t="s">
        <v>35</v>
      </c>
      <c r="B117" s="279"/>
      <c r="C117" s="31"/>
      <c r="D117" s="73"/>
      <c r="E117" s="87"/>
      <c r="F117" s="83"/>
    </row>
    <row r="118" spans="1:6" ht="22.35" customHeight="1" x14ac:dyDescent="0.25">
      <c r="A118" s="68" t="s">
        <v>6</v>
      </c>
      <c r="B118" s="70" t="s">
        <v>2</v>
      </c>
      <c r="C118" s="47"/>
      <c r="D118" s="73"/>
      <c r="E118" s="87"/>
      <c r="F118" s="83"/>
    </row>
    <row r="119" spans="1:6" ht="22.35" customHeight="1" x14ac:dyDescent="0.25">
      <c r="A119" s="72" t="s">
        <v>7</v>
      </c>
      <c r="B119" s="69">
        <v>5</v>
      </c>
      <c r="C119" s="47" t="s">
        <v>199</v>
      </c>
      <c r="D119" s="73">
        <v>5</v>
      </c>
      <c r="E119" s="87" t="s">
        <v>267</v>
      </c>
      <c r="F119" s="83">
        <v>5</v>
      </c>
    </row>
    <row r="120" spans="1:6" ht="22.35" customHeight="1" x14ac:dyDescent="0.25">
      <c r="A120" s="78" t="s">
        <v>31</v>
      </c>
      <c r="B120" s="69">
        <v>3</v>
      </c>
      <c r="C120" s="47"/>
      <c r="D120" s="73"/>
      <c r="E120" s="87"/>
      <c r="F120" s="31"/>
    </row>
    <row r="121" spans="1:6" s="12" customFormat="1" ht="22.35" customHeight="1" x14ac:dyDescent="0.25">
      <c r="A121" s="78" t="s">
        <v>32</v>
      </c>
      <c r="B121" s="69">
        <v>1</v>
      </c>
      <c r="C121" s="47"/>
      <c r="D121" s="73"/>
      <c r="E121" s="88"/>
      <c r="F121" s="45"/>
    </row>
    <row r="122" spans="1:6" s="12" customFormat="1" ht="22.35" customHeight="1" x14ac:dyDescent="0.25">
      <c r="A122" s="78" t="s">
        <v>33</v>
      </c>
      <c r="B122" s="69" t="s">
        <v>192</v>
      </c>
      <c r="C122" s="47"/>
      <c r="D122" s="73"/>
      <c r="E122" s="88"/>
      <c r="F122" s="45"/>
    </row>
    <row r="123" spans="1:6" s="91" customFormat="1" ht="24.4" customHeight="1" x14ac:dyDescent="0.25">
      <c r="A123" s="283" t="s">
        <v>135</v>
      </c>
      <c r="B123" s="284"/>
      <c r="C123" s="89"/>
      <c r="D123" s="90">
        <f>SUM(D8:D122)</f>
        <v>283</v>
      </c>
      <c r="E123" s="89"/>
      <c r="F123" s="90">
        <f>SUM(F18:F122)</f>
        <v>190</v>
      </c>
    </row>
    <row r="124" spans="1:6" s="96" customFormat="1" ht="14.25" customHeight="1" x14ac:dyDescent="0.25">
      <c r="A124" s="92"/>
      <c r="B124" s="92"/>
      <c r="C124" s="93"/>
      <c r="D124" s="94"/>
      <c r="E124" s="95"/>
      <c r="F124" s="95"/>
    </row>
    <row r="125" spans="1:6" s="96" customFormat="1" ht="14.25" customHeight="1" x14ac:dyDescent="0.25">
      <c r="A125" s="92"/>
      <c r="B125" s="92"/>
      <c r="C125" s="93"/>
      <c r="D125" s="94"/>
      <c r="E125" s="95"/>
      <c r="F125" s="95"/>
    </row>
    <row r="126" spans="1:6" s="12" customFormat="1" ht="33.75" customHeight="1" x14ac:dyDescent="0.25">
      <c r="A126" s="266" t="s">
        <v>116</v>
      </c>
      <c r="B126" s="266"/>
      <c r="C126" s="266"/>
      <c r="D126" s="266"/>
      <c r="E126" s="95"/>
      <c r="F126" s="97"/>
    </row>
    <row r="127" spans="1:6" s="12" customFormat="1" x14ac:dyDescent="0.25">
      <c r="A127" s="98"/>
      <c r="B127" s="98"/>
      <c r="C127" s="99"/>
      <c r="D127" s="98"/>
      <c r="E127" s="95"/>
      <c r="F127" s="97"/>
    </row>
    <row r="128" spans="1:6" s="12" customFormat="1" ht="24.75" customHeight="1" x14ac:dyDescent="0.25">
      <c r="A128" s="98"/>
      <c r="B128" s="98"/>
      <c r="C128" s="99"/>
      <c r="D128" s="98"/>
      <c r="E128" s="95"/>
      <c r="F128" s="97"/>
    </row>
    <row r="129" spans="1:6" s="12" customFormat="1" ht="31.5" customHeight="1" x14ac:dyDescent="0.25">
      <c r="A129" s="280"/>
      <c r="B129" s="281"/>
      <c r="C129" s="264" t="s">
        <v>109</v>
      </c>
      <c r="D129" s="265"/>
      <c r="E129" s="95"/>
      <c r="F129" s="97"/>
    </row>
    <row r="130" spans="1:6" s="12" customFormat="1" ht="18" x14ac:dyDescent="0.25">
      <c r="A130" s="101" t="s">
        <v>42</v>
      </c>
      <c r="B130" s="102"/>
      <c r="C130" s="22"/>
      <c r="D130" s="22" t="s">
        <v>2</v>
      </c>
      <c r="E130" s="95"/>
      <c r="F130" s="97"/>
    </row>
    <row r="131" spans="1:6" s="12" customFormat="1" ht="15" customHeight="1" x14ac:dyDescent="0.25">
      <c r="A131" s="103" t="s">
        <v>5</v>
      </c>
      <c r="B131" s="104"/>
      <c r="C131" s="105"/>
      <c r="D131" s="106"/>
      <c r="E131" s="95"/>
      <c r="F131" s="97"/>
    </row>
    <row r="132" spans="1:6" s="12" customFormat="1" ht="15" customHeight="1" x14ac:dyDescent="0.25">
      <c r="A132" s="107" t="s">
        <v>43</v>
      </c>
      <c r="B132" s="108">
        <v>150</v>
      </c>
      <c r="C132" s="109"/>
      <c r="D132" s="110"/>
      <c r="E132" s="95"/>
      <c r="F132" s="97"/>
    </row>
    <row r="133" spans="1:6" s="12" customFormat="1" x14ac:dyDescent="0.25">
      <c r="A133" s="107" t="s">
        <v>44</v>
      </c>
      <c r="B133" s="108">
        <v>150</v>
      </c>
      <c r="C133" s="109"/>
      <c r="D133" s="110"/>
      <c r="E133" s="95"/>
      <c r="F133" s="97"/>
    </row>
    <row r="134" spans="1:6" s="12" customFormat="1" x14ac:dyDescent="0.25">
      <c r="A134" s="111" t="s">
        <v>45</v>
      </c>
      <c r="B134" s="112">
        <f>SUM(B132:B133)</f>
        <v>300</v>
      </c>
      <c r="C134" s="109"/>
      <c r="D134" s="110"/>
      <c r="E134" s="95"/>
      <c r="F134" s="97"/>
    </row>
    <row r="135" spans="1:6" s="12" customFormat="1" ht="18" x14ac:dyDescent="0.25">
      <c r="A135" s="289" t="s">
        <v>46</v>
      </c>
      <c r="B135" s="290"/>
      <c r="C135" s="261" t="s">
        <v>247</v>
      </c>
      <c r="D135" s="261"/>
      <c r="E135" s="260" t="s">
        <v>258</v>
      </c>
      <c r="F135" s="260"/>
    </row>
    <row r="136" spans="1:6" s="12" customFormat="1" ht="23.25" customHeight="1" x14ac:dyDescent="0.25">
      <c r="A136" s="285" t="s">
        <v>137</v>
      </c>
      <c r="B136" s="286"/>
      <c r="C136" s="28" t="s">
        <v>197</v>
      </c>
      <c r="D136" s="28" t="s">
        <v>2</v>
      </c>
      <c r="E136" s="30" t="s">
        <v>197</v>
      </c>
      <c r="F136" s="30" t="s">
        <v>2</v>
      </c>
    </row>
    <row r="137" spans="1:6" s="12" customFormat="1" ht="27" customHeight="1" x14ac:dyDescent="0.25">
      <c r="A137" s="269" t="s">
        <v>195</v>
      </c>
      <c r="B137" s="270"/>
      <c r="C137" s="97"/>
      <c r="D137" s="113"/>
      <c r="E137" s="88"/>
      <c r="F137" s="45"/>
    </row>
    <row r="138" spans="1:6" s="12" customFormat="1" x14ac:dyDescent="0.25">
      <c r="A138" s="111" t="s">
        <v>6</v>
      </c>
      <c r="B138" s="112" t="s">
        <v>2</v>
      </c>
      <c r="C138" s="45"/>
      <c r="D138" s="113"/>
      <c r="E138" s="88"/>
      <c r="F138" s="45"/>
    </row>
    <row r="139" spans="1:6" s="12" customFormat="1" ht="15" customHeight="1" x14ac:dyDescent="0.25">
      <c r="A139" s="114" t="s">
        <v>7</v>
      </c>
      <c r="B139" s="108">
        <v>120</v>
      </c>
      <c r="C139" s="47" t="s">
        <v>199</v>
      </c>
      <c r="D139" s="115">
        <v>120</v>
      </c>
      <c r="E139" s="88"/>
      <c r="F139" s="45"/>
    </row>
    <row r="140" spans="1:6" s="12" customFormat="1" ht="15" customHeight="1" x14ac:dyDescent="0.25">
      <c r="A140" s="114" t="s">
        <v>8</v>
      </c>
      <c r="B140" s="108">
        <v>100</v>
      </c>
      <c r="C140" s="45"/>
      <c r="D140" s="115"/>
      <c r="E140" s="88"/>
      <c r="F140" s="45"/>
    </row>
    <row r="141" spans="1:6" s="12" customFormat="1" x14ac:dyDescent="0.25">
      <c r="A141" s="114" t="s">
        <v>27</v>
      </c>
      <c r="B141" s="108">
        <v>80</v>
      </c>
      <c r="C141" s="45"/>
      <c r="D141" s="115"/>
      <c r="E141" s="88"/>
      <c r="F141" s="45"/>
    </row>
    <row r="142" spans="1:6" s="12" customFormat="1" ht="33" x14ac:dyDescent="0.25">
      <c r="A142" s="114" t="s">
        <v>26</v>
      </c>
      <c r="B142" s="108">
        <v>60</v>
      </c>
      <c r="C142" s="45"/>
      <c r="D142" s="115"/>
      <c r="E142" s="88" t="s">
        <v>302</v>
      </c>
      <c r="F142" s="45">
        <v>60</v>
      </c>
    </row>
    <row r="143" spans="1:6" s="12" customFormat="1" x14ac:dyDescent="0.25">
      <c r="A143" s="114" t="s">
        <v>47</v>
      </c>
      <c r="B143" s="108">
        <v>30</v>
      </c>
      <c r="C143" s="45"/>
      <c r="D143" s="115"/>
      <c r="E143" s="88"/>
      <c r="F143" s="45"/>
    </row>
    <row r="144" spans="1:6" s="12" customFormat="1" x14ac:dyDescent="0.25">
      <c r="A144" s="114" t="s">
        <v>29</v>
      </c>
      <c r="B144" s="69" t="s">
        <v>192</v>
      </c>
      <c r="C144" s="45"/>
      <c r="D144" s="115"/>
      <c r="E144" s="88"/>
      <c r="F144" s="45"/>
    </row>
    <row r="145" spans="1:6" s="12" customFormat="1" ht="24" customHeight="1" x14ac:dyDescent="0.25">
      <c r="A145" s="269" t="s">
        <v>48</v>
      </c>
      <c r="B145" s="270"/>
      <c r="C145" s="97"/>
      <c r="D145" s="115"/>
      <c r="E145" s="88"/>
      <c r="F145" s="45"/>
    </row>
    <row r="146" spans="1:6" s="12" customFormat="1" ht="15" customHeight="1" x14ac:dyDescent="0.25">
      <c r="A146" s="111" t="s">
        <v>6</v>
      </c>
      <c r="B146" s="112" t="s">
        <v>2</v>
      </c>
      <c r="C146" s="47"/>
      <c r="D146" s="115"/>
      <c r="E146" s="88"/>
      <c r="F146" s="45"/>
    </row>
    <row r="147" spans="1:6" s="12" customFormat="1" ht="15" customHeight="1" x14ac:dyDescent="0.25">
      <c r="A147" s="107" t="s">
        <v>7</v>
      </c>
      <c r="B147" s="108">
        <v>30</v>
      </c>
      <c r="C147" s="47" t="s">
        <v>199</v>
      </c>
      <c r="D147" s="115">
        <v>30</v>
      </c>
      <c r="E147" s="88"/>
      <c r="F147" s="45"/>
    </row>
    <row r="148" spans="1:6" s="12" customFormat="1" ht="15" customHeight="1" x14ac:dyDescent="0.25">
      <c r="A148" s="107" t="s">
        <v>49</v>
      </c>
      <c r="B148" s="108">
        <v>20</v>
      </c>
      <c r="C148" s="47"/>
      <c r="D148" s="115"/>
      <c r="E148" s="88" t="s">
        <v>268</v>
      </c>
      <c r="F148" s="45">
        <v>20</v>
      </c>
    </row>
    <row r="149" spans="1:6" s="12" customFormat="1" ht="14.25" customHeight="1" x14ac:dyDescent="0.25">
      <c r="A149" s="107" t="s">
        <v>50</v>
      </c>
      <c r="B149" s="108">
        <v>10</v>
      </c>
      <c r="C149" s="47"/>
      <c r="D149" s="115"/>
      <c r="E149" s="88"/>
      <c r="F149" s="45"/>
    </row>
    <row r="150" spans="1:6" s="12" customFormat="1" x14ac:dyDescent="0.25">
      <c r="A150" s="107" t="s">
        <v>33</v>
      </c>
      <c r="B150" s="69" t="s">
        <v>192</v>
      </c>
      <c r="C150" s="47"/>
      <c r="D150" s="113"/>
      <c r="E150" s="88"/>
      <c r="F150" s="45"/>
    </row>
    <row r="151" spans="1:6" s="12" customFormat="1" ht="21" customHeight="1" x14ac:dyDescent="0.25">
      <c r="A151" s="285" t="s">
        <v>138</v>
      </c>
      <c r="B151" s="286"/>
      <c r="C151" s="116"/>
      <c r="D151" s="100"/>
      <c r="E151" s="116"/>
      <c r="F151" s="100"/>
    </row>
    <row r="152" spans="1:6" s="12" customFormat="1" ht="19.899999999999999" customHeight="1" x14ac:dyDescent="0.25">
      <c r="A152" s="269" t="s">
        <v>195</v>
      </c>
      <c r="B152" s="270"/>
      <c r="C152" s="97"/>
      <c r="D152" s="113"/>
      <c r="E152" s="88"/>
      <c r="F152" s="45"/>
    </row>
    <row r="153" spans="1:6" s="12" customFormat="1" ht="19.899999999999999" customHeight="1" x14ac:dyDescent="0.25">
      <c r="A153" s="111" t="s">
        <v>6</v>
      </c>
      <c r="B153" s="112" t="s">
        <v>2</v>
      </c>
      <c r="C153" s="45"/>
      <c r="D153" s="113"/>
      <c r="E153" s="88"/>
      <c r="F153" s="45"/>
    </row>
    <row r="154" spans="1:6" s="12" customFormat="1" ht="19.899999999999999" customHeight="1" x14ac:dyDescent="0.25">
      <c r="A154" s="114" t="s">
        <v>7</v>
      </c>
      <c r="B154" s="108">
        <v>120</v>
      </c>
      <c r="C154" s="47" t="s">
        <v>199</v>
      </c>
      <c r="D154" s="115">
        <v>120</v>
      </c>
      <c r="E154" s="88"/>
      <c r="F154" s="45"/>
    </row>
    <row r="155" spans="1:6" s="12" customFormat="1" ht="19.899999999999999" customHeight="1" x14ac:dyDescent="0.25">
      <c r="A155" s="114" t="s">
        <v>8</v>
      </c>
      <c r="B155" s="108">
        <v>100</v>
      </c>
      <c r="C155" s="45"/>
      <c r="D155" s="115"/>
      <c r="E155" s="88"/>
      <c r="F155" s="45"/>
    </row>
    <row r="156" spans="1:6" s="12" customFormat="1" ht="19.899999999999999" customHeight="1" x14ac:dyDescent="0.25">
      <c r="A156" s="114" t="s">
        <v>27</v>
      </c>
      <c r="B156" s="108">
        <v>80</v>
      </c>
      <c r="C156" s="45"/>
      <c r="D156" s="115"/>
      <c r="E156" s="88"/>
      <c r="F156" s="45"/>
    </row>
    <row r="157" spans="1:6" s="12" customFormat="1" ht="19.899999999999999" customHeight="1" x14ac:dyDescent="0.25">
      <c r="A157" s="114" t="s">
        <v>26</v>
      </c>
      <c r="B157" s="108">
        <v>60</v>
      </c>
      <c r="C157" s="45"/>
      <c r="D157" s="115"/>
      <c r="E157" s="88" t="s">
        <v>302</v>
      </c>
      <c r="F157" s="45">
        <v>60</v>
      </c>
    </row>
    <row r="158" spans="1:6" s="12" customFormat="1" ht="19.899999999999999" customHeight="1" x14ac:dyDescent="0.25">
      <c r="A158" s="114" t="s">
        <v>47</v>
      </c>
      <c r="B158" s="108">
        <v>30</v>
      </c>
      <c r="C158" s="45"/>
      <c r="D158" s="115"/>
      <c r="E158" s="88"/>
      <c r="F158" s="45"/>
    </row>
    <row r="159" spans="1:6" s="12" customFormat="1" ht="19.899999999999999" customHeight="1" x14ac:dyDescent="0.25">
      <c r="A159" s="114" t="s">
        <v>29</v>
      </c>
      <c r="B159" s="69" t="s">
        <v>192</v>
      </c>
      <c r="C159" s="45"/>
      <c r="D159" s="115"/>
      <c r="E159" s="88"/>
      <c r="F159" s="45"/>
    </row>
    <row r="160" spans="1:6" s="86" customFormat="1" ht="19.899999999999999" customHeight="1" x14ac:dyDescent="0.25">
      <c r="A160" s="269" t="s">
        <v>48</v>
      </c>
      <c r="B160" s="270"/>
      <c r="C160" s="117"/>
      <c r="D160" s="115"/>
      <c r="E160" s="85"/>
      <c r="F160" s="118"/>
    </row>
    <row r="161" spans="1:6" s="12" customFormat="1" ht="19.899999999999999" customHeight="1" x14ac:dyDescent="0.25">
      <c r="A161" s="111" t="s">
        <v>6</v>
      </c>
      <c r="B161" s="112" t="s">
        <v>2</v>
      </c>
      <c r="C161" s="47"/>
      <c r="D161" s="115"/>
      <c r="E161" s="88"/>
      <c r="F161" s="45"/>
    </row>
    <row r="162" spans="1:6" s="12" customFormat="1" ht="19.899999999999999" customHeight="1" x14ac:dyDescent="0.25">
      <c r="A162" s="107" t="s">
        <v>7</v>
      </c>
      <c r="B162" s="108">
        <v>30</v>
      </c>
      <c r="C162" s="47" t="s">
        <v>199</v>
      </c>
      <c r="D162" s="115">
        <v>30</v>
      </c>
      <c r="E162" s="88"/>
      <c r="F162" s="45"/>
    </row>
    <row r="163" spans="1:6" ht="19.899999999999999" customHeight="1" x14ac:dyDescent="0.25">
      <c r="A163" s="107" t="s">
        <v>49</v>
      </c>
      <c r="B163" s="108">
        <v>20</v>
      </c>
      <c r="C163" s="47"/>
      <c r="D163" s="115"/>
      <c r="E163" s="87" t="s">
        <v>268</v>
      </c>
      <c r="F163" s="31">
        <v>20</v>
      </c>
    </row>
    <row r="164" spans="1:6" ht="19.899999999999999" customHeight="1" x14ac:dyDescent="0.25">
      <c r="A164" s="107" t="s">
        <v>50</v>
      </c>
      <c r="B164" s="108">
        <v>10</v>
      </c>
      <c r="C164" s="47"/>
      <c r="D164" s="115"/>
      <c r="E164" s="87"/>
      <c r="F164" s="31"/>
    </row>
    <row r="165" spans="1:6" s="12" customFormat="1" ht="19.899999999999999" customHeight="1" x14ac:dyDescent="0.25">
      <c r="A165" s="107" t="s">
        <v>33</v>
      </c>
      <c r="B165" s="69" t="s">
        <v>192</v>
      </c>
      <c r="C165" s="47"/>
      <c r="D165" s="113"/>
      <c r="E165" s="88"/>
      <c r="F165" s="45"/>
    </row>
    <row r="166" spans="1:6" s="12" customFormat="1" ht="22.5" customHeight="1" x14ac:dyDescent="0.25">
      <c r="A166" s="119" t="s">
        <v>110</v>
      </c>
      <c r="B166" s="120"/>
      <c r="C166" s="89"/>
      <c r="D166" s="121">
        <f>SUM(D131:D165)</f>
        <v>300</v>
      </c>
      <c r="E166" s="121"/>
      <c r="F166" s="121">
        <f t="shared" ref="F166" si="0">SUM(F131:F165)</f>
        <v>160</v>
      </c>
    </row>
    <row r="167" spans="1:6" s="12" customFormat="1" ht="17.25" customHeight="1" x14ac:dyDescent="0.25">
      <c r="B167" s="97"/>
      <c r="C167" s="97"/>
      <c r="E167" s="95"/>
      <c r="F167" s="97"/>
    </row>
    <row r="168" spans="1:6" s="12" customFormat="1" ht="17.25" customHeight="1" x14ac:dyDescent="0.25">
      <c r="B168" s="97"/>
      <c r="C168" s="97"/>
      <c r="E168" s="95"/>
      <c r="F168" s="97"/>
    </row>
    <row r="169" spans="1:6" s="12" customFormat="1" ht="45" customHeight="1" x14ac:dyDescent="0.25">
      <c r="A169" s="266" t="s">
        <v>117</v>
      </c>
      <c r="B169" s="266"/>
      <c r="C169" s="266"/>
      <c r="D169" s="266"/>
      <c r="E169" s="95"/>
      <c r="F169" s="97"/>
    </row>
    <row r="170" spans="1:6" s="12" customFormat="1" ht="15" customHeight="1" x14ac:dyDescent="0.25">
      <c r="A170" s="63"/>
      <c r="B170" s="63"/>
      <c r="C170" s="63"/>
      <c r="D170" s="63"/>
      <c r="E170" s="95"/>
      <c r="F170" s="97"/>
    </row>
    <row r="171" spans="1:6" s="12" customFormat="1" ht="21.4" customHeight="1" x14ac:dyDescent="0.25">
      <c r="A171" s="287"/>
      <c r="B171" s="288"/>
      <c r="C171" s="264" t="s">
        <v>109</v>
      </c>
      <c r="D171" s="265"/>
      <c r="E171" s="95"/>
      <c r="F171" s="97"/>
    </row>
    <row r="172" spans="1:6" s="12" customFormat="1" ht="21.4" customHeight="1" x14ac:dyDescent="0.25">
      <c r="A172" s="122" t="s">
        <v>52</v>
      </c>
      <c r="B172" s="123"/>
      <c r="C172" s="22"/>
      <c r="D172" s="22" t="s">
        <v>2</v>
      </c>
      <c r="E172" s="95"/>
      <c r="F172" s="97"/>
    </row>
    <row r="173" spans="1:6" s="12" customFormat="1" ht="23.85" customHeight="1" x14ac:dyDescent="0.25">
      <c r="A173" s="103" t="s">
        <v>5</v>
      </c>
      <c r="B173" s="124" t="s">
        <v>139</v>
      </c>
      <c r="C173" s="261" t="s">
        <v>247</v>
      </c>
      <c r="D173" s="261"/>
      <c r="E173" s="260" t="s">
        <v>258</v>
      </c>
      <c r="F173" s="260"/>
    </row>
    <row r="174" spans="1:6" s="12" customFormat="1" ht="23.85" customHeight="1" x14ac:dyDescent="0.25">
      <c r="A174" s="292" t="s">
        <v>140</v>
      </c>
      <c r="B174" s="292"/>
      <c r="C174" s="28" t="s">
        <v>197</v>
      </c>
      <c r="D174" s="28" t="s">
        <v>2</v>
      </c>
      <c r="E174" s="30" t="s">
        <v>197</v>
      </c>
      <c r="F174" s="30" t="s">
        <v>2</v>
      </c>
    </row>
    <row r="175" spans="1:6" s="12" customFormat="1" ht="23.85" customHeight="1" x14ac:dyDescent="0.25">
      <c r="A175" s="291" t="s">
        <v>141</v>
      </c>
      <c r="B175" s="291"/>
      <c r="C175" s="97"/>
      <c r="D175" s="113"/>
      <c r="E175" s="88"/>
      <c r="F175" s="45"/>
    </row>
    <row r="176" spans="1:6" s="12" customFormat="1" ht="23.85" customHeight="1" x14ac:dyDescent="0.25">
      <c r="A176" s="111" t="s">
        <v>6</v>
      </c>
      <c r="B176" s="112" t="s">
        <v>2</v>
      </c>
      <c r="C176" s="45"/>
      <c r="D176" s="113"/>
      <c r="E176" s="88"/>
      <c r="F176" s="45"/>
    </row>
    <row r="177" spans="1:6" s="12" customFormat="1" ht="23.85" customHeight="1" x14ac:dyDescent="0.25">
      <c r="A177" s="107" t="s">
        <v>7</v>
      </c>
      <c r="B177" s="108">
        <v>120</v>
      </c>
      <c r="C177" s="47" t="s">
        <v>199</v>
      </c>
      <c r="D177" s="125">
        <v>120</v>
      </c>
      <c r="E177" s="88" t="s">
        <v>267</v>
      </c>
      <c r="F177" s="125">
        <v>120</v>
      </c>
    </row>
    <row r="178" spans="1:6" s="12" customFormat="1" ht="23.85" customHeight="1" x14ac:dyDescent="0.25">
      <c r="A178" s="107" t="s">
        <v>8</v>
      </c>
      <c r="B178" s="108">
        <v>100</v>
      </c>
      <c r="C178" s="45"/>
      <c r="D178" s="45"/>
      <c r="E178" s="88"/>
      <c r="F178" s="125"/>
    </row>
    <row r="179" spans="1:6" s="12" customFormat="1" ht="23.85" customHeight="1" x14ac:dyDescent="0.25">
      <c r="A179" s="107" t="s">
        <v>27</v>
      </c>
      <c r="B179" s="108">
        <v>80</v>
      </c>
      <c r="C179" s="45"/>
      <c r="D179" s="125"/>
      <c r="E179" s="88"/>
      <c r="F179" s="125"/>
    </row>
    <row r="180" spans="1:6" s="12" customFormat="1" ht="23.85" customHeight="1" x14ac:dyDescent="0.25">
      <c r="A180" s="107" t="s">
        <v>26</v>
      </c>
      <c r="B180" s="108">
        <v>60</v>
      </c>
      <c r="C180" s="45"/>
      <c r="D180" s="125"/>
      <c r="E180" s="88"/>
      <c r="F180" s="125"/>
    </row>
    <row r="181" spans="1:6" s="12" customFormat="1" ht="23.85" customHeight="1" x14ac:dyDescent="0.25">
      <c r="A181" s="107" t="s">
        <v>47</v>
      </c>
      <c r="B181" s="108">
        <v>40</v>
      </c>
      <c r="C181" s="45"/>
      <c r="D181" s="125"/>
      <c r="E181" s="88"/>
      <c r="F181" s="125"/>
    </row>
    <row r="182" spans="1:6" s="12" customFormat="1" ht="23.85" customHeight="1" x14ac:dyDescent="0.25">
      <c r="A182" s="107" t="s">
        <v>53</v>
      </c>
      <c r="B182" s="108">
        <v>30</v>
      </c>
      <c r="C182" s="45"/>
      <c r="D182" s="125"/>
      <c r="E182" s="88"/>
      <c r="F182" s="125"/>
    </row>
    <row r="183" spans="1:6" s="12" customFormat="1" ht="23.85" customHeight="1" x14ac:dyDescent="0.25">
      <c r="A183" s="107" t="s">
        <v>54</v>
      </c>
      <c r="B183" s="69" t="s">
        <v>192</v>
      </c>
      <c r="C183" s="45"/>
      <c r="D183" s="125"/>
      <c r="E183" s="88"/>
      <c r="F183" s="125"/>
    </row>
    <row r="184" spans="1:6" s="12" customFormat="1" ht="23.85" customHeight="1" x14ac:dyDescent="0.25">
      <c r="A184" s="291" t="s">
        <v>55</v>
      </c>
      <c r="B184" s="291"/>
      <c r="C184" s="45"/>
      <c r="D184" s="125"/>
      <c r="E184" s="88"/>
      <c r="F184" s="125"/>
    </row>
    <row r="185" spans="1:6" s="12" customFormat="1" ht="23.85" customHeight="1" x14ac:dyDescent="0.25">
      <c r="A185" s="111" t="s">
        <v>6</v>
      </c>
      <c r="B185" s="112" t="s">
        <v>2</v>
      </c>
      <c r="C185" s="47"/>
      <c r="D185" s="125"/>
      <c r="E185" s="88"/>
      <c r="F185" s="125"/>
    </row>
    <row r="186" spans="1:6" s="12" customFormat="1" ht="23.85" customHeight="1" x14ac:dyDescent="0.25">
      <c r="A186" s="107" t="s">
        <v>7</v>
      </c>
      <c r="B186" s="108">
        <v>30</v>
      </c>
      <c r="C186" s="47" t="s">
        <v>199</v>
      </c>
      <c r="D186" s="125">
        <v>30</v>
      </c>
      <c r="E186" s="88" t="s">
        <v>267</v>
      </c>
      <c r="F186" s="125">
        <v>30</v>
      </c>
    </row>
    <row r="187" spans="1:6" s="12" customFormat="1" ht="23.85" customHeight="1" x14ac:dyDescent="0.25">
      <c r="A187" s="107" t="s">
        <v>56</v>
      </c>
      <c r="B187" s="108">
        <v>20</v>
      </c>
      <c r="C187" s="47"/>
      <c r="D187" s="125"/>
      <c r="E187" s="88"/>
      <c r="F187" s="125"/>
    </row>
    <row r="188" spans="1:6" s="12" customFormat="1" ht="23.85" customHeight="1" x14ac:dyDescent="0.25">
      <c r="A188" s="107" t="s">
        <v>50</v>
      </c>
      <c r="B188" s="108">
        <v>10</v>
      </c>
      <c r="C188" s="47"/>
      <c r="D188" s="125"/>
      <c r="E188" s="88"/>
      <c r="F188" s="45"/>
    </row>
    <row r="189" spans="1:6" s="12" customFormat="1" ht="23.85" customHeight="1" x14ac:dyDescent="0.25">
      <c r="A189" s="107" t="s">
        <v>57</v>
      </c>
      <c r="B189" s="108">
        <v>5</v>
      </c>
      <c r="C189" s="47"/>
      <c r="D189" s="125"/>
      <c r="E189" s="88"/>
      <c r="F189" s="45"/>
    </row>
    <row r="190" spans="1:6" s="12" customFormat="1" ht="23.85" customHeight="1" x14ac:dyDescent="0.25">
      <c r="A190" s="107" t="s">
        <v>58</v>
      </c>
      <c r="B190" s="108">
        <v>2</v>
      </c>
      <c r="C190" s="47"/>
      <c r="D190" s="125"/>
      <c r="E190" s="88"/>
      <c r="F190" s="45"/>
    </row>
    <row r="191" spans="1:6" s="12" customFormat="1" ht="23.85" customHeight="1" x14ac:dyDescent="0.25">
      <c r="A191" s="107" t="s">
        <v>59</v>
      </c>
      <c r="B191" s="69" t="s">
        <v>192</v>
      </c>
      <c r="C191" s="47"/>
      <c r="D191" s="125"/>
      <c r="E191" s="88"/>
      <c r="F191" s="45"/>
    </row>
    <row r="192" spans="1:6" s="12" customFormat="1" ht="24.75" customHeight="1" x14ac:dyDescent="0.25">
      <c r="A192" s="292" t="s">
        <v>142</v>
      </c>
      <c r="B192" s="292"/>
      <c r="C192" s="116"/>
      <c r="D192" s="126"/>
      <c r="E192" s="116"/>
      <c r="F192" s="126"/>
    </row>
    <row r="193" spans="1:6" s="12" customFormat="1" ht="21" customHeight="1" x14ac:dyDescent="0.25">
      <c r="A193" s="291" t="s">
        <v>143</v>
      </c>
      <c r="B193" s="291"/>
      <c r="C193" s="45"/>
      <c r="D193" s="125"/>
      <c r="E193" s="88"/>
      <c r="F193" s="45"/>
    </row>
    <row r="194" spans="1:6" s="12" customFormat="1" ht="21" customHeight="1" x14ac:dyDescent="0.25">
      <c r="A194" s="111" t="s">
        <v>6</v>
      </c>
      <c r="B194" s="112" t="s">
        <v>2</v>
      </c>
      <c r="C194" s="45"/>
      <c r="D194" s="125"/>
      <c r="E194" s="88"/>
      <c r="F194" s="125"/>
    </row>
    <row r="195" spans="1:6" s="12" customFormat="1" ht="21" customHeight="1" x14ac:dyDescent="0.25">
      <c r="A195" s="107" t="s">
        <v>7</v>
      </c>
      <c r="B195" s="108">
        <v>120</v>
      </c>
      <c r="C195" s="47" t="s">
        <v>199</v>
      </c>
      <c r="D195" s="125">
        <v>120</v>
      </c>
      <c r="E195" s="88" t="s">
        <v>267</v>
      </c>
      <c r="F195" s="125">
        <v>120</v>
      </c>
    </row>
    <row r="196" spans="1:6" s="12" customFormat="1" ht="21" customHeight="1" x14ac:dyDescent="0.25">
      <c r="A196" s="107" t="s">
        <v>8</v>
      </c>
      <c r="B196" s="108">
        <v>100</v>
      </c>
      <c r="C196" s="45"/>
      <c r="D196" s="45"/>
      <c r="E196" s="88"/>
      <c r="F196" s="125"/>
    </row>
    <row r="197" spans="1:6" s="12" customFormat="1" ht="21" customHeight="1" x14ac:dyDescent="0.25">
      <c r="A197" s="107" t="s">
        <v>27</v>
      </c>
      <c r="B197" s="108">
        <v>80</v>
      </c>
      <c r="C197" s="45"/>
      <c r="D197" s="125"/>
      <c r="E197" s="88"/>
      <c r="F197" s="125"/>
    </row>
    <row r="198" spans="1:6" s="12" customFormat="1" ht="21" customHeight="1" x14ac:dyDescent="0.25">
      <c r="A198" s="107" t="s">
        <v>26</v>
      </c>
      <c r="B198" s="108">
        <v>60</v>
      </c>
      <c r="C198" s="45"/>
      <c r="D198" s="125"/>
      <c r="E198" s="88"/>
      <c r="F198" s="125"/>
    </row>
    <row r="199" spans="1:6" s="12" customFormat="1" ht="21" customHeight="1" x14ac:dyDescent="0.25">
      <c r="A199" s="107" t="s">
        <v>47</v>
      </c>
      <c r="B199" s="108">
        <v>40</v>
      </c>
      <c r="C199" s="45"/>
      <c r="D199" s="125"/>
      <c r="E199" s="88"/>
      <c r="F199" s="125"/>
    </row>
    <row r="200" spans="1:6" s="12" customFormat="1" ht="21" customHeight="1" x14ac:dyDescent="0.25">
      <c r="A200" s="107" t="s">
        <v>53</v>
      </c>
      <c r="B200" s="108">
        <v>30</v>
      </c>
      <c r="C200" s="45"/>
      <c r="D200" s="125"/>
      <c r="E200" s="88"/>
      <c r="F200" s="125"/>
    </row>
    <row r="201" spans="1:6" s="12" customFormat="1" ht="21" customHeight="1" x14ac:dyDescent="0.25">
      <c r="A201" s="107" t="s">
        <v>54</v>
      </c>
      <c r="B201" s="69" t="s">
        <v>192</v>
      </c>
      <c r="C201" s="45"/>
      <c r="D201" s="125"/>
      <c r="E201" s="88"/>
      <c r="F201" s="125"/>
    </row>
    <row r="202" spans="1:6" s="12" customFormat="1" ht="21" customHeight="1" x14ac:dyDescent="0.25">
      <c r="A202" s="291" t="s">
        <v>60</v>
      </c>
      <c r="B202" s="291"/>
      <c r="C202" s="45"/>
      <c r="D202" s="125"/>
      <c r="E202" s="88"/>
      <c r="F202" s="125"/>
    </row>
    <row r="203" spans="1:6" s="12" customFormat="1" ht="21" customHeight="1" x14ac:dyDescent="0.25">
      <c r="A203" s="111" t="s">
        <v>6</v>
      </c>
      <c r="B203" s="112" t="s">
        <v>2</v>
      </c>
      <c r="C203" s="47"/>
      <c r="D203" s="125"/>
      <c r="E203" s="88"/>
      <c r="F203" s="125"/>
    </row>
    <row r="204" spans="1:6" s="86" customFormat="1" ht="21" customHeight="1" x14ac:dyDescent="0.25">
      <c r="A204" s="107" t="s">
        <v>7</v>
      </c>
      <c r="B204" s="108">
        <v>30</v>
      </c>
      <c r="C204" s="47" t="s">
        <v>199</v>
      </c>
      <c r="D204" s="125">
        <v>30</v>
      </c>
      <c r="E204" s="87" t="s">
        <v>267</v>
      </c>
      <c r="F204" s="125">
        <v>30</v>
      </c>
    </row>
    <row r="205" spans="1:6" s="12" customFormat="1" ht="21" customHeight="1" x14ac:dyDescent="0.25">
      <c r="A205" s="107" t="s">
        <v>56</v>
      </c>
      <c r="B205" s="108">
        <v>20</v>
      </c>
      <c r="C205" s="47"/>
      <c r="D205" s="125"/>
      <c r="E205" s="88"/>
      <c r="F205" s="45"/>
    </row>
    <row r="206" spans="1:6" ht="21" customHeight="1" x14ac:dyDescent="0.25">
      <c r="A206" s="107" t="s">
        <v>50</v>
      </c>
      <c r="B206" s="108">
        <v>10</v>
      </c>
      <c r="C206" s="47"/>
      <c r="D206" s="125"/>
      <c r="E206" s="87"/>
      <c r="F206" s="31"/>
    </row>
    <row r="207" spans="1:6" ht="21" customHeight="1" x14ac:dyDescent="0.25">
      <c r="A207" s="107" t="s">
        <v>57</v>
      </c>
      <c r="B207" s="108">
        <v>5</v>
      </c>
      <c r="C207" s="47"/>
      <c r="D207" s="45"/>
      <c r="E207" s="87"/>
      <c r="F207" s="31"/>
    </row>
    <row r="208" spans="1:6" s="128" customFormat="1" ht="21" customHeight="1" x14ac:dyDescent="0.25">
      <c r="A208" s="107" t="s">
        <v>58</v>
      </c>
      <c r="B208" s="108">
        <v>2</v>
      </c>
      <c r="C208" s="47"/>
      <c r="D208" s="125"/>
      <c r="E208" s="127"/>
      <c r="F208" s="33"/>
    </row>
    <row r="209" spans="1:6" s="128" customFormat="1" ht="21" customHeight="1" x14ac:dyDescent="0.25">
      <c r="A209" s="107" t="s">
        <v>59</v>
      </c>
      <c r="B209" s="69" t="s">
        <v>192</v>
      </c>
      <c r="C209" s="47"/>
      <c r="D209" s="45"/>
      <c r="E209" s="127"/>
      <c r="F209" s="33"/>
    </row>
    <row r="210" spans="1:6" ht="18" x14ac:dyDescent="0.25">
      <c r="A210" s="129" t="s">
        <v>111</v>
      </c>
      <c r="B210" s="129"/>
      <c r="C210" s="89"/>
      <c r="D210" s="130">
        <f>SUM(D173:D209)</f>
        <v>300</v>
      </c>
      <c r="E210" s="130"/>
      <c r="F210" s="130">
        <f t="shared" ref="F210" si="1">SUM(F173:F209)</f>
        <v>300</v>
      </c>
    </row>
    <row r="211" spans="1:6" ht="18.75" customHeight="1" x14ac:dyDescent="0.25">
      <c r="A211" s="12"/>
      <c r="B211" s="97"/>
      <c r="C211" s="97"/>
      <c r="D211" s="12"/>
    </row>
    <row r="212" spans="1:6" ht="47.25" customHeight="1" x14ac:dyDescent="0.25">
      <c r="A212" s="266" t="s">
        <v>171</v>
      </c>
      <c r="B212" s="266"/>
      <c r="C212" s="266"/>
      <c r="D212" s="266"/>
    </row>
    <row r="213" spans="1:6" s="12" customFormat="1" ht="18" x14ac:dyDescent="0.25">
      <c r="A213" s="122" t="s">
        <v>3</v>
      </c>
      <c r="B213" s="123"/>
      <c r="C213" s="22"/>
      <c r="D213" s="22" t="s">
        <v>2</v>
      </c>
      <c r="E213" s="95"/>
      <c r="F213" s="97"/>
    </row>
    <row r="214" spans="1:6" s="12" customFormat="1" ht="25.35" customHeight="1" x14ac:dyDescent="0.25">
      <c r="A214" s="131" t="s">
        <v>5</v>
      </c>
      <c r="B214" s="132"/>
      <c r="C214" s="133"/>
      <c r="D214" s="134"/>
      <c r="E214" s="95"/>
      <c r="F214" s="97"/>
    </row>
    <row r="215" spans="1:6" s="12" customFormat="1" ht="25.35" customHeight="1" x14ac:dyDescent="0.25">
      <c r="A215" s="135" t="s">
        <v>159</v>
      </c>
      <c r="B215" s="136">
        <v>150</v>
      </c>
      <c r="C215" s="137"/>
      <c r="D215" s="138"/>
      <c r="E215" s="95"/>
      <c r="F215" s="97"/>
    </row>
    <row r="216" spans="1:6" s="12" customFormat="1" ht="25.35" customHeight="1" x14ac:dyDescent="0.25">
      <c r="A216" s="111" t="s">
        <v>160</v>
      </c>
      <c r="B216" s="136">
        <v>150</v>
      </c>
      <c r="C216" s="137"/>
      <c r="D216" s="138"/>
      <c r="E216" s="95"/>
      <c r="F216" s="97"/>
    </row>
    <row r="217" spans="1:6" s="12" customFormat="1" ht="25.35" customHeight="1" x14ac:dyDescent="0.25">
      <c r="A217" s="111" t="s">
        <v>17</v>
      </c>
      <c r="B217" s="139">
        <f>SUM(B215:D216)</f>
        <v>300</v>
      </c>
      <c r="C217" s="261" t="s">
        <v>247</v>
      </c>
      <c r="D217" s="261"/>
      <c r="E217" s="260" t="s">
        <v>258</v>
      </c>
      <c r="F217" s="260"/>
    </row>
    <row r="218" spans="1:6" s="12" customFormat="1" ht="25.35" customHeight="1" x14ac:dyDescent="0.25">
      <c r="A218" s="272" t="s">
        <v>161</v>
      </c>
      <c r="B218" s="273"/>
      <c r="C218" s="28" t="s">
        <v>197</v>
      </c>
      <c r="D218" s="28" t="s">
        <v>2</v>
      </c>
      <c r="E218" s="30" t="s">
        <v>197</v>
      </c>
      <c r="F218" s="30" t="s">
        <v>2</v>
      </c>
    </row>
    <row r="219" spans="1:6" s="12" customFormat="1" ht="25.35" customHeight="1" x14ac:dyDescent="0.25">
      <c r="A219" s="269" t="s">
        <v>162</v>
      </c>
      <c r="B219" s="271"/>
      <c r="C219" s="97"/>
      <c r="D219" s="140"/>
      <c r="E219" s="88"/>
      <c r="F219" s="45"/>
    </row>
    <row r="220" spans="1:6" s="12" customFormat="1" ht="25.35" customHeight="1" x14ac:dyDescent="0.25">
      <c r="A220" s="135" t="s">
        <v>6</v>
      </c>
      <c r="B220" s="139" t="s">
        <v>2</v>
      </c>
      <c r="C220" s="45"/>
      <c r="D220" s="141"/>
      <c r="E220" s="88"/>
      <c r="F220" s="125"/>
    </row>
    <row r="221" spans="1:6" s="12" customFormat="1" ht="25.35" customHeight="1" x14ac:dyDescent="0.25">
      <c r="A221" s="114" t="s">
        <v>7</v>
      </c>
      <c r="B221" s="136">
        <v>75</v>
      </c>
      <c r="C221" s="47" t="s">
        <v>199</v>
      </c>
      <c r="D221" s="115">
        <v>74</v>
      </c>
      <c r="E221" s="88"/>
      <c r="F221" s="125"/>
    </row>
    <row r="222" spans="1:6" s="12" customFormat="1" ht="25.35" customHeight="1" x14ac:dyDescent="0.25">
      <c r="A222" s="114" t="s">
        <v>163</v>
      </c>
      <c r="B222" s="136">
        <v>50</v>
      </c>
      <c r="C222" s="45"/>
      <c r="D222" s="115"/>
      <c r="E222" s="88"/>
      <c r="F222" s="125"/>
    </row>
    <row r="223" spans="1:6" s="12" customFormat="1" ht="25.35" customHeight="1" x14ac:dyDescent="0.25">
      <c r="A223" s="114" t="s">
        <v>164</v>
      </c>
      <c r="B223" s="136">
        <v>40</v>
      </c>
      <c r="C223" s="45"/>
      <c r="D223" s="115"/>
      <c r="E223" s="88"/>
      <c r="F223" s="125"/>
    </row>
    <row r="224" spans="1:6" s="12" customFormat="1" ht="25.35" customHeight="1" x14ac:dyDescent="0.25">
      <c r="A224" s="114" t="s">
        <v>165</v>
      </c>
      <c r="B224" s="136">
        <v>30</v>
      </c>
      <c r="C224" s="45"/>
      <c r="D224" s="115"/>
      <c r="E224" s="88" t="s">
        <v>303</v>
      </c>
      <c r="F224" s="125">
        <v>30</v>
      </c>
    </row>
    <row r="225" spans="1:6" s="12" customFormat="1" ht="25.35" customHeight="1" x14ac:dyDescent="0.25">
      <c r="A225" s="114" t="s">
        <v>166</v>
      </c>
      <c r="B225" s="136">
        <v>20</v>
      </c>
      <c r="C225" s="45"/>
      <c r="D225" s="115"/>
      <c r="E225" s="88"/>
      <c r="F225" s="125"/>
    </row>
    <row r="226" spans="1:6" s="12" customFormat="1" ht="25.35" customHeight="1" x14ac:dyDescent="0.25">
      <c r="A226" s="114" t="s">
        <v>167</v>
      </c>
      <c r="B226" s="69" t="s">
        <v>192</v>
      </c>
      <c r="C226" s="45"/>
      <c r="D226" s="115"/>
      <c r="E226" s="88"/>
      <c r="F226" s="125"/>
    </row>
    <row r="227" spans="1:6" s="12" customFormat="1" ht="25.35" customHeight="1" x14ac:dyDescent="0.25">
      <c r="A227" s="269" t="s">
        <v>168</v>
      </c>
      <c r="B227" s="270"/>
      <c r="C227" s="47"/>
      <c r="D227" s="142"/>
      <c r="E227" s="88"/>
      <c r="F227" s="125"/>
    </row>
    <row r="228" spans="1:6" s="12" customFormat="1" ht="25.35" customHeight="1" x14ac:dyDescent="0.25">
      <c r="A228" s="135" t="s">
        <v>6</v>
      </c>
      <c r="B228" s="139" t="s">
        <v>2</v>
      </c>
      <c r="C228" s="47"/>
      <c r="D228" s="143"/>
      <c r="E228" s="88"/>
      <c r="F228" s="125"/>
    </row>
    <row r="229" spans="1:6" s="12" customFormat="1" ht="25.35" customHeight="1" x14ac:dyDescent="0.25">
      <c r="A229" s="114" t="s">
        <v>7</v>
      </c>
      <c r="B229" s="136">
        <v>75</v>
      </c>
      <c r="C229" s="47" t="s">
        <v>199</v>
      </c>
      <c r="D229" s="115">
        <v>75</v>
      </c>
      <c r="E229" s="88"/>
      <c r="F229" s="125"/>
    </row>
    <row r="230" spans="1:6" s="12" customFormat="1" ht="25.35" customHeight="1" x14ac:dyDescent="0.3">
      <c r="A230" s="114" t="s">
        <v>56</v>
      </c>
      <c r="B230" s="136">
        <v>50</v>
      </c>
      <c r="C230" s="47"/>
      <c r="D230" s="115"/>
      <c r="E230" s="144" t="s">
        <v>304</v>
      </c>
      <c r="F230" s="125">
        <v>50</v>
      </c>
    </row>
    <row r="231" spans="1:6" s="12" customFormat="1" ht="25.35" customHeight="1" x14ac:dyDescent="0.25">
      <c r="A231" s="114" t="s">
        <v>50</v>
      </c>
      <c r="B231" s="136">
        <v>30</v>
      </c>
      <c r="C231" s="47"/>
      <c r="D231" s="115"/>
      <c r="E231" s="88"/>
      <c r="F231" s="125"/>
    </row>
    <row r="232" spans="1:6" s="12" customFormat="1" ht="25.35" customHeight="1" x14ac:dyDescent="0.25">
      <c r="A232" s="114" t="s">
        <v>33</v>
      </c>
      <c r="B232" s="69" t="s">
        <v>192</v>
      </c>
      <c r="C232" s="47"/>
      <c r="D232" s="115"/>
      <c r="E232" s="88"/>
      <c r="F232" s="125"/>
    </row>
    <row r="233" spans="1:6" s="12" customFormat="1" ht="25.35" customHeight="1" x14ac:dyDescent="0.25">
      <c r="A233" s="272" t="s">
        <v>169</v>
      </c>
      <c r="B233" s="273"/>
      <c r="C233" s="145"/>
      <c r="D233" s="146"/>
      <c r="E233" s="145"/>
      <c r="F233" s="146"/>
    </row>
    <row r="234" spans="1:6" s="12" customFormat="1" ht="25.35" customHeight="1" x14ac:dyDescent="0.25">
      <c r="A234" s="269" t="s">
        <v>170</v>
      </c>
      <c r="B234" s="271"/>
      <c r="C234" s="97"/>
      <c r="D234" s="142"/>
      <c r="E234" s="88"/>
      <c r="F234" s="45"/>
    </row>
    <row r="235" spans="1:6" s="12" customFormat="1" ht="25.35" customHeight="1" x14ac:dyDescent="0.25">
      <c r="A235" s="135" t="s">
        <v>6</v>
      </c>
      <c r="B235" s="139" t="s">
        <v>2</v>
      </c>
      <c r="C235" s="45"/>
      <c r="D235" s="143"/>
      <c r="E235" s="88"/>
      <c r="F235" s="45"/>
    </row>
    <row r="236" spans="1:6" s="12" customFormat="1" ht="25.35" customHeight="1" x14ac:dyDescent="0.25">
      <c r="A236" s="114" t="s">
        <v>7</v>
      </c>
      <c r="B236" s="136">
        <v>75</v>
      </c>
      <c r="C236" s="47" t="s">
        <v>199</v>
      </c>
      <c r="D236" s="115">
        <v>75</v>
      </c>
      <c r="E236" s="88"/>
      <c r="F236" s="45"/>
    </row>
    <row r="237" spans="1:6" s="12" customFormat="1" ht="25.35" customHeight="1" x14ac:dyDescent="0.25">
      <c r="A237" s="114" t="s">
        <v>163</v>
      </c>
      <c r="B237" s="136">
        <v>50</v>
      </c>
      <c r="C237" s="45"/>
      <c r="D237" s="115"/>
      <c r="E237" s="88"/>
      <c r="F237" s="45"/>
    </row>
    <row r="238" spans="1:6" s="12" customFormat="1" ht="25.35" customHeight="1" x14ac:dyDescent="0.25">
      <c r="A238" s="114" t="s">
        <v>164</v>
      </c>
      <c r="B238" s="136">
        <v>40</v>
      </c>
      <c r="C238" s="45"/>
      <c r="D238" s="115"/>
      <c r="E238" s="88"/>
      <c r="F238" s="125"/>
    </row>
    <row r="239" spans="1:6" s="12" customFormat="1" ht="25.35" customHeight="1" x14ac:dyDescent="0.25">
      <c r="A239" s="114" t="s">
        <v>165</v>
      </c>
      <c r="B239" s="136">
        <v>30</v>
      </c>
      <c r="C239" s="45"/>
      <c r="D239" s="115"/>
      <c r="E239" s="88" t="s">
        <v>305</v>
      </c>
      <c r="F239" s="125">
        <v>30</v>
      </c>
    </row>
    <row r="240" spans="1:6" s="12" customFormat="1" ht="25.35" customHeight="1" x14ac:dyDescent="0.25">
      <c r="A240" s="114" t="s">
        <v>166</v>
      </c>
      <c r="B240" s="136">
        <v>20</v>
      </c>
      <c r="C240" s="45"/>
      <c r="D240" s="115"/>
      <c r="E240" s="88"/>
      <c r="F240" s="125"/>
    </row>
    <row r="241" spans="1:6" s="12" customFormat="1" ht="25.35" customHeight="1" x14ac:dyDescent="0.25">
      <c r="A241" s="114" t="s">
        <v>167</v>
      </c>
      <c r="B241" s="69" t="s">
        <v>192</v>
      </c>
      <c r="C241" s="45"/>
      <c r="D241" s="115"/>
      <c r="E241" s="88"/>
      <c r="F241" s="125"/>
    </row>
    <row r="242" spans="1:6" s="12" customFormat="1" ht="25.35" customHeight="1" x14ac:dyDescent="0.25">
      <c r="A242" s="103" t="s">
        <v>168</v>
      </c>
      <c r="B242" s="147"/>
      <c r="C242" s="47"/>
      <c r="D242" s="142"/>
      <c r="E242" s="88"/>
      <c r="F242" s="125"/>
    </row>
    <row r="243" spans="1:6" s="12" customFormat="1" ht="25.35" customHeight="1" x14ac:dyDescent="0.25">
      <c r="A243" s="135" t="s">
        <v>6</v>
      </c>
      <c r="B243" s="139" t="s">
        <v>2</v>
      </c>
      <c r="C243" s="47"/>
      <c r="D243" s="143"/>
      <c r="E243" s="88"/>
      <c r="F243" s="125"/>
    </row>
    <row r="244" spans="1:6" s="12" customFormat="1" ht="25.35" customHeight="1" x14ac:dyDescent="0.25">
      <c r="A244" s="114" t="s">
        <v>7</v>
      </c>
      <c r="B244" s="136">
        <v>75</v>
      </c>
      <c r="C244" s="47" t="s">
        <v>199</v>
      </c>
      <c r="D244" s="115">
        <v>75</v>
      </c>
      <c r="E244" s="88"/>
      <c r="F244" s="125"/>
    </row>
    <row r="245" spans="1:6" s="12" customFormat="1" ht="25.35" customHeight="1" x14ac:dyDescent="0.25">
      <c r="A245" s="114" t="s">
        <v>56</v>
      </c>
      <c r="B245" s="136">
        <v>50</v>
      </c>
      <c r="C245" s="47"/>
      <c r="D245" s="115"/>
      <c r="E245" s="88" t="s">
        <v>268</v>
      </c>
      <c r="F245" s="125">
        <v>50</v>
      </c>
    </row>
    <row r="246" spans="1:6" s="12" customFormat="1" ht="25.35" customHeight="1" x14ac:dyDescent="0.25">
      <c r="A246" s="114" t="s">
        <v>50</v>
      </c>
      <c r="B246" s="136">
        <v>30</v>
      </c>
      <c r="C246" s="47"/>
      <c r="D246" s="115"/>
      <c r="E246" s="88"/>
      <c r="F246" s="45"/>
    </row>
    <row r="247" spans="1:6" s="12" customFormat="1" ht="25.35" customHeight="1" x14ac:dyDescent="0.25">
      <c r="A247" s="114" t="s">
        <v>33</v>
      </c>
      <c r="B247" s="69" t="s">
        <v>192</v>
      </c>
      <c r="C247" s="47"/>
      <c r="D247" s="115"/>
      <c r="E247" s="88"/>
      <c r="F247" s="45"/>
    </row>
    <row r="248" spans="1:6" s="150" customFormat="1" ht="24" customHeight="1" x14ac:dyDescent="0.25">
      <c r="A248" s="148" t="s">
        <v>172</v>
      </c>
      <c r="B248" s="149"/>
      <c r="C248" s="145"/>
      <c r="D248" s="167">
        <f>SUM(D219:D247)</f>
        <v>299</v>
      </c>
      <c r="E248" s="146"/>
      <c r="F248" s="167">
        <f t="shared" ref="F248" si="2">SUM(F219:F247)</f>
        <v>160</v>
      </c>
    </row>
    <row r="249" spans="1:6" s="12" customFormat="1" ht="18" customHeight="1" x14ac:dyDescent="0.25">
      <c r="A249" s="151"/>
      <c r="B249" s="152"/>
      <c r="C249" s="153"/>
      <c r="D249" s="154"/>
      <c r="E249" s="95"/>
      <c r="F249" s="97"/>
    </row>
    <row r="250" spans="1:6" ht="47.25" customHeight="1" x14ac:dyDescent="0.25">
      <c r="A250" s="266" t="s">
        <v>118</v>
      </c>
      <c r="B250" s="266"/>
      <c r="C250" s="266"/>
      <c r="D250" s="266"/>
    </row>
    <row r="251" spans="1:6" x14ac:dyDescent="0.25">
      <c r="A251" s="98"/>
      <c r="B251" s="98"/>
      <c r="C251" s="99"/>
      <c r="D251" s="98"/>
    </row>
    <row r="252" spans="1:6" ht="18" customHeight="1" x14ac:dyDescent="0.25">
      <c r="A252" s="155" t="s">
        <v>3</v>
      </c>
      <c r="B252" s="156"/>
      <c r="C252" s="261" t="s">
        <v>247</v>
      </c>
      <c r="D252" s="261"/>
      <c r="E252" s="260" t="s">
        <v>258</v>
      </c>
      <c r="F252" s="260"/>
    </row>
    <row r="253" spans="1:6" ht="18" customHeight="1" x14ac:dyDescent="0.25">
      <c r="A253" s="297" t="s">
        <v>149</v>
      </c>
      <c r="B253" s="298"/>
      <c r="C253" s="261"/>
      <c r="D253" s="261"/>
      <c r="E253" s="260"/>
      <c r="F253" s="260"/>
    </row>
    <row r="254" spans="1:6" ht="15" customHeight="1" x14ac:dyDescent="0.25">
      <c r="A254" s="267" t="s">
        <v>5</v>
      </c>
      <c r="B254" s="268"/>
      <c r="C254" s="261"/>
      <c r="D254" s="261"/>
      <c r="E254" s="260"/>
      <c r="F254" s="260"/>
    </row>
    <row r="255" spans="1:6" ht="39" customHeight="1" x14ac:dyDescent="0.25">
      <c r="A255" s="285" t="s">
        <v>148</v>
      </c>
      <c r="B255" s="286"/>
      <c r="C255" s="28" t="s">
        <v>197</v>
      </c>
      <c r="D255" s="28" t="s">
        <v>2</v>
      </c>
      <c r="E255" s="30" t="s">
        <v>197</v>
      </c>
      <c r="F255" s="30" t="s">
        <v>2</v>
      </c>
    </row>
    <row r="256" spans="1:6" ht="15" customHeight="1" x14ac:dyDescent="0.25">
      <c r="A256" s="157" t="s">
        <v>6</v>
      </c>
      <c r="B256" s="158" t="s">
        <v>2</v>
      </c>
      <c r="D256" s="31"/>
      <c r="E256" s="87"/>
      <c r="F256" s="31"/>
    </row>
    <row r="257" spans="1:6" x14ac:dyDescent="0.25">
      <c r="A257" s="159" t="s">
        <v>7</v>
      </c>
      <c r="B257" s="160">
        <v>300</v>
      </c>
      <c r="C257" s="33" t="s">
        <v>199</v>
      </c>
      <c r="D257" s="31">
        <v>300</v>
      </c>
      <c r="E257" s="87"/>
      <c r="F257" s="31"/>
    </row>
    <row r="258" spans="1:6" x14ac:dyDescent="0.25">
      <c r="A258" s="159" t="s">
        <v>68</v>
      </c>
      <c r="B258" s="160">
        <v>150</v>
      </c>
      <c r="C258" s="31"/>
      <c r="D258" s="57"/>
      <c r="E258" s="87"/>
      <c r="F258" s="31"/>
    </row>
    <row r="259" spans="1:6" x14ac:dyDescent="0.25">
      <c r="A259" s="159" t="s">
        <v>69</v>
      </c>
      <c r="B259" s="160">
        <v>50</v>
      </c>
      <c r="C259" s="31"/>
      <c r="D259" s="31"/>
      <c r="E259" s="87" t="s">
        <v>306</v>
      </c>
      <c r="F259" s="31">
        <v>50</v>
      </c>
    </row>
    <row r="260" spans="1:6" s="86" customFormat="1" ht="18" x14ac:dyDescent="0.25">
      <c r="A260" s="159" t="s">
        <v>70</v>
      </c>
      <c r="B260" s="160">
        <v>30</v>
      </c>
      <c r="C260" s="31"/>
      <c r="D260" s="31"/>
      <c r="E260" s="85"/>
      <c r="F260" s="118"/>
    </row>
    <row r="261" spans="1:6" x14ac:dyDescent="0.25">
      <c r="A261" s="159" t="s">
        <v>71</v>
      </c>
      <c r="B261" s="69" t="s">
        <v>192</v>
      </c>
      <c r="C261" s="31"/>
      <c r="D261" s="31"/>
      <c r="E261" s="87"/>
      <c r="F261" s="31"/>
    </row>
    <row r="262" spans="1:6" ht="21.4" customHeight="1" x14ac:dyDescent="0.25">
      <c r="A262" s="119" t="s">
        <v>112</v>
      </c>
      <c r="B262" s="120"/>
      <c r="C262" s="89"/>
      <c r="D262" s="130">
        <f>SUM(D254:D261)</f>
        <v>300</v>
      </c>
      <c r="E262" s="130"/>
      <c r="F262" s="130">
        <f t="shared" ref="F262" si="3">SUM(F254:F261)</f>
        <v>50</v>
      </c>
    </row>
    <row r="264" spans="1:6" ht="18" x14ac:dyDescent="0.25">
      <c r="A264" s="161"/>
      <c r="B264" s="161"/>
      <c r="C264" s="93"/>
      <c r="D264" s="94"/>
      <c r="E264" s="95"/>
    </row>
    <row r="265" spans="1:6" s="12" customFormat="1" ht="18" x14ac:dyDescent="0.25">
      <c r="A265" s="161"/>
      <c r="B265" s="161"/>
      <c r="C265" s="97"/>
      <c r="E265" s="95"/>
      <c r="F265" s="97"/>
    </row>
    <row r="266" spans="1:6" s="12" customFormat="1" ht="84.75" customHeight="1" x14ac:dyDescent="0.25">
      <c r="A266" s="266" t="s">
        <v>119</v>
      </c>
      <c r="B266" s="266"/>
      <c r="C266" s="266"/>
      <c r="D266" s="266"/>
      <c r="E266" s="64"/>
      <c r="F266" s="97"/>
    </row>
    <row r="267" spans="1:6" s="96" customFormat="1" ht="22.5" customHeight="1" x14ac:dyDescent="0.25">
      <c r="A267" s="162" t="s">
        <v>3</v>
      </c>
      <c r="B267" s="163"/>
      <c r="C267" s="164"/>
      <c r="D267" s="165"/>
      <c r="E267" s="95"/>
      <c r="F267" s="95"/>
    </row>
    <row r="268" spans="1:6" s="96" customFormat="1" ht="22.5" customHeight="1" x14ac:dyDescent="0.25">
      <c r="A268" s="293" t="s">
        <v>38</v>
      </c>
      <c r="B268" s="294"/>
      <c r="C268" s="294"/>
      <c r="D268" s="295"/>
      <c r="E268" s="95"/>
      <c r="F268" s="95"/>
    </row>
    <row r="269" spans="1:6" ht="52.5" customHeight="1" x14ac:dyDescent="0.25"/>
    <row r="271" spans="1:6" s="12" customFormat="1" ht="54.4" customHeight="1" x14ac:dyDescent="0.25">
      <c r="A271" s="266" t="s">
        <v>120</v>
      </c>
      <c r="B271" s="266"/>
      <c r="C271" s="266"/>
      <c r="D271" s="266"/>
      <c r="E271" s="166"/>
      <c r="F271" s="97"/>
    </row>
    <row r="272" spans="1:6" s="12" customFormat="1" ht="43.5" customHeight="1" x14ac:dyDescent="0.25">
      <c r="A272" s="65"/>
      <c r="B272" s="65"/>
      <c r="C272" s="35"/>
      <c r="D272" s="65"/>
      <c r="E272" s="64"/>
      <c r="F272" s="97"/>
    </row>
    <row r="273" spans="1:6" ht="27.4" customHeight="1" x14ac:dyDescent="0.25">
      <c r="A273" s="162" t="s">
        <v>3</v>
      </c>
      <c r="B273" s="163"/>
      <c r="C273" s="164"/>
      <c r="D273" s="165"/>
    </row>
    <row r="274" spans="1:6" ht="32.25" customHeight="1" x14ac:dyDescent="0.25">
      <c r="A274" s="293" t="s">
        <v>38</v>
      </c>
      <c r="B274" s="294"/>
      <c r="C274" s="294"/>
      <c r="D274" s="295"/>
    </row>
    <row r="275" spans="1:6" ht="52.5" customHeight="1" x14ac:dyDescent="0.25"/>
    <row r="277" spans="1:6" s="12" customFormat="1" x14ac:dyDescent="0.25">
      <c r="A277" s="65"/>
      <c r="B277" s="65"/>
      <c r="C277" s="35"/>
      <c r="D277" s="65"/>
      <c r="E277" s="64"/>
      <c r="F277" s="97"/>
    </row>
    <row r="278" spans="1:6" s="12" customFormat="1" ht="43.5" customHeight="1" x14ac:dyDescent="0.25">
      <c r="A278" s="65"/>
      <c r="B278" s="65"/>
      <c r="C278" s="35"/>
      <c r="D278" s="65"/>
      <c r="E278" s="64"/>
      <c r="F278" s="97"/>
    </row>
  </sheetData>
  <mergeCells count="71">
    <mergeCell ref="A266:D266"/>
    <mergeCell ref="A268:D268"/>
    <mergeCell ref="A274:D274"/>
    <mergeCell ref="A271:D271"/>
    <mergeCell ref="A7:B7"/>
    <mergeCell ref="A193:B193"/>
    <mergeCell ref="A202:B202"/>
    <mergeCell ref="A255:B255"/>
    <mergeCell ref="A169:D169"/>
    <mergeCell ref="A253:B253"/>
    <mergeCell ref="A174:B174"/>
    <mergeCell ref="C8:D15"/>
    <mergeCell ref="C7:D7"/>
    <mergeCell ref="A82:B82"/>
    <mergeCell ref="A68:B68"/>
    <mergeCell ref="A109:B109"/>
    <mergeCell ref="A219:B219"/>
    <mergeCell ref="A136:B136"/>
    <mergeCell ref="A151:B151"/>
    <mergeCell ref="A171:B171"/>
    <mergeCell ref="A135:B135"/>
    <mergeCell ref="A160:B160"/>
    <mergeCell ref="A184:B184"/>
    <mergeCell ref="A192:B192"/>
    <mergeCell ref="A145:B145"/>
    <mergeCell ref="A137:B137"/>
    <mergeCell ref="A152:B152"/>
    <mergeCell ref="A218:B218"/>
    <mergeCell ref="A175:B175"/>
    <mergeCell ref="A212:D212"/>
    <mergeCell ref="C171:D171"/>
    <mergeCell ref="A129:B129"/>
    <mergeCell ref="A110:B110"/>
    <mergeCell ref="A61:B61"/>
    <mergeCell ref="A67:B67"/>
    <mergeCell ref="A75:B75"/>
    <mergeCell ref="A96:B96"/>
    <mergeCell ref="A103:B103"/>
    <mergeCell ref="A117:B117"/>
    <mergeCell ref="A81:B81"/>
    <mergeCell ref="A89:B89"/>
    <mergeCell ref="A123:B123"/>
    <mergeCell ref="A1:D1"/>
    <mergeCell ref="A3:D3"/>
    <mergeCell ref="C6:D6"/>
    <mergeCell ref="A126:D126"/>
    <mergeCell ref="A6:B6"/>
    <mergeCell ref="A95:B95"/>
    <mergeCell ref="A18:B18"/>
    <mergeCell ref="A17:B17"/>
    <mergeCell ref="A37:B37"/>
    <mergeCell ref="A53:B53"/>
    <mergeCell ref="A38:B38"/>
    <mergeCell ref="A46:B46"/>
    <mergeCell ref="A54:B54"/>
    <mergeCell ref="E217:F217"/>
    <mergeCell ref="C252:D254"/>
    <mergeCell ref="E252:F254"/>
    <mergeCell ref="C16:D16"/>
    <mergeCell ref="E16:F16"/>
    <mergeCell ref="C135:D135"/>
    <mergeCell ref="E135:F135"/>
    <mergeCell ref="E173:F173"/>
    <mergeCell ref="C129:D129"/>
    <mergeCell ref="A250:D250"/>
    <mergeCell ref="A254:B254"/>
    <mergeCell ref="A227:B227"/>
    <mergeCell ref="A234:B234"/>
    <mergeCell ref="A233:B233"/>
    <mergeCell ref="C217:D217"/>
    <mergeCell ref="C173:D173"/>
  </mergeCells>
  <printOptions horizontalCentered="1" verticalCentered="1"/>
  <pageMargins left="0.31496062992125984" right="0.31496062992125984" top="0.74803149606299213" bottom="0.74803149606299213" header="0.31496062992125984" footer="0.31496062992125984"/>
  <pageSetup scale="55"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9C6F-0158-4128-887B-072928181DE2}">
  <dimension ref="A1:M37"/>
  <sheetViews>
    <sheetView showGridLines="0" zoomScale="90" zoomScaleNormal="90" workbookViewId="0">
      <selection sqref="A1:M1"/>
    </sheetView>
  </sheetViews>
  <sheetFormatPr baseColWidth="10" defaultRowHeight="15.75" x14ac:dyDescent="0.25"/>
  <cols>
    <col min="1" max="1" width="18.85546875" style="38" customWidth="1"/>
    <col min="2" max="2" width="38.28515625" style="38" bestFit="1" customWidth="1"/>
    <col min="3" max="3" width="17" style="38" customWidth="1"/>
    <col min="4" max="7" width="15.42578125" style="38" bestFit="1" customWidth="1"/>
    <col min="8" max="9" width="10.140625" style="38" bestFit="1" customWidth="1"/>
    <col min="10" max="10" width="17.140625" style="38" bestFit="1" customWidth="1"/>
    <col min="11" max="11" width="9.5703125" style="38" bestFit="1" customWidth="1"/>
    <col min="12" max="12" width="16.140625" style="38" customWidth="1"/>
    <col min="13" max="13" width="14.140625" style="38" customWidth="1"/>
    <col min="14" max="16384" width="11.42578125" style="38"/>
  </cols>
  <sheetData>
    <row r="1" spans="1:13" ht="21" customHeight="1" x14ac:dyDescent="0.25">
      <c r="A1" s="380" t="s">
        <v>404</v>
      </c>
      <c r="B1" s="380"/>
      <c r="C1" s="380"/>
      <c r="D1" s="380"/>
      <c r="E1" s="380"/>
      <c r="F1" s="380"/>
      <c r="G1" s="380"/>
      <c r="H1" s="380"/>
      <c r="I1" s="380"/>
      <c r="J1" s="380"/>
      <c r="K1" s="380"/>
      <c r="L1" s="380"/>
      <c r="M1" s="380"/>
    </row>
    <row r="2" spans="1:13" ht="21" customHeight="1" x14ac:dyDescent="0.25">
      <c r="A2" s="380" t="s">
        <v>405</v>
      </c>
      <c r="B2" s="380"/>
      <c r="C2" s="380"/>
      <c r="D2" s="380"/>
      <c r="E2" s="380"/>
      <c r="F2" s="380"/>
      <c r="G2" s="380"/>
      <c r="H2" s="380"/>
      <c r="I2" s="380"/>
      <c r="J2" s="380"/>
      <c r="K2" s="380"/>
      <c r="L2" s="380"/>
      <c r="M2" s="380"/>
    </row>
    <row r="3" spans="1:13" ht="15.75" customHeight="1" x14ac:dyDescent="0.25">
      <c r="A3" s="391" t="s">
        <v>316</v>
      </c>
      <c r="B3" s="398" t="s">
        <v>317</v>
      </c>
      <c r="C3" s="399" t="s">
        <v>341</v>
      </c>
      <c r="D3" s="399" t="s">
        <v>342</v>
      </c>
      <c r="E3" s="398" t="s">
        <v>326</v>
      </c>
      <c r="F3" s="398" t="s">
        <v>327</v>
      </c>
      <c r="G3" s="395" t="s">
        <v>331</v>
      </c>
      <c r="H3" s="398" t="s">
        <v>332</v>
      </c>
      <c r="I3" s="398"/>
      <c r="J3" s="170" t="s">
        <v>333</v>
      </c>
      <c r="K3" s="395" t="s">
        <v>261</v>
      </c>
      <c r="L3" s="395" t="s">
        <v>319</v>
      </c>
      <c r="M3" s="395" t="s">
        <v>346</v>
      </c>
    </row>
    <row r="4" spans="1:13" ht="47.25" x14ac:dyDescent="0.25">
      <c r="A4" s="391"/>
      <c r="B4" s="398"/>
      <c r="C4" s="400"/>
      <c r="D4" s="400"/>
      <c r="E4" s="398"/>
      <c r="F4" s="398"/>
      <c r="G4" s="395"/>
      <c r="H4" s="169" t="s">
        <v>334</v>
      </c>
      <c r="I4" s="169" t="s">
        <v>335</v>
      </c>
      <c r="J4" s="170" t="s">
        <v>339</v>
      </c>
      <c r="K4" s="395"/>
      <c r="L4" s="396"/>
      <c r="M4" s="395"/>
    </row>
    <row r="5" spans="1:13" ht="31.5" x14ac:dyDescent="0.25">
      <c r="A5" s="392" t="s">
        <v>247</v>
      </c>
      <c r="B5" s="168" t="s">
        <v>340</v>
      </c>
      <c r="C5" s="180">
        <v>750983844005</v>
      </c>
      <c r="D5" s="172" t="s">
        <v>328</v>
      </c>
      <c r="E5" s="174">
        <v>1110637027</v>
      </c>
      <c r="F5" s="174">
        <f>E5*19%</f>
        <v>211021035.13</v>
      </c>
      <c r="G5" s="174">
        <f>E5+F5</f>
        <v>1321658062.1300001</v>
      </c>
      <c r="H5" s="178">
        <v>45499</v>
      </c>
      <c r="I5" s="178">
        <v>45876</v>
      </c>
      <c r="J5" s="36">
        <v>42</v>
      </c>
      <c r="K5" s="179">
        <f>K17*J5/J17</f>
        <v>217.24137931034483</v>
      </c>
      <c r="L5" s="181">
        <v>0.2</v>
      </c>
      <c r="M5" s="179">
        <f>K5*L5</f>
        <v>43.448275862068968</v>
      </c>
    </row>
    <row r="6" spans="1:13" x14ac:dyDescent="0.25">
      <c r="A6" s="392"/>
      <c r="B6" s="168" t="s">
        <v>336</v>
      </c>
      <c r="C6" s="180">
        <v>1160000000</v>
      </c>
      <c r="D6" s="173">
        <v>98276</v>
      </c>
      <c r="E6" s="174">
        <v>117747871</v>
      </c>
      <c r="F6" s="174">
        <f t="shared" ref="F6:F11" si="0">E6*19%</f>
        <v>22372095.490000002</v>
      </c>
      <c r="G6" s="174">
        <f t="shared" ref="G6:G11" si="1">E6+F6</f>
        <v>140119966.49000001</v>
      </c>
      <c r="H6" s="178">
        <v>45499</v>
      </c>
      <c r="I6" s="178">
        <v>45876</v>
      </c>
      <c r="J6" s="36">
        <v>42</v>
      </c>
      <c r="K6" s="179">
        <f t="shared" ref="K6:K11" si="2">K18*J6/J18</f>
        <v>217.24137931034483</v>
      </c>
      <c r="L6" s="181">
        <v>0.15</v>
      </c>
      <c r="M6" s="179">
        <f t="shared" ref="M6:M11" si="3">K6*L6</f>
        <v>32.586206896551722</v>
      </c>
    </row>
    <row r="7" spans="1:13" x14ac:dyDescent="0.25">
      <c r="A7" s="392"/>
      <c r="B7" s="168" t="s">
        <v>337</v>
      </c>
      <c r="C7" s="180">
        <v>7000000000</v>
      </c>
      <c r="D7" s="173">
        <v>5028571</v>
      </c>
      <c r="E7" s="174">
        <v>363572603</v>
      </c>
      <c r="F7" s="174">
        <f t="shared" si="0"/>
        <v>69078794.570000008</v>
      </c>
      <c r="G7" s="174">
        <f t="shared" si="1"/>
        <v>432651397.56999999</v>
      </c>
      <c r="H7" s="178">
        <v>45499</v>
      </c>
      <c r="I7" s="178">
        <v>45876</v>
      </c>
      <c r="J7" s="36">
        <v>42</v>
      </c>
      <c r="K7" s="179">
        <f t="shared" si="2"/>
        <v>217.24137931034483</v>
      </c>
      <c r="L7" s="181">
        <v>0.05</v>
      </c>
      <c r="M7" s="179">
        <f t="shared" si="3"/>
        <v>10.862068965517242</v>
      </c>
    </row>
    <row r="8" spans="1:13" x14ac:dyDescent="0.25">
      <c r="A8" s="392"/>
      <c r="B8" s="168" t="s">
        <v>324</v>
      </c>
      <c r="C8" s="180">
        <v>30000000000</v>
      </c>
      <c r="D8" s="171" t="s">
        <v>329</v>
      </c>
      <c r="E8" s="174">
        <v>30986301</v>
      </c>
      <c r="F8" s="174">
        <f t="shared" si="0"/>
        <v>5887397.1900000004</v>
      </c>
      <c r="G8" s="174">
        <f t="shared" si="1"/>
        <v>36873698.189999998</v>
      </c>
      <c r="H8" s="178">
        <v>45499</v>
      </c>
      <c r="I8" s="178">
        <v>45876</v>
      </c>
      <c r="J8" s="36">
        <v>42</v>
      </c>
      <c r="K8" s="179">
        <f t="shared" si="2"/>
        <v>217.24137931034483</v>
      </c>
      <c r="L8" s="181">
        <v>0.15</v>
      </c>
      <c r="M8" s="179">
        <f t="shared" si="3"/>
        <v>32.586206896551722</v>
      </c>
    </row>
    <row r="9" spans="1:13" x14ac:dyDescent="0.25">
      <c r="A9" s="392"/>
      <c r="B9" s="168" t="s">
        <v>321</v>
      </c>
      <c r="C9" s="180">
        <v>12500000000</v>
      </c>
      <c r="D9" s="171" t="s">
        <v>330</v>
      </c>
      <c r="E9" s="174">
        <v>34429654</v>
      </c>
      <c r="F9" s="174">
        <f t="shared" si="0"/>
        <v>6541634.2599999998</v>
      </c>
      <c r="G9" s="174">
        <f t="shared" si="1"/>
        <v>40971288.259999998</v>
      </c>
      <c r="H9" s="178">
        <v>45499</v>
      </c>
      <c r="I9" s="178">
        <v>45876</v>
      </c>
      <c r="J9" s="36">
        <v>42</v>
      </c>
      <c r="K9" s="179">
        <f t="shared" si="2"/>
        <v>434.48275862068965</v>
      </c>
      <c r="L9" s="181">
        <v>0.1</v>
      </c>
      <c r="M9" s="179">
        <f t="shared" si="3"/>
        <v>43.448275862068968</v>
      </c>
    </row>
    <row r="10" spans="1:13" x14ac:dyDescent="0.25">
      <c r="A10" s="392"/>
      <c r="B10" s="168" t="s">
        <v>323</v>
      </c>
      <c r="C10" s="180">
        <v>563800000</v>
      </c>
      <c r="D10" s="173">
        <v>37000</v>
      </c>
      <c r="E10" s="174">
        <v>21546428</v>
      </c>
      <c r="F10" s="174">
        <f t="shared" si="0"/>
        <v>4093821.32</v>
      </c>
      <c r="G10" s="174">
        <f t="shared" si="1"/>
        <v>25640249.32</v>
      </c>
      <c r="H10" s="178">
        <v>45499</v>
      </c>
      <c r="I10" s="178">
        <v>45876</v>
      </c>
      <c r="J10" s="36">
        <v>42</v>
      </c>
      <c r="K10" s="179">
        <f>K22*J10/J22</f>
        <v>434.48275862068965</v>
      </c>
      <c r="L10" s="181">
        <v>0.25</v>
      </c>
      <c r="M10" s="179">
        <f t="shared" si="3"/>
        <v>108.62068965517241</v>
      </c>
    </row>
    <row r="11" spans="1:13" x14ac:dyDescent="0.25">
      <c r="A11" s="392"/>
      <c r="B11" s="168" t="s">
        <v>322</v>
      </c>
      <c r="C11" s="180">
        <v>5000000000</v>
      </c>
      <c r="D11" s="173">
        <v>203456</v>
      </c>
      <c r="E11" s="174">
        <v>1050726887</v>
      </c>
      <c r="F11" s="174">
        <f t="shared" si="0"/>
        <v>199638108.53</v>
      </c>
      <c r="G11" s="174">
        <f t="shared" si="1"/>
        <v>1250364995.53</v>
      </c>
      <c r="H11" s="178">
        <v>45499</v>
      </c>
      <c r="I11" s="178">
        <v>45876</v>
      </c>
      <c r="J11" s="36">
        <v>42</v>
      </c>
      <c r="K11" s="179">
        <f t="shared" si="2"/>
        <v>217.24137931034483</v>
      </c>
      <c r="L11" s="181">
        <v>0.1</v>
      </c>
      <c r="M11" s="179">
        <f t="shared" si="3"/>
        <v>21.724137931034484</v>
      </c>
    </row>
    <row r="12" spans="1:13" ht="15.75" customHeight="1" x14ac:dyDescent="0.25">
      <c r="A12" s="402" t="s">
        <v>338</v>
      </c>
      <c r="B12" s="403"/>
      <c r="C12" s="403"/>
      <c r="D12" s="404"/>
      <c r="E12" s="176">
        <f>SUM(E5:E11)</f>
        <v>2729646771</v>
      </c>
      <c r="F12" s="176">
        <f t="shared" ref="F12:G12" si="4">SUM(F5:F11)</f>
        <v>518632886.49000001</v>
      </c>
      <c r="G12" s="176">
        <f t="shared" si="4"/>
        <v>3248279657.4899998</v>
      </c>
      <c r="H12" s="40"/>
      <c r="I12" s="40"/>
      <c r="J12" s="40"/>
      <c r="K12" s="41"/>
      <c r="L12" s="184">
        <f>SUM(L5:L11)</f>
        <v>0.99999999999999989</v>
      </c>
      <c r="M12" s="183">
        <f>SUM(M5:M11)</f>
        <v>293.27586206896552</v>
      </c>
    </row>
    <row r="13" spans="1:13" x14ac:dyDescent="0.25">
      <c r="H13" s="177"/>
      <c r="I13" s="177"/>
      <c r="J13" s="177"/>
    </row>
    <row r="15" spans="1:13" ht="15.75" customHeight="1" x14ac:dyDescent="0.25">
      <c r="A15" s="391" t="s">
        <v>316</v>
      </c>
      <c r="B15" s="398" t="s">
        <v>317</v>
      </c>
      <c r="C15" s="399" t="s">
        <v>341</v>
      </c>
      <c r="D15" s="399" t="s">
        <v>342</v>
      </c>
      <c r="E15" s="398" t="s">
        <v>326</v>
      </c>
      <c r="F15" s="398" t="s">
        <v>327</v>
      </c>
      <c r="G15" s="395" t="s">
        <v>331</v>
      </c>
      <c r="H15" s="398" t="s">
        <v>332</v>
      </c>
      <c r="I15" s="398"/>
      <c r="J15" s="170" t="s">
        <v>333</v>
      </c>
      <c r="K15" s="395" t="s">
        <v>261</v>
      </c>
      <c r="L15" s="395" t="s">
        <v>319</v>
      </c>
      <c r="M15" s="395" t="s">
        <v>346</v>
      </c>
    </row>
    <row r="16" spans="1:13" ht="47.25" x14ac:dyDescent="0.25">
      <c r="A16" s="391"/>
      <c r="B16" s="398"/>
      <c r="C16" s="400"/>
      <c r="D16" s="400"/>
      <c r="E16" s="398"/>
      <c r="F16" s="398"/>
      <c r="G16" s="395"/>
      <c r="H16" s="169" t="s">
        <v>334</v>
      </c>
      <c r="I16" s="169" t="s">
        <v>335</v>
      </c>
      <c r="J16" s="170" t="s">
        <v>339</v>
      </c>
      <c r="K16" s="395"/>
      <c r="L16" s="396"/>
      <c r="M16" s="395"/>
    </row>
    <row r="17" spans="1:13" ht="15.75" customHeight="1" x14ac:dyDescent="0.25">
      <c r="A17" s="387" t="s">
        <v>402</v>
      </c>
      <c r="B17" s="168" t="s">
        <v>340</v>
      </c>
      <c r="C17" s="180">
        <v>149385471275</v>
      </c>
      <c r="D17" s="172">
        <v>1.6095999999999999</v>
      </c>
      <c r="E17" s="174">
        <v>1298732366</v>
      </c>
      <c r="F17" s="174">
        <f>E17*19%</f>
        <v>246759149.53999999</v>
      </c>
      <c r="G17" s="174">
        <f>E17+F17</f>
        <v>1545491515.54</v>
      </c>
      <c r="H17" s="178">
        <v>45499</v>
      </c>
      <c r="I17" s="178">
        <v>45892</v>
      </c>
      <c r="J17" s="36">
        <v>58</v>
      </c>
      <c r="K17" s="36">
        <v>300</v>
      </c>
      <c r="L17" s="181">
        <v>0.2</v>
      </c>
      <c r="M17" s="36">
        <f>K17*L17</f>
        <v>60</v>
      </c>
    </row>
    <row r="18" spans="1:13" ht="15.75" customHeight="1" x14ac:dyDescent="0.25">
      <c r="A18" s="388"/>
      <c r="B18" s="168" t="s">
        <v>336</v>
      </c>
      <c r="C18" s="180">
        <v>1160000000</v>
      </c>
      <c r="D18" s="172">
        <v>11.4277</v>
      </c>
      <c r="E18" s="174">
        <v>142730848</v>
      </c>
      <c r="F18" s="174">
        <f t="shared" ref="F18:F23" si="5">E18*19%</f>
        <v>27118861.120000001</v>
      </c>
      <c r="G18" s="174">
        <f t="shared" ref="G18:G23" si="6">E18+F18</f>
        <v>169849709.12</v>
      </c>
      <c r="H18" s="178">
        <v>45499</v>
      </c>
      <c r="I18" s="178">
        <v>45876</v>
      </c>
      <c r="J18" s="36">
        <v>58</v>
      </c>
      <c r="K18" s="36">
        <v>300</v>
      </c>
      <c r="L18" s="181">
        <v>0.15</v>
      </c>
      <c r="M18" s="36">
        <f t="shared" ref="M18:M23" si="7">K18*L18</f>
        <v>45</v>
      </c>
    </row>
    <row r="19" spans="1:13" ht="15.75" customHeight="1" x14ac:dyDescent="0.25">
      <c r="A19" s="388"/>
      <c r="B19" s="168" t="s">
        <v>337</v>
      </c>
      <c r="C19" s="180">
        <v>7000000000</v>
      </c>
      <c r="D19" s="172">
        <v>2.0451000000000001</v>
      </c>
      <c r="E19" s="174">
        <v>34375206</v>
      </c>
      <c r="F19" s="174">
        <f t="shared" si="5"/>
        <v>6531289.1399999997</v>
      </c>
      <c r="G19" s="174">
        <f t="shared" si="6"/>
        <v>40906495.140000001</v>
      </c>
      <c r="H19" s="178">
        <v>45499</v>
      </c>
      <c r="I19" s="178">
        <v>45876</v>
      </c>
      <c r="J19" s="36">
        <v>58</v>
      </c>
      <c r="K19" s="36">
        <v>300</v>
      </c>
      <c r="L19" s="181">
        <v>0.05</v>
      </c>
      <c r="M19" s="36">
        <f t="shared" si="7"/>
        <v>15</v>
      </c>
    </row>
    <row r="20" spans="1:13" ht="15.75" customHeight="1" x14ac:dyDescent="0.25">
      <c r="A20" s="388"/>
      <c r="B20" s="168" t="s">
        <v>324</v>
      </c>
      <c r="C20" s="180">
        <v>30000000000</v>
      </c>
      <c r="D20" s="172">
        <v>8.6400000000000005E-2</v>
      </c>
      <c r="E20" s="174">
        <v>27904111</v>
      </c>
      <c r="F20" s="174">
        <f t="shared" si="5"/>
        <v>5301781.09</v>
      </c>
      <c r="G20" s="174">
        <f t="shared" si="6"/>
        <v>33205892.09</v>
      </c>
      <c r="H20" s="178">
        <v>45499</v>
      </c>
      <c r="I20" s="178">
        <v>45876</v>
      </c>
      <c r="J20" s="36">
        <v>58</v>
      </c>
      <c r="K20" s="36">
        <v>300</v>
      </c>
      <c r="L20" s="181">
        <v>0.15</v>
      </c>
      <c r="M20" s="36">
        <f t="shared" si="7"/>
        <v>45</v>
      </c>
    </row>
    <row r="21" spans="1:13" ht="15.75" customHeight="1" x14ac:dyDescent="0.25">
      <c r="A21" s="388"/>
      <c r="B21" s="168" t="s">
        <v>321</v>
      </c>
      <c r="C21" s="180">
        <v>12500000000</v>
      </c>
      <c r="D21" s="172">
        <v>3.55</v>
      </c>
      <c r="E21" s="174">
        <v>21550290</v>
      </c>
      <c r="F21" s="174">
        <f t="shared" si="5"/>
        <v>4094555.1</v>
      </c>
      <c r="G21" s="174">
        <f t="shared" si="6"/>
        <v>25644845.100000001</v>
      </c>
      <c r="H21" s="178">
        <v>45499</v>
      </c>
      <c r="I21" s="178">
        <v>45876</v>
      </c>
      <c r="J21" s="36">
        <v>58</v>
      </c>
      <c r="K21" s="36">
        <v>600</v>
      </c>
      <c r="L21" s="181">
        <v>0.1</v>
      </c>
      <c r="M21" s="36">
        <f t="shared" si="7"/>
        <v>60</v>
      </c>
    </row>
    <row r="22" spans="1:13" ht="15.75" customHeight="1" x14ac:dyDescent="0.25">
      <c r="A22" s="388"/>
      <c r="B22" s="168" t="s">
        <v>323</v>
      </c>
      <c r="C22" s="180">
        <v>563800000</v>
      </c>
      <c r="D22" s="172">
        <v>19.510000000000002</v>
      </c>
      <c r="E22" s="174">
        <v>1050332877</v>
      </c>
      <c r="F22" s="174">
        <f t="shared" si="5"/>
        <v>199563246.63</v>
      </c>
      <c r="G22" s="174">
        <f t="shared" si="6"/>
        <v>1249896123.6300001</v>
      </c>
      <c r="H22" s="178">
        <v>45499</v>
      </c>
      <c r="I22" s="178">
        <v>45876</v>
      </c>
      <c r="J22" s="36">
        <v>58</v>
      </c>
      <c r="K22" s="36">
        <v>600</v>
      </c>
      <c r="L22" s="181">
        <v>0.25</v>
      </c>
      <c r="M22" s="36">
        <f t="shared" si="7"/>
        <v>150</v>
      </c>
    </row>
    <row r="23" spans="1:13" ht="15.75" customHeight="1" x14ac:dyDescent="0.25">
      <c r="A23" s="389"/>
      <c r="B23" s="168" t="s">
        <v>322</v>
      </c>
      <c r="C23" s="180">
        <v>5000000000</v>
      </c>
      <c r="D23" s="172">
        <v>2.0451000000000001</v>
      </c>
      <c r="E23" s="174">
        <v>154136985</v>
      </c>
      <c r="F23" s="174">
        <f t="shared" si="5"/>
        <v>29286027.149999999</v>
      </c>
      <c r="G23" s="174">
        <f t="shared" si="6"/>
        <v>183423012.15000001</v>
      </c>
      <c r="H23" s="178">
        <v>45499</v>
      </c>
      <c r="I23" s="178">
        <v>45876</v>
      </c>
      <c r="J23" s="36">
        <v>58</v>
      </c>
      <c r="K23" s="36">
        <v>300</v>
      </c>
      <c r="L23" s="181">
        <v>0.1</v>
      </c>
      <c r="M23" s="36">
        <f t="shared" si="7"/>
        <v>30</v>
      </c>
    </row>
    <row r="24" spans="1:13" x14ac:dyDescent="0.25">
      <c r="A24" s="402" t="s">
        <v>338</v>
      </c>
      <c r="B24" s="403"/>
      <c r="C24" s="403"/>
      <c r="D24" s="404"/>
      <c r="E24" s="176">
        <f>SUM(E17:E23)</f>
        <v>2729762683</v>
      </c>
      <c r="F24" s="176">
        <f t="shared" ref="F24" si="8">SUM(F17:F23)</f>
        <v>518654909.76999992</v>
      </c>
      <c r="G24" s="176">
        <f t="shared" ref="G24" si="9">SUM(G17:G23)</f>
        <v>3248417592.77</v>
      </c>
      <c r="H24" s="40"/>
      <c r="I24" s="40"/>
      <c r="J24" s="40"/>
      <c r="K24" s="41"/>
      <c r="L24" s="182">
        <f>SUM(L17:L23)</f>
        <v>0.99999999999999989</v>
      </c>
      <c r="M24" s="39">
        <f>SUM(M17:M23)</f>
        <v>405</v>
      </c>
    </row>
    <row r="28" spans="1:13" ht="15.75" customHeight="1" x14ac:dyDescent="0.25">
      <c r="B28" s="398" t="s">
        <v>317</v>
      </c>
      <c r="C28" s="398" t="s">
        <v>347</v>
      </c>
      <c r="D28" s="405" t="s">
        <v>247</v>
      </c>
      <c r="E28" s="405"/>
      <c r="F28" s="406" t="s">
        <v>258</v>
      </c>
      <c r="G28" s="406"/>
    </row>
    <row r="29" spans="1:13" ht="15.75" customHeight="1" x14ac:dyDescent="0.25">
      <c r="B29" s="398"/>
      <c r="C29" s="398"/>
      <c r="D29" s="405"/>
      <c r="E29" s="405"/>
      <c r="F29" s="406"/>
      <c r="G29" s="406"/>
    </row>
    <row r="30" spans="1:13" ht="15.75" customHeight="1" x14ac:dyDescent="0.25">
      <c r="B30" s="168" t="s">
        <v>340</v>
      </c>
      <c r="C30" s="397">
        <v>1932032649</v>
      </c>
      <c r="D30" s="175">
        <f>G5</f>
        <v>1321658062.1300001</v>
      </c>
      <c r="E30" s="397">
        <f>SUM(D30:D33)</f>
        <v>2749016722.3400002</v>
      </c>
      <c r="F30" s="175">
        <f>G17</f>
        <v>1545491515.54</v>
      </c>
      <c r="G30" s="397">
        <f>SUM(F30:F33)</f>
        <v>1931970128.8999999</v>
      </c>
    </row>
    <row r="31" spans="1:13" ht="15.75" customHeight="1" x14ac:dyDescent="0.25">
      <c r="B31" s="168" t="s">
        <v>336</v>
      </c>
      <c r="C31" s="397"/>
      <c r="D31" s="175">
        <f>G6</f>
        <v>140119966.49000001</v>
      </c>
      <c r="E31" s="397"/>
      <c r="F31" s="175">
        <f>G18</f>
        <v>169849709.12</v>
      </c>
      <c r="G31" s="397"/>
    </row>
    <row r="32" spans="1:13" ht="15.75" customHeight="1" x14ac:dyDescent="0.25">
      <c r="B32" s="168" t="s">
        <v>324</v>
      </c>
      <c r="C32" s="397"/>
      <c r="D32" s="175">
        <f>G8</f>
        <v>36873698.189999998</v>
      </c>
      <c r="E32" s="397"/>
      <c r="F32" s="175">
        <f>G20</f>
        <v>33205892.09</v>
      </c>
      <c r="G32" s="397"/>
    </row>
    <row r="33" spans="2:7" ht="15.75" customHeight="1" x14ac:dyDescent="0.25">
      <c r="B33" s="168" t="s">
        <v>322</v>
      </c>
      <c r="C33" s="397"/>
      <c r="D33" s="175">
        <f>G11</f>
        <v>1250364995.53</v>
      </c>
      <c r="E33" s="397"/>
      <c r="F33" s="175">
        <f>G23</f>
        <v>183423012.15000001</v>
      </c>
      <c r="G33" s="397"/>
    </row>
    <row r="34" spans="2:7" ht="15.75" customHeight="1" x14ac:dyDescent="0.25">
      <c r="B34" s="168" t="s">
        <v>337</v>
      </c>
      <c r="C34" s="401">
        <f>1250396546+40971863</f>
        <v>1291368409</v>
      </c>
      <c r="D34" s="175">
        <f>G7</f>
        <v>432651397.56999999</v>
      </c>
      <c r="E34" s="401">
        <f>SUM(D34:D35)</f>
        <v>458291646.88999999</v>
      </c>
      <c r="F34" s="175">
        <f>G19</f>
        <v>40906495.140000001</v>
      </c>
      <c r="G34" s="401">
        <f>SUM(F34:F35)</f>
        <v>1290802618.7700002</v>
      </c>
    </row>
    <row r="35" spans="2:7" ht="15.75" customHeight="1" x14ac:dyDescent="0.25">
      <c r="B35" s="168" t="s">
        <v>323</v>
      </c>
      <c r="C35" s="401"/>
      <c r="D35" s="175">
        <f>G10</f>
        <v>25640249.32</v>
      </c>
      <c r="E35" s="401"/>
      <c r="F35" s="175">
        <f>G22</f>
        <v>1249896123.6300001</v>
      </c>
      <c r="G35" s="401"/>
    </row>
    <row r="36" spans="2:7" ht="15.75" customHeight="1" x14ac:dyDescent="0.25">
      <c r="B36" s="168" t="s">
        <v>321</v>
      </c>
      <c r="C36" s="174">
        <v>25708740</v>
      </c>
      <c r="D36" s="175">
        <f>G9</f>
        <v>40971288.259999998</v>
      </c>
      <c r="E36" s="174">
        <f>D36</f>
        <v>40971288.259999998</v>
      </c>
      <c r="F36" s="175">
        <f>G21</f>
        <v>25644845.100000001</v>
      </c>
      <c r="G36" s="174">
        <f>F36</f>
        <v>25644845.100000001</v>
      </c>
    </row>
    <row r="37" spans="2:7" x14ac:dyDescent="0.25">
      <c r="B37" s="185" t="s">
        <v>113</v>
      </c>
      <c r="C37" s="176">
        <f>SUM(C30:C36)</f>
        <v>3249109798</v>
      </c>
      <c r="D37" s="176">
        <f>SUM(D30:D36)</f>
        <v>3248279657.4900007</v>
      </c>
      <c r="E37" s="176">
        <f>SUM(E30:E36)</f>
        <v>3248279657.4900002</v>
      </c>
      <c r="F37" s="176">
        <f>SUM(F30:F36)</f>
        <v>3248417592.77</v>
      </c>
      <c r="G37" s="176">
        <f>SUM(G30:G36)</f>
        <v>3248417592.77</v>
      </c>
    </row>
  </sheetData>
  <mergeCells count="38">
    <mergeCell ref="H3:I3"/>
    <mergeCell ref="A12:D12"/>
    <mergeCell ref="A15:A16"/>
    <mergeCell ref="B15:B16"/>
    <mergeCell ref="C15:C16"/>
    <mergeCell ref="D15:D16"/>
    <mergeCell ref="A3:A4"/>
    <mergeCell ref="B3:B4"/>
    <mergeCell ref="E3:E4"/>
    <mergeCell ref="F3:F4"/>
    <mergeCell ref="G3:G4"/>
    <mergeCell ref="C34:C35"/>
    <mergeCell ref="E15:E16"/>
    <mergeCell ref="F15:F16"/>
    <mergeCell ref="G15:G16"/>
    <mergeCell ref="H15:I15"/>
    <mergeCell ref="A24:D24"/>
    <mergeCell ref="E34:E35"/>
    <mergeCell ref="G30:G33"/>
    <mergeCell ref="G34:G35"/>
    <mergeCell ref="D28:E29"/>
    <mergeCell ref="F28:G29"/>
    <mergeCell ref="A1:M1"/>
    <mergeCell ref="A2:M2"/>
    <mergeCell ref="L3:L4"/>
    <mergeCell ref="M15:M16"/>
    <mergeCell ref="E30:E33"/>
    <mergeCell ref="K3:K4"/>
    <mergeCell ref="M3:M4"/>
    <mergeCell ref="K15:K16"/>
    <mergeCell ref="L15:L16"/>
    <mergeCell ref="B28:B29"/>
    <mergeCell ref="C28:C29"/>
    <mergeCell ref="C30:C33"/>
    <mergeCell ref="A17:A23"/>
    <mergeCell ref="A5:A11"/>
    <mergeCell ref="C3:C4"/>
    <mergeCell ref="D3:D4"/>
  </mergeCells>
  <conditionalFormatting sqref="D30 F30">
    <cfRule type="colorScale" priority="11">
      <colorScale>
        <cfvo type="min"/>
        <cfvo type="max"/>
        <color rgb="FF00FF00"/>
        <color theme="5"/>
      </colorScale>
    </cfRule>
  </conditionalFormatting>
  <conditionalFormatting sqref="D32 F32">
    <cfRule type="colorScale" priority="21">
      <colorScale>
        <cfvo type="min"/>
        <cfvo type="max"/>
        <color rgb="FF00FF00"/>
        <color theme="5"/>
      </colorScale>
    </cfRule>
  </conditionalFormatting>
  <conditionalFormatting sqref="D33 F33">
    <cfRule type="colorScale" priority="27">
      <colorScale>
        <cfvo type="min"/>
        <cfvo type="max"/>
        <color rgb="FF00FF00"/>
        <color theme="5"/>
      </colorScale>
    </cfRule>
  </conditionalFormatting>
  <conditionalFormatting sqref="D34 F34">
    <cfRule type="colorScale" priority="19">
      <colorScale>
        <cfvo type="min"/>
        <cfvo type="max"/>
        <color rgb="FF00FF00"/>
        <color theme="5"/>
      </colorScale>
    </cfRule>
  </conditionalFormatting>
  <conditionalFormatting sqref="D35 F35">
    <cfRule type="colorScale" priority="25">
      <colorScale>
        <cfvo type="min"/>
        <cfvo type="max"/>
        <color rgb="FF00FF00"/>
        <color theme="5"/>
      </colorScale>
    </cfRule>
  </conditionalFormatting>
  <conditionalFormatting sqref="D36 F36">
    <cfRule type="colorScale" priority="23">
      <colorScale>
        <cfvo type="min"/>
        <cfvo type="max"/>
        <color rgb="FF00FF00"/>
        <color theme="5"/>
      </colorScale>
    </cfRule>
  </conditionalFormatting>
  <conditionalFormatting sqref="F31 D31">
    <cfRule type="colorScale" priority="13">
      <colorScale>
        <cfvo type="min"/>
        <cfvo type="max"/>
        <color rgb="FF00FF00"/>
        <color theme="5"/>
      </colorScale>
    </cfRule>
    <cfRule type="colorScale" priority="14">
      <colorScale>
        <cfvo type="min"/>
        <cfvo type="max"/>
        <color rgb="FF00FF00"/>
        <color theme="5"/>
      </colorScale>
    </cfRule>
  </conditionalFormatting>
  <conditionalFormatting sqref="F32:F36 D32:D36">
    <cfRule type="colorScale" priority="17">
      <colorScale>
        <cfvo type="min"/>
        <cfvo type="max"/>
        <color rgb="FF00FF00"/>
        <color theme="5"/>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35070-0222-454A-8570-EDFEFB4FAAB5}">
  <dimension ref="B1:E11"/>
  <sheetViews>
    <sheetView showGridLines="0" tabSelected="1" workbookViewId="0"/>
  </sheetViews>
  <sheetFormatPr baseColWidth="10" defaultRowHeight="15.75" x14ac:dyDescent="0.25"/>
  <cols>
    <col min="1" max="1" width="5.7109375" style="38" customWidth="1"/>
    <col min="2" max="2" width="54.140625" style="38" bestFit="1" customWidth="1"/>
    <col min="3" max="3" width="9.5703125" style="42" bestFit="1" customWidth="1"/>
    <col min="4" max="4" width="22.42578125" style="38" customWidth="1"/>
    <col min="5" max="5" width="20.7109375" style="38" customWidth="1"/>
    <col min="6" max="16384" width="11.42578125" style="38"/>
  </cols>
  <sheetData>
    <row r="1" spans="2:5" ht="21" customHeight="1" x14ac:dyDescent="0.25">
      <c r="B1" s="407" t="s">
        <v>404</v>
      </c>
      <c r="C1" s="408"/>
      <c r="D1" s="408"/>
      <c r="E1" s="409"/>
    </row>
    <row r="2" spans="2:5" ht="21" customHeight="1" x14ac:dyDescent="0.25">
      <c r="B2" s="407" t="s">
        <v>403</v>
      </c>
      <c r="C2" s="408"/>
      <c r="D2" s="408"/>
      <c r="E2" s="409"/>
    </row>
    <row r="3" spans="2:5" ht="33.75" customHeight="1" x14ac:dyDescent="0.25">
      <c r="B3" s="39" t="s">
        <v>399</v>
      </c>
      <c r="C3" s="39" t="s">
        <v>261</v>
      </c>
      <c r="D3" s="37" t="s">
        <v>247</v>
      </c>
      <c r="E3" s="259" t="s">
        <v>402</v>
      </c>
    </row>
    <row r="4" spans="2:5" ht="15.75" customHeight="1" x14ac:dyDescent="0.25">
      <c r="B4" s="39" t="s">
        <v>260</v>
      </c>
      <c r="C4" s="39">
        <f>C5+C6</f>
        <v>600</v>
      </c>
      <c r="D4" s="60">
        <f t="shared" ref="D4:E4" si="0">D5+D6</f>
        <v>484.82586206896553</v>
      </c>
      <c r="E4" s="60">
        <f t="shared" si="0"/>
        <v>519.5</v>
      </c>
    </row>
    <row r="5" spans="2:5" ht="15.75" customHeight="1" x14ac:dyDescent="0.25">
      <c r="B5" s="41" t="s">
        <v>259</v>
      </c>
      <c r="C5" s="36">
        <v>300</v>
      </c>
      <c r="D5" s="62">
        <f>ECONOMICA!M12</f>
        <v>293.27586206896552</v>
      </c>
      <c r="E5" s="62">
        <f>ECONOMICA!M24</f>
        <v>405</v>
      </c>
    </row>
    <row r="6" spans="2:5" ht="15.75" customHeight="1" x14ac:dyDescent="0.25">
      <c r="B6" s="41" t="s">
        <v>262</v>
      </c>
      <c r="C6" s="36">
        <v>300</v>
      </c>
      <c r="D6" s="62">
        <f>PONDERACION!G14</f>
        <v>191.54999999999998</v>
      </c>
      <c r="E6" s="62">
        <f>PONDERACION!G27</f>
        <v>114.5</v>
      </c>
    </row>
    <row r="7" spans="2:5" ht="15.75" customHeight="1" x14ac:dyDescent="0.25">
      <c r="B7" s="39" t="s">
        <v>264</v>
      </c>
      <c r="C7" s="39">
        <f>C8+C9</f>
        <v>400</v>
      </c>
      <c r="D7" s="60">
        <f t="shared" ref="D7:E7" si="1">D8+D9</f>
        <v>374.7</v>
      </c>
      <c r="E7" s="60">
        <f t="shared" si="1"/>
        <v>276.43551514059709</v>
      </c>
    </row>
    <row r="8" spans="2:5" ht="15.75" customHeight="1" x14ac:dyDescent="0.25">
      <c r="B8" s="41" t="s">
        <v>265</v>
      </c>
      <c r="C8" s="36">
        <v>300</v>
      </c>
      <c r="D8" s="62">
        <f>PONDERACION!E14</f>
        <v>274.7</v>
      </c>
      <c r="E8" s="62">
        <f>PONDERACION!E27</f>
        <v>176.43551514059712</v>
      </c>
    </row>
    <row r="9" spans="2:5" ht="15.75" customHeight="1" x14ac:dyDescent="0.25">
      <c r="B9" s="41" t="s">
        <v>263</v>
      </c>
      <c r="C9" s="36">
        <v>100</v>
      </c>
      <c r="D9" s="62">
        <v>100</v>
      </c>
      <c r="E9" s="62">
        <v>100</v>
      </c>
    </row>
    <row r="10" spans="2:5" ht="15.75" customHeight="1" x14ac:dyDescent="0.25">
      <c r="B10" s="44" t="s">
        <v>113</v>
      </c>
      <c r="C10" s="44">
        <f>C4+C7</f>
        <v>1000</v>
      </c>
      <c r="D10" s="61">
        <f t="shared" ref="D10:E10" si="2">D4+D7</f>
        <v>859.52586206896558</v>
      </c>
      <c r="E10" s="61">
        <f t="shared" si="2"/>
        <v>795.93551514059709</v>
      </c>
    </row>
    <row r="11" spans="2:5" ht="15.75" customHeight="1" x14ac:dyDescent="0.25"/>
  </sheetData>
  <mergeCells count="2">
    <mergeCell ref="B1:E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F139"/>
  <sheetViews>
    <sheetView showGridLines="0" zoomScale="95" zoomScaleNormal="95" workbookViewId="0">
      <selection activeCell="E3" sqref="E3:F3"/>
    </sheetView>
  </sheetViews>
  <sheetFormatPr baseColWidth="10" defaultColWidth="11.42578125" defaultRowHeight="16.5" x14ac:dyDescent="0.25"/>
  <cols>
    <col min="1" max="1" width="87.7109375" style="1" customWidth="1"/>
    <col min="2" max="2" width="9.5703125" style="1" customWidth="1"/>
    <col min="3" max="3" width="41" style="1" bestFit="1" customWidth="1"/>
    <col min="4" max="4" width="9.42578125" style="1" bestFit="1" customWidth="1"/>
    <col min="5" max="5" width="35.28515625" style="1" customWidth="1"/>
    <col min="6" max="6" width="9.42578125" style="1" bestFit="1" customWidth="1"/>
    <col min="7" max="256" width="11.42578125" style="1" customWidth="1"/>
    <col min="257" max="16384" width="11.42578125" style="1"/>
  </cols>
  <sheetData>
    <row r="1" spans="1:6" ht="51" customHeight="1" x14ac:dyDescent="0.25">
      <c r="A1" s="305" t="s">
        <v>104</v>
      </c>
      <c r="B1" s="305"/>
      <c r="C1" s="305"/>
      <c r="D1" s="305"/>
      <c r="E1" s="305"/>
      <c r="F1" s="305"/>
    </row>
    <row r="2" spans="1:6" ht="24.75" customHeight="1" x14ac:dyDescent="0.25">
      <c r="A2" s="305" t="s">
        <v>248</v>
      </c>
      <c r="B2" s="305"/>
      <c r="C2" s="305"/>
      <c r="D2" s="305"/>
      <c r="E2" s="305"/>
      <c r="F2" s="305"/>
    </row>
    <row r="3" spans="1:6" ht="34.5" customHeight="1" x14ac:dyDescent="0.25">
      <c r="A3" s="308" t="s">
        <v>1</v>
      </c>
      <c r="B3" s="308" t="s">
        <v>2</v>
      </c>
      <c r="C3" s="306" t="s">
        <v>247</v>
      </c>
      <c r="D3" s="307"/>
      <c r="E3" s="262" t="s">
        <v>402</v>
      </c>
      <c r="F3" s="263"/>
    </row>
    <row r="4" spans="1:6" s="3" customFormat="1" ht="18" x14ac:dyDescent="0.25">
      <c r="A4" s="309"/>
      <c r="B4" s="309"/>
      <c r="C4" s="28" t="s">
        <v>197</v>
      </c>
      <c r="D4" s="28" t="s">
        <v>2</v>
      </c>
      <c r="E4" s="30" t="s">
        <v>197</v>
      </c>
      <c r="F4" s="30" t="s">
        <v>2</v>
      </c>
    </row>
    <row r="5" spans="1:6" s="8" customFormat="1" ht="49.5" customHeight="1" x14ac:dyDescent="0.2">
      <c r="A5" s="4" t="s">
        <v>249</v>
      </c>
      <c r="B5" s="5">
        <v>40</v>
      </c>
      <c r="C5" s="6" t="s">
        <v>200</v>
      </c>
      <c r="D5" s="7">
        <v>40</v>
      </c>
      <c r="E5" s="48" t="s">
        <v>269</v>
      </c>
      <c r="F5" s="7">
        <v>40</v>
      </c>
    </row>
    <row r="6" spans="1:6" ht="113.25" customHeight="1" x14ac:dyDescent="0.25">
      <c r="A6" s="4" t="s">
        <v>250</v>
      </c>
      <c r="B6" s="5">
        <v>40</v>
      </c>
      <c r="C6" s="6" t="s">
        <v>201</v>
      </c>
      <c r="D6" s="7">
        <f>+F6*15.5/20</f>
        <v>31</v>
      </c>
      <c r="E6" s="47" t="s">
        <v>270</v>
      </c>
      <c r="F6" s="7">
        <v>40</v>
      </c>
    </row>
    <row r="7" spans="1:6" ht="103.5" customHeight="1" x14ac:dyDescent="0.25">
      <c r="A7" s="4" t="s">
        <v>251</v>
      </c>
      <c r="B7" s="5">
        <v>30</v>
      </c>
      <c r="C7" s="6" t="s">
        <v>202</v>
      </c>
      <c r="D7" s="55">
        <v>30</v>
      </c>
      <c r="E7" s="47" t="s">
        <v>271</v>
      </c>
      <c r="F7" s="7">
        <v>30</v>
      </c>
    </row>
    <row r="8" spans="1:6" s="10" customFormat="1" ht="72" customHeight="1" x14ac:dyDescent="0.2">
      <c r="A8" s="9" t="s">
        <v>252</v>
      </c>
      <c r="B8" s="5">
        <v>30</v>
      </c>
      <c r="C8" s="6" t="s">
        <v>203</v>
      </c>
      <c r="D8" s="7">
        <v>30</v>
      </c>
      <c r="E8" s="49" t="s">
        <v>272</v>
      </c>
      <c r="F8" s="7">
        <f>+D8*0.2625</f>
        <v>7.875</v>
      </c>
    </row>
    <row r="9" spans="1:6" s="12" customFormat="1" ht="120" customHeight="1" x14ac:dyDescent="0.25">
      <c r="A9" s="11" t="s">
        <v>253</v>
      </c>
      <c r="B9" s="5">
        <v>30</v>
      </c>
      <c r="C9" s="6" t="s">
        <v>204</v>
      </c>
      <c r="D9" s="7">
        <v>30</v>
      </c>
      <c r="E9" s="45" t="s">
        <v>273</v>
      </c>
      <c r="F9" s="7">
        <f>+D9*0.72</f>
        <v>21.599999999999998</v>
      </c>
    </row>
    <row r="10" spans="1:6" s="12" customFormat="1" ht="57.75" customHeight="1" x14ac:dyDescent="0.25">
      <c r="A10" s="13" t="s">
        <v>254</v>
      </c>
      <c r="B10" s="5">
        <v>30</v>
      </c>
      <c r="C10" s="6" t="s">
        <v>205</v>
      </c>
      <c r="D10" s="55">
        <v>30</v>
      </c>
      <c r="E10" s="45" t="s">
        <v>274</v>
      </c>
      <c r="F10" s="55">
        <f>+D10*0.0333333333333333</f>
        <v>0.99999999999999889</v>
      </c>
    </row>
    <row r="11" spans="1:6" s="16" customFormat="1" ht="38.65" customHeight="1" x14ac:dyDescent="0.3">
      <c r="A11" s="14" t="s">
        <v>196</v>
      </c>
      <c r="B11" s="15">
        <v>30</v>
      </c>
      <c r="C11" s="6" t="s">
        <v>206</v>
      </c>
      <c r="D11" s="7">
        <v>30</v>
      </c>
      <c r="E11" s="45" t="s">
        <v>275</v>
      </c>
      <c r="F11" s="7">
        <v>30</v>
      </c>
    </row>
    <row r="12" spans="1:6" s="16" customFormat="1" ht="60" customHeight="1" x14ac:dyDescent="0.3">
      <c r="A12" s="17" t="s">
        <v>255</v>
      </c>
      <c r="B12" s="18">
        <v>30</v>
      </c>
      <c r="C12" s="6" t="s">
        <v>207</v>
      </c>
      <c r="D12" s="7">
        <v>30</v>
      </c>
      <c r="E12" s="46" t="s">
        <v>276</v>
      </c>
      <c r="F12" s="7">
        <v>0</v>
      </c>
    </row>
    <row r="13" spans="1:6" s="16" customFormat="1" ht="333.4" customHeight="1" x14ac:dyDescent="0.3">
      <c r="A13" s="13" t="s">
        <v>256</v>
      </c>
      <c r="B13" s="18">
        <v>30</v>
      </c>
      <c r="C13" s="6" t="s">
        <v>208</v>
      </c>
      <c r="D13" s="7">
        <v>30</v>
      </c>
      <c r="E13" s="45" t="s">
        <v>277</v>
      </c>
      <c r="F13" s="7">
        <v>30</v>
      </c>
    </row>
    <row r="14" spans="1:6" s="16" customFormat="1" ht="116.25" customHeight="1" x14ac:dyDescent="0.3">
      <c r="A14" s="19" t="s">
        <v>257</v>
      </c>
      <c r="B14" s="20">
        <v>10</v>
      </c>
      <c r="C14" s="6" t="s">
        <v>206</v>
      </c>
      <c r="D14" s="7">
        <v>10</v>
      </c>
      <c r="E14" s="46" t="s">
        <v>276</v>
      </c>
      <c r="F14" s="7">
        <v>0</v>
      </c>
    </row>
    <row r="15" spans="1:6" ht="21.4" customHeight="1" x14ac:dyDescent="0.25">
      <c r="A15" s="21" t="s">
        <v>113</v>
      </c>
      <c r="B15" s="21">
        <f>SUM(B5:B14)</f>
        <v>300</v>
      </c>
      <c r="C15" s="22" t="s">
        <v>113</v>
      </c>
      <c r="D15" s="21">
        <f>SUM(D5:D14)</f>
        <v>291</v>
      </c>
      <c r="E15" s="22" t="s">
        <v>113</v>
      </c>
      <c r="F15" s="21">
        <f>SUM(F5:F14)</f>
        <v>200.47499999999999</v>
      </c>
    </row>
    <row r="16" spans="1:6" ht="18" x14ac:dyDescent="0.25">
      <c r="A16" s="54"/>
      <c r="B16" s="54"/>
      <c r="C16" s="54"/>
      <c r="D16" s="54"/>
      <c r="E16" s="54"/>
      <c r="F16" s="54"/>
    </row>
    <row r="114" spans="1:4" x14ac:dyDescent="0.25">
      <c r="A114" s="23"/>
      <c r="B114" s="23"/>
    </row>
    <row r="115" spans="1:4" s="25" customFormat="1" x14ac:dyDescent="0.25">
      <c r="A115" s="24"/>
      <c r="C115" s="1"/>
      <c r="D115" s="1"/>
    </row>
    <row r="116" spans="1:4" x14ac:dyDescent="0.25">
      <c r="A116" s="26"/>
    </row>
    <row r="117" spans="1:4" x14ac:dyDescent="0.25">
      <c r="A117" s="26"/>
    </row>
    <row r="118" spans="1:4" x14ac:dyDescent="0.25">
      <c r="A118" s="26"/>
      <c r="C118" s="25"/>
      <c r="D118" s="25"/>
    </row>
    <row r="119" spans="1:4" x14ac:dyDescent="0.25">
      <c r="A119" s="26"/>
    </row>
    <row r="120" spans="1:4" x14ac:dyDescent="0.25">
      <c r="A120" s="26"/>
    </row>
    <row r="121" spans="1:4" x14ac:dyDescent="0.25">
      <c r="A121" s="26"/>
    </row>
    <row r="122" spans="1:4" x14ac:dyDescent="0.25">
      <c r="A122" s="26"/>
    </row>
    <row r="123" spans="1:4" x14ac:dyDescent="0.25">
      <c r="A123" s="26"/>
    </row>
    <row r="124" spans="1:4" x14ac:dyDescent="0.25">
      <c r="A124" s="26"/>
    </row>
    <row r="125" spans="1:4" x14ac:dyDescent="0.25">
      <c r="A125" s="26"/>
    </row>
    <row r="126" spans="1:4" x14ac:dyDescent="0.25">
      <c r="A126" s="26"/>
    </row>
    <row r="127" spans="1:4" x14ac:dyDescent="0.25">
      <c r="A127" s="26"/>
    </row>
    <row r="128" spans="1:4" x14ac:dyDescent="0.25">
      <c r="A128" s="26"/>
    </row>
    <row r="129" spans="1:1" x14ac:dyDescent="0.25">
      <c r="A129" s="26"/>
    </row>
    <row r="130" spans="1:1" x14ac:dyDescent="0.25">
      <c r="A130" s="26"/>
    </row>
    <row r="131" spans="1:1" x14ac:dyDescent="0.25">
      <c r="A131" s="26"/>
    </row>
    <row r="132" spans="1:1" x14ac:dyDescent="0.25">
      <c r="A132" s="26"/>
    </row>
    <row r="133" spans="1:1" x14ac:dyDescent="0.25">
      <c r="A133" s="26"/>
    </row>
    <row r="134" spans="1:1" x14ac:dyDescent="0.25">
      <c r="A134" s="26"/>
    </row>
    <row r="135" spans="1:1" x14ac:dyDescent="0.25">
      <c r="A135" s="26"/>
    </row>
    <row r="136" spans="1:1" x14ac:dyDescent="0.25">
      <c r="A136" s="26"/>
    </row>
    <row r="137" spans="1:1" x14ac:dyDescent="0.25">
      <c r="A137" s="26"/>
    </row>
    <row r="138" spans="1:1" x14ac:dyDescent="0.25">
      <c r="A138" s="26"/>
    </row>
    <row r="139" spans="1:1" x14ac:dyDescent="0.25">
      <c r="A139" s="26"/>
    </row>
  </sheetData>
  <mergeCells count="6">
    <mergeCell ref="E3:F3"/>
    <mergeCell ref="A1:F1"/>
    <mergeCell ref="A2:F2"/>
    <mergeCell ref="C3:D3"/>
    <mergeCell ref="A3:A4"/>
    <mergeCell ref="B3:B4"/>
  </mergeCells>
  <printOptions horizontalCentered="1" verticalCentered="1"/>
  <pageMargins left="0.70866141732283472" right="0.70866141732283472" top="0.74803149606299213" bottom="0.74803149606299213" header="0.31496062992125984" footer="0.31496062992125984"/>
  <pageSetup scale="4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I119"/>
  <sheetViews>
    <sheetView showGridLines="0" zoomScale="92" zoomScaleNormal="92" workbookViewId="0">
      <selection activeCell="H4" sqref="H4"/>
    </sheetView>
  </sheetViews>
  <sheetFormatPr baseColWidth="10" defaultColWidth="11.42578125" defaultRowHeight="16.5" zeroHeight="1" x14ac:dyDescent="0.25"/>
  <cols>
    <col min="1" max="1" width="85.7109375" style="12" customWidth="1"/>
    <col min="2" max="5" width="2.7109375" style="189" customWidth="1"/>
    <col min="6" max="6" width="45.85546875" style="1" customWidth="1"/>
    <col min="7" max="7" width="8.7109375" style="1" customWidth="1"/>
    <col min="8" max="8" width="41.5703125" style="12" customWidth="1"/>
    <col min="9" max="9" width="8.85546875" style="12" customWidth="1"/>
    <col min="10" max="256" width="11.42578125" style="12" customWidth="1"/>
    <col min="257" max="16384" width="11.42578125" style="12"/>
  </cols>
  <sheetData>
    <row r="1" spans="1:9" ht="50.25" customHeight="1" x14ac:dyDescent="0.25">
      <c r="A1" s="310" t="s">
        <v>105</v>
      </c>
      <c r="B1" s="310"/>
      <c r="C1" s="310"/>
      <c r="D1" s="310"/>
      <c r="E1" s="310"/>
      <c r="F1" s="310"/>
      <c r="G1" s="310"/>
      <c r="H1" s="310"/>
      <c r="I1" s="310"/>
    </row>
    <row r="2" spans="1:9" s="186" customFormat="1" ht="22.5" customHeight="1" x14ac:dyDescent="0.25">
      <c r="A2" s="310" t="str">
        <f>TRDM!A2</f>
        <v>EVALUACION CONDICIONES TÉCNICAS COMPLEMENTARIAS</v>
      </c>
      <c r="B2" s="310"/>
      <c r="C2" s="310"/>
      <c r="D2" s="310"/>
      <c r="E2" s="310"/>
      <c r="F2" s="310"/>
      <c r="G2" s="310"/>
      <c r="H2" s="310"/>
      <c r="I2" s="310"/>
    </row>
    <row r="3" spans="1:9" s="192" customFormat="1" ht="24.75" customHeight="1" x14ac:dyDescent="0.25">
      <c r="A3" s="316" t="s">
        <v>1</v>
      </c>
      <c r="B3" s="318" t="s">
        <v>2</v>
      </c>
      <c r="C3" s="319"/>
      <c r="D3" s="319"/>
      <c r="E3" s="320"/>
      <c r="F3" s="324" t="s">
        <v>247</v>
      </c>
      <c r="G3" s="325"/>
      <c r="H3" s="262" t="s">
        <v>402</v>
      </c>
      <c r="I3" s="263"/>
    </row>
    <row r="4" spans="1:9" s="192" customFormat="1" ht="56.25" customHeight="1" x14ac:dyDescent="0.25">
      <c r="A4" s="317"/>
      <c r="B4" s="321"/>
      <c r="C4" s="322"/>
      <c r="D4" s="322"/>
      <c r="E4" s="323"/>
      <c r="F4" s="37" t="s">
        <v>197</v>
      </c>
      <c r="G4" s="37" t="s">
        <v>2</v>
      </c>
      <c r="H4" s="43" t="s">
        <v>197</v>
      </c>
      <c r="I4" s="43" t="s">
        <v>2</v>
      </c>
    </row>
    <row r="5" spans="1:9" s="192" customFormat="1" ht="74.25" customHeight="1" x14ac:dyDescent="0.25">
      <c r="A5" s="19" t="s">
        <v>349</v>
      </c>
      <c r="B5" s="315">
        <v>50</v>
      </c>
      <c r="C5" s="315"/>
      <c r="D5" s="315"/>
      <c r="E5" s="315"/>
      <c r="F5" s="6" t="s">
        <v>231</v>
      </c>
      <c r="G5" s="187">
        <f>+I5*0.2</f>
        <v>10</v>
      </c>
      <c r="H5" s="52" t="s">
        <v>278</v>
      </c>
      <c r="I5" s="193">
        <v>50</v>
      </c>
    </row>
    <row r="6" spans="1:9" s="192" customFormat="1" ht="83.25" customHeight="1" x14ac:dyDescent="0.25">
      <c r="A6" s="19" t="s">
        <v>350</v>
      </c>
      <c r="B6" s="315">
        <v>30</v>
      </c>
      <c r="C6" s="315"/>
      <c r="D6" s="315"/>
      <c r="E6" s="315"/>
      <c r="F6" s="6" t="s">
        <v>209</v>
      </c>
      <c r="G6" s="187">
        <v>30</v>
      </c>
      <c r="H6" s="52" t="s">
        <v>279</v>
      </c>
      <c r="I6" s="193">
        <f>+(15*0.2)+(15)</f>
        <v>18</v>
      </c>
    </row>
    <row r="7" spans="1:9" s="192" customFormat="1" ht="81" customHeight="1" x14ac:dyDescent="0.25">
      <c r="A7" s="19" t="s">
        <v>351</v>
      </c>
      <c r="B7" s="315">
        <v>30</v>
      </c>
      <c r="C7" s="315"/>
      <c r="D7" s="315"/>
      <c r="E7" s="315"/>
      <c r="F7" s="6" t="s">
        <v>224</v>
      </c>
      <c r="G7" s="187">
        <v>30</v>
      </c>
      <c r="H7" s="52" t="s">
        <v>280</v>
      </c>
      <c r="I7" s="193">
        <v>30</v>
      </c>
    </row>
    <row r="8" spans="1:9" s="192" customFormat="1" ht="64.5" customHeight="1" x14ac:dyDescent="0.25">
      <c r="A8" s="19" t="s">
        <v>352</v>
      </c>
      <c r="B8" s="315">
        <v>30</v>
      </c>
      <c r="C8" s="315"/>
      <c r="D8" s="315"/>
      <c r="E8" s="315"/>
      <c r="F8" s="6" t="s">
        <v>232</v>
      </c>
      <c r="G8" s="187">
        <v>30</v>
      </c>
      <c r="H8" s="52" t="s">
        <v>281</v>
      </c>
      <c r="I8" s="193">
        <v>30</v>
      </c>
    </row>
    <row r="9" spans="1:9" s="192" customFormat="1" ht="67.5" customHeight="1" x14ac:dyDescent="0.25">
      <c r="A9" s="19" t="s">
        <v>353</v>
      </c>
      <c r="B9" s="315">
        <v>30</v>
      </c>
      <c r="C9" s="315"/>
      <c r="D9" s="315"/>
      <c r="E9" s="315"/>
      <c r="F9" s="6" t="s">
        <v>210</v>
      </c>
      <c r="G9" s="187">
        <v>30</v>
      </c>
      <c r="H9" s="52" t="s">
        <v>282</v>
      </c>
      <c r="I9" s="193">
        <f>+G9*0.366666666666667</f>
        <v>11.000000000000009</v>
      </c>
    </row>
    <row r="10" spans="1:9" s="192" customFormat="1" ht="72" customHeight="1" x14ac:dyDescent="0.25">
      <c r="A10" s="19" t="s">
        <v>354</v>
      </c>
      <c r="B10" s="315">
        <v>30</v>
      </c>
      <c r="C10" s="315"/>
      <c r="D10" s="315"/>
      <c r="E10" s="315"/>
      <c r="F10" s="6" t="s">
        <v>211</v>
      </c>
      <c r="G10" s="187">
        <v>30</v>
      </c>
      <c r="H10" s="52" t="s">
        <v>283</v>
      </c>
      <c r="I10" s="193">
        <f>+(15*0.55)+(15)</f>
        <v>23.25</v>
      </c>
    </row>
    <row r="11" spans="1:9" s="192" customFormat="1" ht="55.5" customHeight="1" x14ac:dyDescent="0.25">
      <c r="A11" s="19" t="s">
        <v>355</v>
      </c>
      <c r="B11" s="315">
        <v>40</v>
      </c>
      <c r="C11" s="315"/>
      <c r="D11" s="315"/>
      <c r="E11" s="315"/>
      <c r="F11" s="6" t="s">
        <v>212</v>
      </c>
      <c r="G11" s="187">
        <v>40</v>
      </c>
      <c r="H11" s="52" t="s">
        <v>307</v>
      </c>
      <c r="I11" s="193">
        <v>0</v>
      </c>
    </row>
    <row r="12" spans="1:9" s="192" customFormat="1" ht="324.75" customHeight="1" x14ac:dyDescent="0.25">
      <c r="A12" s="13" t="s">
        <v>356</v>
      </c>
      <c r="B12" s="315">
        <v>30</v>
      </c>
      <c r="C12" s="315"/>
      <c r="D12" s="315"/>
      <c r="E12" s="315"/>
      <c r="F12" s="6" t="s">
        <v>208</v>
      </c>
      <c r="G12" s="187">
        <v>30</v>
      </c>
      <c r="H12" s="52" t="s">
        <v>284</v>
      </c>
      <c r="I12" s="193">
        <v>30</v>
      </c>
    </row>
    <row r="13" spans="1:9" s="192" customFormat="1" ht="181.5" customHeight="1" x14ac:dyDescent="0.25">
      <c r="A13" s="188" t="s">
        <v>221</v>
      </c>
      <c r="B13" s="311">
        <v>30</v>
      </c>
      <c r="C13" s="311"/>
      <c r="D13" s="311"/>
      <c r="E13" s="311"/>
      <c r="F13" s="6" t="s">
        <v>213</v>
      </c>
      <c r="G13" s="187">
        <v>30</v>
      </c>
      <c r="H13" s="52" t="s">
        <v>307</v>
      </c>
      <c r="I13" s="193">
        <v>0</v>
      </c>
    </row>
    <row r="14" spans="1:9" s="195" customFormat="1" ht="27" customHeight="1" x14ac:dyDescent="0.25">
      <c r="A14" s="194" t="s">
        <v>136</v>
      </c>
      <c r="B14" s="312">
        <f>SUM(B5:E13)</f>
        <v>300</v>
      </c>
      <c r="C14" s="313"/>
      <c r="D14" s="313"/>
      <c r="E14" s="314"/>
      <c r="F14" s="2"/>
      <c r="G14" s="53">
        <f>SUM(G5:G13)</f>
        <v>260</v>
      </c>
      <c r="I14" s="196">
        <f>SUM(I5:I13)</f>
        <v>192.25</v>
      </c>
    </row>
    <row r="15" spans="1:9" hidden="1" x14ac:dyDescent="0.25">
      <c r="E15" s="190"/>
    </row>
    <row r="16" spans="1:9" hidden="1" x14ac:dyDescent="0.25">
      <c r="E16" s="190"/>
    </row>
    <row r="59" spans="1:5" hidden="1" x14ac:dyDescent="0.25">
      <c r="B59" s="97"/>
      <c r="C59" s="97"/>
      <c r="D59" s="97"/>
      <c r="E59" s="97"/>
    </row>
    <row r="60" spans="1:5" hidden="1" x14ac:dyDescent="0.25">
      <c r="B60" s="97"/>
      <c r="C60" s="97"/>
      <c r="D60" s="97"/>
      <c r="E60" s="97"/>
    </row>
    <row r="61" spans="1:5" hidden="1" x14ac:dyDescent="0.25">
      <c r="B61" s="97"/>
      <c r="C61" s="97"/>
      <c r="D61" s="97"/>
      <c r="E61" s="97"/>
    </row>
    <row r="62" spans="1:5" hidden="1" x14ac:dyDescent="0.25">
      <c r="B62" s="97"/>
      <c r="C62" s="97"/>
      <c r="D62" s="97"/>
      <c r="E62" s="97"/>
    </row>
    <row r="63" spans="1:5" hidden="1" x14ac:dyDescent="0.25">
      <c r="A63" s="191"/>
      <c r="B63" s="97"/>
      <c r="C63" s="97"/>
      <c r="D63" s="97"/>
      <c r="E63" s="97"/>
    </row>
    <row r="64" spans="1:5" hidden="1" x14ac:dyDescent="0.25">
      <c r="A64" s="191"/>
      <c r="B64" s="97"/>
      <c r="C64" s="97"/>
      <c r="D64" s="97"/>
      <c r="E64" s="97"/>
    </row>
    <row r="65" spans="1:5" hidden="1" x14ac:dyDescent="0.25">
      <c r="A65" s="191"/>
      <c r="B65" s="97"/>
      <c r="C65" s="97"/>
      <c r="D65" s="97"/>
      <c r="E65" s="97"/>
    </row>
    <row r="66" spans="1:5" hidden="1" x14ac:dyDescent="0.25">
      <c r="A66" s="191"/>
      <c r="B66" s="97"/>
      <c r="C66" s="97"/>
      <c r="D66" s="97"/>
      <c r="E66" s="97"/>
    </row>
    <row r="67" spans="1:5" hidden="1" x14ac:dyDescent="0.25">
      <c r="A67" s="191"/>
      <c r="B67" s="97"/>
      <c r="C67" s="97"/>
      <c r="D67" s="97"/>
      <c r="E67" s="97"/>
    </row>
    <row r="68" spans="1:5" hidden="1" x14ac:dyDescent="0.25">
      <c r="A68" s="191"/>
      <c r="B68" s="97"/>
      <c r="C68" s="97"/>
      <c r="D68" s="97"/>
      <c r="E68" s="97"/>
    </row>
    <row r="69" spans="1:5" hidden="1" x14ac:dyDescent="0.25">
      <c r="A69" s="191"/>
      <c r="B69" s="97"/>
      <c r="C69" s="97"/>
      <c r="D69" s="97"/>
      <c r="E69" s="97"/>
    </row>
    <row r="70" spans="1:5" hidden="1" x14ac:dyDescent="0.25">
      <c r="A70" s="191"/>
      <c r="B70" s="97"/>
      <c r="C70" s="97"/>
      <c r="D70" s="97"/>
      <c r="E70" s="97"/>
    </row>
    <row r="71" spans="1:5" hidden="1" x14ac:dyDescent="0.25">
      <c r="A71" s="191"/>
      <c r="B71" s="97"/>
      <c r="C71" s="97"/>
      <c r="D71" s="97"/>
      <c r="E71" s="97"/>
    </row>
    <row r="72" spans="1:5" hidden="1" x14ac:dyDescent="0.25">
      <c r="A72" s="191"/>
      <c r="B72" s="97"/>
      <c r="C72" s="97"/>
      <c r="D72" s="97"/>
      <c r="E72" s="97"/>
    </row>
    <row r="73" spans="1:5" hidden="1" x14ac:dyDescent="0.25">
      <c r="A73" s="191"/>
      <c r="B73" s="97"/>
      <c r="C73" s="97"/>
      <c r="D73" s="97"/>
      <c r="E73" s="97"/>
    </row>
    <row r="74" spans="1:5" hidden="1" x14ac:dyDescent="0.25">
      <c r="A74" s="191"/>
      <c r="B74" s="97"/>
      <c r="C74" s="97"/>
      <c r="D74" s="97"/>
      <c r="E74" s="97"/>
    </row>
    <row r="75" spans="1:5" hidden="1" x14ac:dyDescent="0.25">
      <c r="A75" s="191"/>
      <c r="B75" s="97"/>
      <c r="C75" s="97"/>
      <c r="D75" s="97"/>
      <c r="E75" s="97"/>
    </row>
    <row r="76" spans="1:5" hidden="1" x14ac:dyDescent="0.25">
      <c r="A76" s="191"/>
      <c r="B76" s="97"/>
      <c r="C76" s="97"/>
      <c r="D76" s="97"/>
      <c r="E76" s="97"/>
    </row>
    <row r="77" spans="1:5" hidden="1" x14ac:dyDescent="0.25">
      <c r="A77" s="191"/>
      <c r="B77" s="97"/>
      <c r="C77" s="97"/>
      <c r="D77" s="97"/>
      <c r="E77" s="97"/>
    </row>
    <row r="78" spans="1:5" hidden="1" x14ac:dyDescent="0.25">
      <c r="A78" s="191"/>
      <c r="B78" s="97"/>
      <c r="C78" s="97"/>
      <c r="D78" s="97"/>
      <c r="E78" s="97"/>
    </row>
    <row r="79" spans="1:5" hidden="1" x14ac:dyDescent="0.25">
      <c r="A79" s="191"/>
      <c r="B79" s="97"/>
      <c r="C79" s="97"/>
      <c r="D79" s="97"/>
      <c r="E79" s="97"/>
    </row>
    <row r="80" spans="1:5" hidden="1" x14ac:dyDescent="0.25">
      <c r="A80" s="191"/>
      <c r="B80" s="97"/>
      <c r="C80" s="97"/>
      <c r="D80" s="97"/>
      <c r="E80" s="97"/>
    </row>
    <row r="81" spans="1:5" hidden="1" x14ac:dyDescent="0.25">
      <c r="A81" s="191"/>
      <c r="B81" s="97"/>
      <c r="C81" s="97"/>
      <c r="D81" s="97"/>
      <c r="E81" s="97"/>
    </row>
    <row r="82" spans="1:5" hidden="1" x14ac:dyDescent="0.25">
      <c r="A82" s="191"/>
      <c r="B82" s="97"/>
      <c r="C82" s="97"/>
      <c r="D82" s="97"/>
      <c r="E82" s="97"/>
    </row>
    <row r="83" spans="1:5" hidden="1" x14ac:dyDescent="0.25">
      <c r="A83" s="191"/>
      <c r="B83" s="97"/>
      <c r="C83" s="97"/>
      <c r="D83" s="97"/>
      <c r="E83" s="97"/>
    </row>
    <row r="84" spans="1:5" hidden="1" x14ac:dyDescent="0.25">
      <c r="A84" s="191"/>
      <c r="B84" s="97"/>
      <c r="C84" s="97"/>
      <c r="D84" s="97"/>
      <c r="E84" s="97"/>
    </row>
    <row r="85" spans="1:5" hidden="1" x14ac:dyDescent="0.25">
      <c r="A85" s="191"/>
      <c r="B85" s="97"/>
      <c r="C85" s="97"/>
      <c r="D85" s="97"/>
      <c r="E85" s="97"/>
    </row>
    <row r="86" spans="1:5" hidden="1" x14ac:dyDescent="0.25">
      <c r="A86" s="191"/>
      <c r="B86" s="97"/>
      <c r="C86" s="97"/>
      <c r="D86" s="97"/>
      <c r="E86" s="97"/>
    </row>
    <row r="87" spans="1:5" hidden="1" x14ac:dyDescent="0.25">
      <c r="A87" s="191"/>
      <c r="B87" s="97"/>
      <c r="C87" s="97"/>
      <c r="D87" s="97"/>
      <c r="E87" s="97"/>
    </row>
    <row r="88" spans="1:5" hidden="1" x14ac:dyDescent="0.25">
      <c r="A88" s="191"/>
      <c r="B88" s="97"/>
      <c r="C88" s="97"/>
      <c r="D88" s="97"/>
      <c r="E88" s="97"/>
    </row>
    <row r="89" spans="1:5" hidden="1" x14ac:dyDescent="0.25">
      <c r="A89" s="191"/>
      <c r="B89" s="97"/>
      <c r="C89" s="97"/>
      <c r="D89" s="97"/>
      <c r="E89" s="97"/>
    </row>
    <row r="90" spans="1:5" hidden="1" x14ac:dyDescent="0.25">
      <c r="A90" s="191"/>
      <c r="B90" s="97"/>
      <c r="C90" s="97"/>
      <c r="D90" s="97"/>
      <c r="E90" s="97"/>
    </row>
    <row r="91" spans="1:5" hidden="1" x14ac:dyDescent="0.25">
      <c r="A91" s="191"/>
      <c r="B91" s="97"/>
      <c r="C91" s="97"/>
      <c r="D91" s="97"/>
      <c r="E91" s="97"/>
    </row>
    <row r="92" spans="1:5" hidden="1" x14ac:dyDescent="0.25">
      <c r="A92" s="191"/>
      <c r="B92" s="97"/>
      <c r="C92" s="97"/>
      <c r="D92" s="97"/>
      <c r="E92" s="97"/>
    </row>
    <row r="93" spans="1:5" hidden="1" x14ac:dyDescent="0.25">
      <c r="A93" s="191"/>
      <c r="B93" s="97"/>
      <c r="C93" s="97"/>
      <c r="D93" s="97"/>
      <c r="E93" s="97"/>
    </row>
    <row r="94" spans="1:5" hidden="1" x14ac:dyDescent="0.25">
      <c r="A94" s="191"/>
      <c r="B94" s="97"/>
      <c r="C94" s="97"/>
      <c r="D94" s="97"/>
      <c r="E94" s="97"/>
    </row>
    <row r="95" spans="1:5" hidden="1" x14ac:dyDescent="0.25">
      <c r="A95" s="191"/>
      <c r="B95" s="97"/>
      <c r="C95" s="97"/>
      <c r="D95" s="97"/>
      <c r="E95" s="97"/>
    </row>
    <row r="96" spans="1:5" hidden="1" x14ac:dyDescent="0.25">
      <c r="A96" s="191"/>
      <c r="B96" s="97"/>
      <c r="C96" s="97"/>
      <c r="D96" s="97"/>
      <c r="E96" s="97"/>
    </row>
    <row r="97" spans="1:5" hidden="1" x14ac:dyDescent="0.25">
      <c r="A97" s="191"/>
      <c r="B97" s="97"/>
      <c r="C97" s="97"/>
      <c r="D97" s="97"/>
      <c r="E97" s="97"/>
    </row>
    <row r="98" spans="1:5" hidden="1" x14ac:dyDescent="0.25">
      <c r="A98" s="191"/>
      <c r="B98" s="97"/>
      <c r="C98" s="97"/>
      <c r="D98" s="97"/>
      <c r="E98" s="97"/>
    </row>
    <row r="99" spans="1:5" hidden="1" x14ac:dyDescent="0.25">
      <c r="A99" s="191"/>
      <c r="B99" s="97"/>
      <c r="C99" s="97"/>
      <c r="D99" s="97"/>
      <c r="E99" s="97"/>
    </row>
    <row r="100" spans="1:5" hidden="1" x14ac:dyDescent="0.25">
      <c r="A100" s="191"/>
      <c r="B100" s="97"/>
      <c r="C100" s="97"/>
      <c r="D100" s="97"/>
      <c r="E100" s="97"/>
    </row>
    <row r="101" spans="1:5" hidden="1" x14ac:dyDescent="0.25">
      <c r="A101" s="191"/>
      <c r="B101" s="97"/>
      <c r="C101" s="97"/>
      <c r="D101" s="97"/>
      <c r="E101" s="97"/>
    </row>
    <row r="102" spans="1:5" hidden="1" x14ac:dyDescent="0.25">
      <c r="B102" s="97"/>
      <c r="C102" s="97"/>
      <c r="D102" s="97"/>
      <c r="E102" s="97"/>
    </row>
    <row r="103" spans="1:5" hidden="1" x14ac:dyDescent="0.25">
      <c r="B103" s="97"/>
      <c r="C103" s="97"/>
      <c r="D103" s="97"/>
      <c r="E103" s="97"/>
    </row>
    <row r="104" spans="1:5" hidden="1" x14ac:dyDescent="0.25">
      <c r="B104" s="97"/>
      <c r="C104" s="97"/>
      <c r="D104" s="97"/>
      <c r="E104" s="97"/>
    </row>
    <row r="105" spans="1:5" hidden="1" x14ac:dyDescent="0.25">
      <c r="B105" s="97"/>
      <c r="C105" s="97"/>
      <c r="D105" s="97"/>
      <c r="E105" s="97"/>
    </row>
    <row r="106" spans="1:5" hidden="1" x14ac:dyDescent="0.25">
      <c r="B106" s="97"/>
      <c r="C106" s="97"/>
      <c r="D106" s="97"/>
      <c r="E106" s="97"/>
    </row>
    <row r="107" spans="1:5" hidden="1" x14ac:dyDescent="0.25">
      <c r="B107" s="97"/>
      <c r="C107" s="97"/>
      <c r="D107" s="97"/>
      <c r="E107" s="97"/>
    </row>
    <row r="108" spans="1:5" hidden="1" x14ac:dyDescent="0.25">
      <c r="B108" s="97"/>
      <c r="C108" s="97"/>
      <c r="D108" s="97"/>
      <c r="E108" s="97"/>
    </row>
    <row r="109" spans="1:5" hidden="1" x14ac:dyDescent="0.25">
      <c r="B109" s="97"/>
      <c r="C109" s="97"/>
      <c r="D109" s="97"/>
      <c r="E109" s="97"/>
    </row>
    <row r="110" spans="1:5" hidden="1" x14ac:dyDescent="0.25">
      <c r="B110" s="97"/>
      <c r="C110" s="97"/>
      <c r="D110" s="97"/>
      <c r="E110" s="97"/>
    </row>
    <row r="111" spans="1:5" hidden="1" x14ac:dyDescent="0.25">
      <c r="B111" s="97"/>
      <c r="C111" s="97"/>
      <c r="D111" s="97"/>
      <c r="E111" s="97"/>
    </row>
    <row r="112" spans="1:5" hidden="1" x14ac:dyDescent="0.25">
      <c r="B112" s="97"/>
      <c r="C112" s="97"/>
      <c r="D112" s="97"/>
      <c r="E112" s="97"/>
    </row>
    <row r="113" spans="2:7" hidden="1" x14ac:dyDescent="0.25">
      <c r="B113" s="97"/>
      <c r="C113" s="97"/>
      <c r="D113" s="97"/>
      <c r="E113" s="97"/>
    </row>
    <row r="114" spans="2:7" hidden="1" x14ac:dyDescent="0.25">
      <c r="B114" s="97"/>
      <c r="C114" s="97"/>
      <c r="D114" s="97"/>
      <c r="E114" s="97"/>
    </row>
    <row r="115" spans="2:7" hidden="1" x14ac:dyDescent="0.25">
      <c r="B115" s="97"/>
      <c r="C115" s="97"/>
      <c r="D115" s="97"/>
      <c r="E115" s="97"/>
    </row>
    <row r="116" spans="2:7" hidden="1" x14ac:dyDescent="0.25">
      <c r="B116" s="97"/>
      <c r="C116" s="97"/>
      <c r="D116" s="97"/>
      <c r="E116" s="97"/>
    </row>
    <row r="117" spans="2:7" hidden="1" x14ac:dyDescent="0.25">
      <c r="B117" s="97"/>
      <c r="C117" s="97"/>
      <c r="D117" s="97"/>
      <c r="E117" s="97"/>
    </row>
    <row r="119" spans="2:7" hidden="1" x14ac:dyDescent="0.25">
      <c r="F119" s="25"/>
      <c r="G119" s="25"/>
    </row>
  </sheetData>
  <mergeCells count="16">
    <mergeCell ref="H3:I3"/>
    <mergeCell ref="A2:I2"/>
    <mergeCell ref="A1:I1"/>
    <mergeCell ref="B13:E13"/>
    <mergeCell ref="B14:E14"/>
    <mergeCell ref="B5:E5"/>
    <mergeCell ref="B6:E6"/>
    <mergeCell ref="B7:E7"/>
    <mergeCell ref="B8:E8"/>
    <mergeCell ref="B9:E9"/>
    <mergeCell ref="B11:E11"/>
    <mergeCell ref="B12:E12"/>
    <mergeCell ref="B10:E10"/>
    <mergeCell ref="A3:A4"/>
    <mergeCell ref="B3:E4"/>
    <mergeCell ref="F3:G3"/>
  </mergeCells>
  <printOptions horizontalCentered="1" verticalCentered="1"/>
  <pageMargins left="0.59055118110236227" right="0.55118110236220474" top="0.74803149606299213" bottom="0.74803149606299213" header="0.31496062992125984" footer="0.31496062992125984"/>
  <pageSetup scale="5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8"/>
  <dimension ref="A1:F115"/>
  <sheetViews>
    <sheetView showGridLines="0" zoomScaleNormal="100" workbookViewId="0">
      <selection activeCell="E4" sqref="E4"/>
    </sheetView>
  </sheetViews>
  <sheetFormatPr baseColWidth="10" defaultColWidth="11.42578125" defaultRowHeight="16.5" zeroHeight="1" x14ac:dyDescent="0.25"/>
  <cols>
    <col min="1" max="1" width="88" style="12" customWidth="1"/>
    <col min="2" max="2" width="9.42578125" style="189" bestFit="1" customWidth="1"/>
    <col min="3" max="3" width="35.140625" style="1" bestFit="1" customWidth="1"/>
    <col min="4" max="4" width="9.42578125" style="1" bestFit="1" customWidth="1"/>
    <col min="5" max="5" width="35.28515625" style="97" customWidth="1"/>
    <col min="6" max="6" width="9.42578125" style="12" bestFit="1" customWidth="1"/>
    <col min="7" max="256" width="11.42578125" style="12" customWidth="1"/>
    <col min="257" max="16384" width="11.42578125" style="12"/>
  </cols>
  <sheetData>
    <row r="1" spans="1:6" ht="34.5" customHeight="1" x14ac:dyDescent="0.25">
      <c r="A1" s="305" t="s">
        <v>106</v>
      </c>
      <c r="B1" s="305"/>
      <c r="C1" s="305"/>
      <c r="D1" s="305"/>
      <c r="E1" s="305"/>
      <c r="F1" s="305"/>
    </row>
    <row r="2" spans="1:6" ht="20.25" customHeight="1" x14ac:dyDescent="0.25">
      <c r="A2" s="305" t="str">
        <f>TRDM!A2</f>
        <v>EVALUACION CONDICIONES TÉCNICAS COMPLEMENTARIAS</v>
      </c>
      <c r="B2" s="305"/>
      <c r="C2" s="305"/>
      <c r="D2" s="305"/>
      <c r="E2" s="305"/>
      <c r="F2" s="305"/>
    </row>
    <row r="3" spans="1:6" ht="25.5" customHeight="1" x14ac:dyDescent="0.25">
      <c r="A3" s="326" t="s">
        <v>1</v>
      </c>
      <c r="B3" s="326" t="s">
        <v>2</v>
      </c>
      <c r="C3" s="306" t="s">
        <v>247</v>
      </c>
      <c r="D3" s="307"/>
      <c r="E3" s="262" t="s">
        <v>402</v>
      </c>
      <c r="F3" s="263"/>
    </row>
    <row r="4" spans="1:6" ht="18" x14ac:dyDescent="0.25">
      <c r="A4" s="327"/>
      <c r="B4" s="327"/>
      <c r="C4" s="28" t="s">
        <v>197</v>
      </c>
      <c r="D4" s="28" t="s">
        <v>2</v>
      </c>
      <c r="E4" s="50" t="s">
        <v>197</v>
      </c>
      <c r="F4" s="50" t="s">
        <v>2</v>
      </c>
    </row>
    <row r="5" spans="1:6" ht="90.4" customHeight="1" x14ac:dyDescent="0.25">
      <c r="A5" s="197" t="s">
        <v>357</v>
      </c>
      <c r="B5" s="7">
        <v>80</v>
      </c>
      <c r="C5" s="6" t="s">
        <v>220</v>
      </c>
      <c r="D5" s="187">
        <v>80</v>
      </c>
      <c r="E5" s="45" t="s">
        <v>276</v>
      </c>
      <c r="F5" s="125">
        <v>0</v>
      </c>
    </row>
    <row r="6" spans="1:6" s="202" customFormat="1" ht="75.400000000000006" customHeight="1" x14ac:dyDescent="0.25">
      <c r="A6" s="198" t="s">
        <v>358</v>
      </c>
      <c r="B6" s="199">
        <v>70</v>
      </c>
      <c r="C6" s="6" t="s">
        <v>214</v>
      </c>
      <c r="D6" s="187">
        <v>70</v>
      </c>
      <c r="E6" s="200" t="s">
        <v>285</v>
      </c>
      <c r="F6" s="201">
        <f>+D6*6/10</f>
        <v>42</v>
      </c>
    </row>
    <row r="7" spans="1:6" ht="104.25" customHeight="1" x14ac:dyDescent="0.25">
      <c r="A7" s="198" t="s">
        <v>359</v>
      </c>
      <c r="B7" s="199">
        <v>70</v>
      </c>
      <c r="C7" s="6" t="s">
        <v>215</v>
      </c>
      <c r="D7" s="187">
        <v>70</v>
      </c>
      <c r="E7" s="45" t="s">
        <v>286</v>
      </c>
      <c r="F7" s="125">
        <f>+D7*0.16</f>
        <v>11.200000000000001</v>
      </c>
    </row>
    <row r="8" spans="1:6" s="204" customFormat="1" ht="121.5" customHeight="1" x14ac:dyDescent="0.25">
      <c r="A8" s="198" t="s">
        <v>360</v>
      </c>
      <c r="B8" s="199">
        <v>40</v>
      </c>
      <c r="C8" s="6" t="s">
        <v>216</v>
      </c>
      <c r="D8" s="187">
        <v>40</v>
      </c>
      <c r="E8" s="88" t="s">
        <v>287</v>
      </c>
      <c r="F8" s="203">
        <f>+D8*0.133333333333333</f>
        <v>5.3333333333333197</v>
      </c>
    </row>
    <row r="9" spans="1:6" s="204" customFormat="1" ht="267.75" customHeight="1" x14ac:dyDescent="0.25">
      <c r="A9" s="198" t="s">
        <v>361</v>
      </c>
      <c r="B9" s="7">
        <v>40</v>
      </c>
      <c r="C9" s="6" t="s">
        <v>208</v>
      </c>
      <c r="D9" s="187">
        <v>40</v>
      </c>
      <c r="E9" s="45" t="s">
        <v>288</v>
      </c>
      <c r="F9" s="203">
        <v>40</v>
      </c>
    </row>
    <row r="10" spans="1:6" s="209" customFormat="1" ht="27.4" customHeight="1" x14ac:dyDescent="0.25">
      <c r="A10" s="205" t="s">
        <v>51</v>
      </c>
      <c r="B10" s="206">
        <f>SUM(B4:B9)</f>
        <v>300</v>
      </c>
      <c r="C10" s="207"/>
      <c r="D10" s="208">
        <f>SUM(D5:D9)</f>
        <v>300</v>
      </c>
      <c r="E10" s="207"/>
      <c r="F10" s="208">
        <f>SUM(F5:F9)</f>
        <v>98.533333333333331</v>
      </c>
    </row>
    <row r="16" spans="1:6" x14ac:dyDescent="0.25"/>
    <row r="115" spans="3:4" hidden="1" x14ac:dyDescent="0.25">
      <c r="C115" s="25"/>
      <c r="D115" s="25"/>
    </row>
  </sheetData>
  <mergeCells count="6">
    <mergeCell ref="E3:F3"/>
    <mergeCell ref="A1:F1"/>
    <mergeCell ref="A2:F2"/>
    <mergeCell ref="A3:A4"/>
    <mergeCell ref="B3:B4"/>
    <mergeCell ref="C3:D3"/>
  </mergeCells>
  <printOptions horizontalCentered="1" verticalCentered="1"/>
  <pageMargins left="0.59055118110236227" right="0.55118110236220474" top="0.74803149606299213" bottom="0.74803149606299213" header="0.31496062992125984" footer="0.31496062992125984"/>
  <pageSetup scale="4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13"/>
  <sheetViews>
    <sheetView showGridLines="0" zoomScaleNormal="100" workbookViewId="0">
      <selection activeCell="H4" sqref="H4"/>
    </sheetView>
  </sheetViews>
  <sheetFormatPr baseColWidth="10" defaultColWidth="11.42578125" defaultRowHeight="16.5" zeroHeight="1" x14ac:dyDescent="0.25"/>
  <cols>
    <col min="1" max="1" width="85.7109375" style="12" customWidth="1"/>
    <col min="2" max="5" width="2.28515625" style="189" customWidth="1"/>
    <col min="6" max="6" width="35.140625" style="1" bestFit="1" customWidth="1"/>
    <col min="7" max="7" width="9.42578125" style="1" bestFit="1" customWidth="1"/>
    <col min="8" max="8" width="32.5703125" style="96" customWidth="1"/>
    <col min="9" max="9" width="9.42578125" style="12" bestFit="1" customWidth="1"/>
    <col min="10" max="256" width="11.42578125" style="12" customWidth="1"/>
    <col min="257" max="16384" width="11.42578125" style="12"/>
  </cols>
  <sheetData>
    <row r="1" spans="1:9" s="1" customFormat="1" ht="47.25" customHeight="1" x14ac:dyDescent="0.25">
      <c r="A1" s="310" t="s">
        <v>348</v>
      </c>
      <c r="B1" s="310"/>
      <c r="C1" s="310"/>
      <c r="D1" s="310"/>
      <c r="E1" s="310"/>
      <c r="F1" s="310"/>
      <c r="G1" s="310"/>
      <c r="H1" s="310"/>
      <c r="I1" s="310"/>
    </row>
    <row r="2" spans="1:9" ht="18" x14ac:dyDescent="0.25">
      <c r="A2" s="310" t="str">
        <f>TRDM!A2</f>
        <v>EVALUACION CONDICIONES TÉCNICAS COMPLEMENTARIAS</v>
      </c>
      <c r="B2" s="310"/>
      <c r="C2" s="310"/>
      <c r="D2" s="310"/>
      <c r="E2" s="310"/>
      <c r="F2" s="310"/>
      <c r="G2" s="310"/>
      <c r="H2" s="310"/>
      <c r="I2" s="310"/>
    </row>
    <row r="3" spans="1:9" ht="32.25" customHeight="1" x14ac:dyDescent="0.25">
      <c r="A3" s="267" t="s">
        <v>0</v>
      </c>
      <c r="B3" s="267"/>
      <c r="C3" s="267"/>
      <c r="D3" s="267"/>
      <c r="E3" s="267"/>
      <c r="F3" s="306" t="s">
        <v>247</v>
      </c>
      <c r="G3" s="307"/>
      <c r="H3" s="262" t="s">
        <v>402</v>
      </c>
      <c r="I3" s="263"/>
    </row>
    <row r="4" spans="1:9" ht="21" customHeight="1" x14ac:dyDescent="0.25">
      <c r="A4" s="334" t="s">
        <v>365</v>
      </c>
      <c r="B4" s="335"/>
      <c r="C4" s="335"/>
      <c r="D4" s="335"/>
      <c r="E4" s="336"/>
      <c r="F4" s="28" t="s">
        <v>197</v>
      </c>
      <c r="G4" s="28" t="s">
        <v>2</v>
      </c>
      <c r="H4" s="30" t="s">
        <v>197</v>
      </c>
      <c r="I4" s="30" t="s">
        <v>2</v>
      </c>
    </row>
    <row r="5" spans="1:9" ht="15" customHeight="1" x14ac:dyDescent="0.25">
      <c r="A5" s="210" t="s">
        <v>1</v>
      </c>
      <c r="B5" s="337"/>
      <c r="C5" s="337"/>
      <c r="D5" s="337"/>
      <c r="E5" s="337"/>
      <c r="F5" s="6"/>
      <c r="G5" s="199"/>
      <c r="H5" s="211"/>
      <c r="I5" s="29"/>
    </row>
    <row r="6" spans="1:9" ht="49.5" x14ac:dyDescent="0.25">
      <c r="A6" s="197" t="s">
        <v>362</v>
      </c>
      <c r="B6" s="328">
        <v>100</v>
      </c>
      <c r="C6" s="329"/>
      <c r="D6" s="328"/>
      <c r="E6" s="328"/>
      <c r="F6" s="6" t="s">
        <v>217</v>
      </c>
      <c r="G6" s="7">
        <f>+I6*0.5</f>
        <v>50</v>
      </c>
      <c r="H6" s="88" t="s">
        <v>289</v>
      </c>
      <c r="I6" s="125">
        <v>100</v>
      </c>
    </row>
    <row r="7" spans="1:9" ht="49.5" x14ac:dyDescent="0.25">
      <c r="A7" s="197" t="s">
        <v>363</v>
      </c>
      <c r="B7" s="338">
        <v>100</v>
      </c>
      <c r="C7" s="339"/>
      <c r="D7" s="339"/>
      <c r="E7" s="340"/>
      <c r="F7" s="6" t="s">
        <v>218</v>
      </c>
      <c r="G7" s="7">
        <v>100</v>
      </c>
      <c r="H7" s="88" t="s">
        <v>290</v>
      </c>
      <c r="I7" s="125">
        <f>+G7*0.6</f>
        <v>60</v>
      </c>
    </row>
    <row r="8" spans="1:9" ht="49.5" x14ac:dyDescent="0.25">
      <c r="A8" s="197" t="s">
        <v>364</v>
      </c>
      <c r="B8" s="328">
        <v>100</v>
      </c>
      <c r="C8" s="329"/>
      <c r="D8" s="328"/>
      <c r="E8" s="328"/>
      <c r="F8" s="6" t="s">
        <v>219</v>
      </c>
      <c r="G8" s="7">
        <v>100</v>
      </c>
      <c r="H8" s="88" t="s">
        <v>291</v>
      </c>
      <c r="I8" s="125">
        <f>+G8*0.06</f>
        <v>6</v>
      </c>
    </row>
    <row r="9" spans="1:9" ht="25.9" customHeight="1" x14ac:dyDescent="0.25">
      <c r="A9" s="257" t="s">
        <v>179</v>
      </c>
      <c r="B9" s="330">
        <f>SUM(B6:E8)</f>
        <v>300</v>
      </c>
      <c r="C9" s="331"/>
      <c r="D9" s="332"/>
      <c r="E9" s="333"/>
      <c r="F9" s="258"/>
      <c r="G9" s="53">
        <f>SUM(G6:G8)</f>
        <v>250</v>
      </c>
      <c r="H9" s="258"/>
      <c r="I9" s="53">
        <f>SUM(I6:I8)</f>
        <v>166</v>
      </c>
    </row>
    <row r="10" spans="1:9" hidden="1" x14ac:dyDescent="0.25">
      <c r="C10" s="190"/>
    </row>
    <row r="11" spans="1:9" hidden="1" x14ac:dyDescent="0.25">
      <c r="C11" s="190"/>
    </row>
    <row r="12" spans="1:9" hidden="1" x14ac:dyDescent="0.25">
      <c r="C12" s="190"/>
    </row>
    <row r="13" spans="1:9" hidden="1" x14ac:dyDescent="0.25">
      <c r="C13" s="190"/>
    </row>
    <row r="113" spans="6:7" hidden="1" x14ac:dyDescent="0.25">
      <c r="F113" s="25"/>
      <c r="G113" s="25"/>
    </row>
  </sheetData>
  <mergeCells count="11">
    <mergeCell ref="B9:E9"/>
    <mergeCell ref="A3:E3"/>
    <mergeCell ref="F3:G3"/>
    <mergeCell ref="A4:E4"/>
    <mergeCell ref="B5:E5"/>
    <mergeCell ref="B7:E7"/>
    <mergeCell ref="H3:I3"/>
    <mergeCell ref="A1:I1"/>
    <mergeCell ref="A2:I2"/>
    <mergeCell ref="B6:E6"/>
    <mergeCell ref="B8:E8"/>
  </mergeCells>
  <printOptions horizontalCentered="1" verticalCentered="1"/>
  <pageMargins left="0.70866141732283472" right="0.70866141732283472" top="0.74803149606299213" bottom="0.74803149606299213" header="0.31496062992125984" footer="0.31496062992125984"/>
  <pageSetup scale="5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74C03-4D2E-4DDA-B3C8-4F4ADC5E2ABB}">
  <dimension ref="A1:IW54"/>
  <sheetViews>
    <sheetView showGridLines="0" zoomScale="84" zoomScaleNormal="84" workbookViewId="0">
      <selection activeCell="G4" sqref="G4"/>
    </sheetView>
  </sheetViews>
  <sheetFormatPr baseColWidth="10" defaultColWidth="11.42578125" defaultRowHeight="14.25" customHeight="1" zeroHeight="1" x14ac:dyDescent="0.25"/>
  <cols>
    <col min="1" max="1" width="71.42578125" style="224" customWidth="1"/>
    <col min="2" max="2" width="10.7109375" style="229" customWidth="1"/>
    <col min="3" max="3" width="19.28515625" style="229" customWidth="1"/>
    <col min="4" max="4" width="14" style="224" bestFit="1" customWidth="1"/>
    <col min="5" max="5" width="41.28515625" style="224" customWidth="1"/>
    <col min="6" max="6" width="9.42578125" style="224" bestFit="1" customWidth="1"/>
    <col min="7" max="7" width="32.42578125" style="224" customWidth="1"/>
    <col min="8" max="8" width="9.42578125" style="224" bestFit="1" customWidth="1"/>
    <col min="9" max="9" width="23.85546875" style="224" customWidth="1"/>
    <col min="10" max="256" width="11.42578125" style="224" customWidth="1"/>
    <col min="257" max="16384" width="11.42578125" style="224"/>
  </cols>
  <sheetData>
    <row r="1" spans="1:8" s="1" customFormat="1" ht="46.5" customHeight="1" x14ac:dyDescent="0.25">
      <c r="A1" s="305" t="s">
        <v>108</v>
      </c>
      <c r="B1" s="305"/>
      <c r="C1" s="305"/>
      <c r="D1" s="305"/>
      <c r="E1" s="305"/>
      <c r="F1" s="305"/>
      <c r="G1" s="305"/>
      <c r="H1" s="305"/>
    </row>
    <row r="2" spans="1:8" s="1" customFormat="1" ht="19.5" customHeight="1" x14ac:dyDescent="0.25">
      <c r="A2" s="305" t="str">
        <f>TRDM!A2</f>
        <v>EVALUACION CONDICIONES TÉCNICAS COMPLEMENTARIAS</v>
      </c>
      <c r="B2" s="305"/>
      <c r="C2" s="305"/>
      <c r="D2" s="305"/>
      <c r="E2" s="305"/>
      <c r="F2" s="305"/>
      <c r="G2" s="305"/>
      <c r="H2" s="305"/>
    </row>
    <row r="3" spans="1:8" s="191" customFormat="1" ht="40.5" customHeight="1" x14ac:dyDescent="0.25">
      <c r="A3" s="368" t="s">
        <v>4</v>
      </c>
      <c r="B3" s="368"/>
      <c r="C3" s="368"/>
      <c r="D3" s="369" t="s">
        <v>67</v>
      </c>
      <c r="E3" s="306" t="s">
        <v>247</v>
      </c>
      <c r="F3" s="307"/>
      <c r="G3" s="262" t="s">
        <v>402</v>
      </c>
      <c r="H3" s="263"/>
    </row>
    <row r="4" spans="1:8" s="191" customFormat="1" ht="25.5" customHeight="1" x14ac:dyDescent="0.25">
      <c r="A4" s="368"/>
      <c r="B4" s="368"/>
      <c r="C4" s="368"/>
      <c r="D4" s="369"/>
      <c r="E4" s="28" t="s">
        <v>197</v>
      </c>
      <c r="F4" s="27" t="s">
        <v>2</v>
      </c>
      <c r="G4" s="50" t="s">
        <v>197</v>
      </c>
      <c r="H4" s="50" t="s">
        <v>2</v>
      </c>
    </row>
    <row r="5" spans="1:8" s="191" customFormat="1" ht="100.5" customHeight="1" x14ac:dyDescent="0.25">
      <c r="A5" s="361" t="s">
        <v>366</v>
      </c>
      <c r="B5" s="361"/>
      <c r="C5" s="361"/>
      <c r="D5" s="356">
        <v>10</v>
      </c>
      <c r="E5" s="367" t="s">
        <v>208</v>
      </c>
      <c r="F5" s="363">
        <v>10</v>
      </c>
      <c r="G5" s="341" t="s">
        <v>276</v>
      </c>
      <c r="H5" s="346">
        <v>0</v>
      </c>
    </row>
    <row r="6" spans="1:8" s="191" customFormat="1" ht="80.650000000000006" customHeight="1" x14ac:dyDescent="0.25">
      <c r="A6" s="360" t="s">
        <v>72</v>
      </c>
      <c r="B6" s="360"/>
      <c r="C6" s="360"/>
      <c r="D6" s="356"/>
      <c r="E6" s="367"/>
      <c r="F6" s="363"/>
      <c r="G6" s="341"/>
      <c r="H6" s="348"/>
    </row>
    <row r="7" spans="1:8" s="191" customFormat="1" ht="44.25" customHeight="1" x14ac:dyDescent="0.25">
      <c r="A7" s="361" t="s">
        <v>367</v>
      </c>
      <c r="B7" s="360"/>
      <c r="C7" s="360"/>
      <c r="D7" s="356">
        <v>100</v>
      </c>
      <c r="E7" s="367" t="s">
        <v>240</v>
      </c>
      <c r="F7" s="363">
        <v>100</v>
      </c>
      <c r="G7" s="341" t="s">
        <v>309</v>
      </c>
      <c r="H7" s="346">
        <v>100</v>
      </c>
    </row>
    <row r="8" spans="1:8" s="191" customFormat="1" ht="27.75" customHeight="1" x14ac:dyDescent="0.25">
      <c r="A8" s="360" t="s">
        <v>73</v>
      </c>
      <c r="B8" s="360"/>
      <c r="C8" s="215" t="s">
        <v>74</v>
      </c>
      <c r="D8" s="356"/>
      <c r="E8" s="367"/>
      <c r="F8" s="363"/>
      <c r="G8" s="341"/>
      <c r="H8" s="347"/>
    </row>
    <row r="9" spans="1:8" s="191" customFormat="1" ht="44.25" customHeight="1" x14ac:dyDescent="0.25">
      <c r="A9" s="364" t="s">
        <v>82</v>
      </c>
      <c r="B9" s="364"/>
      <c r="C9" s="215" t="s">
        <v>13</v>
      </c>
      <c r="D9" s="356"/>
      <c r="E9" s="367"/>
      <c r="F9" s="363"/>
      <c r="G9" s="341"/>
      <c r="H9" s="347"/>
    </row>
    <row r="10" spans="1:8" s="191" customFormat="1" ht="44.25" customHeight="1" x14ac:dyDescent="0.25">
      <c r="A10" s="364" t="s">
        <v>150</v>
      </c>
      <c r="B10" s="364"/>
      <c r="C10" s="215" t="s">
        <v>11</v>
      </c>
      <c r="D10" s="356"/>
      <c r="E10" s="367"/>
      <c r="F10" s="363"/>
      <c r="G10" s="341"/>
      <c r="H10" s="347"/>
    </row>
    <row r="11" spans="1:8" s="191" customFormat="1" ht="44.25" customHeight="1" x14ac:dyDescent="0.25">
      <c r="A11" s="364" t="s">
        <v>85</v>
      </c>
      <c r="B11" s="364"/>
      <c r="C11" s="215" t="s">
        <v>10</v>
      </c>
      <c r="D11" s="356"/>
      <c r="E11" s="367"/>
      <c r="F11" s="363"/>
      <c r="G11" s="341"/>
      <c r="H11" s="347"/>
    </row>
    <row r="12" spans="1:8" s="191" customFormat="1" ht="44.25" customHeight="1" x14ac:dyDescent="0.25">
      <c r="A12" s="364" t="s">
        <v>86</v>
      </c>
      <c r="B12" s="364"/>
      <c r="C12" s="215" t="s">
        <v>40</v>
      </c>
      <c r="D12" s="356"/>
      <c r="E12" s="367"/>
      <c r="F12" s="363"/>
      <c r="G12" s="341"/>
      <c r="H12" s="347"/>
    </row>
    <row r="13" spans="1:8" s="191" customFormat="1" ht="39" customHeight="1" x14ac:dyDescent="0.25">
      <c r="A13" s="364" t="s">
        <v>88</v>
      </c>
      <c r="B13" s="364"/>
      <c r="C13" s="215" t="s">
        <v>12</v>
      </c>
      <c r="D13" s="356"/>
      <c r="E13" s="367"/>
      <c r="F13" s="363"/>
      <c r="G13" s="341"/>
      <c r="H13" s="347"/>
    </row>
    <row r="14" spans="1:8" s="191" customFormat="1" ht="38.25" customHeight="1" x14ac:dyDescent="0.25">
      <c r="A14" s="364" t="s">
        <v>89</v>
      </c>
      <c r="B14" s="364"/>
      <c r="C14" s="215" t="s">
        <v>39</v>
      </c>
      <c r="D14" s="356"/>
      <c r="E14" s="367"/>
      <c r="F14" s="363"/>
      <c r="G14" s="341"/>
      <c r="H14" s="347"/>
    </row>
    <row r="15" spans="1:8" s="191" customFormat="1" ht="44.25" customHeight="1" x14ac:dyDescent="0.25">
      <c r="A15" s="364" t="s">
        <v>76</v>
      </c>
      <c r="B15" s="364"/>
      <c r="C15" s="215" t="s">
        <v>36</v>
      </c>
      <c r="D15" s="356"/>
      <c r="E15" s="367"/>
      <c r="F15" s="363"/>
      <c r="G15" s="341"/>
      <c r="H15" s="347"/>
    </row>
    <row r="16" spans="1:8" s="191" customFormat="1" ht="44.25" customHeight="1" x14ac:dyDescent="0.25">
      <c r="A16" s="364" t="s">
        <v>77</v>
      </c>
      <c r="B16" s="364"/>
      <c r="C16" s="215" t="s">
        <v>79</v>
      </c>
      <c r="D16" s="356"/>
      <c r="E16" s="367"/>
      <c r="F16" s="363"/>
      <c r="G16" s="341"/>
      <c r="H16" s="347"/>
    </row>
    <row r="17" spans="1:9" s="191" customFormat="1" ht="44.25" customHeight="1" x14ac:dyDescent="0.25">
      <c r="A17" s="364" t="s">
        <v>78</v>
      </c>
      <c r="B17" s="364"/>
      <c r="C17" s="215" t="s">
        <v>114</v>
      </c>
      <c r="D17" s="356"/>
      <c r="E17" s="367"/>
      <c r="F17" s="363"/>
      <c r="G17" s="341"/>
      <c r="H17" s="347"/>
    </row>
    <row r="18" spans="1:9" s="191" customFormat="1" ht="44.25" customHeight="1" x14ac:dyDescent="0.25">
      <c r="A18" s="364" t="s">
        <v>151</v>
      </c>
      <c r="B18" s="364"/>
      <c r="C18" s="215" t="s">
        <v>80</v>
      </c>
      <c r="D18" s="356"/>
      <c r="E18" s="367"/>
      <c r="F18" s="363"/>
      <c r="G18" s="341"/>
      <c r="H18" s="348"/>
    </row>
    <row r="19" spans="1:9" s="191" customFormat="1" ht="44.25" customHeight="1" x14ac:dyDescent="0.25">
      <c r="A19" s="361" t="s">
        <v>368</v>
      </c>
      <c r="B19" s="360"/>
      <c r="C19" s="360"/>
      <c r="D19" s="356">
        <v>30</v>
      </c>
      <c r="E19" s="329" t="s">
        <v>241</v>
      </c>
      <c r="F19" s="363">
        <v>30</v>
      </c>
      <c r="G19" s="341" t="s">
        <v>309</v>
      </c>
      <c r="H19" s="346">
        <v>30</v>
      </c>
    </row>
    <row r="20" spans="1:9" s="191" customFormat="1" ht="44.25" customHeight="1" x14ac:dyDescent="0.25">
      <c r="A20" s="365" t="s">
        <v>81</v>
      </c>
      <c r="B20" s="365"/>
      <c r="C20" s="215" t="s">
        <v>74</v>
      </c>
      <c r="D20" s="356"/>
      <c r="E20" s="329"/>
      <c r="F20" s="363"/>
      <c r="G20" s="341"/>
      <c r="H20" s="347"/>
    </row>
    <row r="21" spans="1:9" s="191" customFormat="1" ht="32.25" customHeight="1" x14ac:dyDescent="0.25">
      <c r="A21" s="366" t="s">
        <v>152</v>
      </c>
      <c r="B21" s="366"/>
      <c r="C21" s="215" t="s">
        <v>83</v>
      </c>
      <c r="D21" s="356"/>
      <c r="E21" s="329"/>
      <c r="F21" s="363"/>
      <c r="G21" s="341"/>
      <c r="H21" s="347"/>
    </row>
    <row r="22" spans="1:9" s="191" customFormat="1" ht="60" customHeight="1" x14ac:dyDescent="0.25">
      <c r="A22" s="366" t="s">
        <v>153</v>
      </c>
      <c r="B22" s="366"/>
      <c r="C22" s="215" t="s">
        <v>84</v>
      </c>
      <c r="D22" s="356"/>
      <c r="E22" s="329"/>
      <c r="F22" s="363"/>
      <c r="G22" s="341"/>
      <c r="H22" s="347"/>
      <c r="I22" s="216"/>
    </row>
    <row r="23" spans="1:9" s="191" customFormat="1" ht="40.5" customHeight="1" x14ac:dyDescent="0.25">
      <c r="A23" s="366" t="s">
        <v>154</v>
      </c>
      <c r="B23" s="366"/>
      <c r="C23" s="215" t="s">
        <v>14</v>
      </c>
      <c r="D23" s="356"/>
      <c r="E23" s="329"/>
      <c r="F23" s="363"/>
      <c r="G23" s="341"/>
      <c r="H23" s="347"/>
      <c r="I23" s="216"/>
    </row>
    <row r="24" spans="1:9" s="191" customFormat="1" ht="51" customHeight="1" x14ac:dyDescent="0.25">
      <c r="A24" s="366" t="s">
        <v>155</v>
      </c>
      <c r="B24" s="366"/>
      <c r="C24" s="215" t="s">
        <v>87</v>
      </c>
      <c r="D24" s="356"/>
      <c r="E24" s="329"/>
      <c r="F24" s="363"/>
      <c r="G24" s="341"/>
      <c r="H24" s="347"/>
      <c r="I24" s="216"/>
    </row>
    <row r="25" spans="1:9" s="191" customFormat="1" ht="51" customHeight="1" x14ac:dyDescent="0.25">
      <c r="A25" s="366" t="s">
        <v>156</v>
      </c>
      <c r="B25" s="366"/>
      <c r="C25" s="215" t="s">
        <v>13</v>
      </c>
      <c r="D25" s="356"/>
      <c r="E25" s="329"/>
      <c r="F25" s="363"/>
      <c r="G25" s="341"/>
      <c r="H25" s="347"/>
      <c r="I25" s="216"/>
    </row>
    <row r="26" spans="1:9" s="191" customFormat="1" ht="51" customHeight="1" x14ac:dyDescent="0.25">
      <c r="A26" s="366" t="s">
        <v>157</v>
      </c>
      <c r="B26" s="366"/>
      <c r="C26" s="215" t="s">
        <v>90</v>
      </c>
      <c r="D26" s="356"/>
      <c r="E26" s="329"/>
      <c r="F26" s="363"/>
      <c r="G26" s="341"/>
      <c r="H26" s="347"/>
    </row>
    <row r="27" spans="1:9" s="191" customFormat="1" ht="51" customHeight="1" x14ac:dyDescent="0.25">
      <c r="A27" s="366" t="s">
        <v>75</v>
      </c>
      <c r="B27" s="366"/>
      <c r="C27" s="215" t="s">
        <v>91</v>
      </c>
      <c r="D27" s="356"/>
      <c r="E27" s="329"/>
      <c r="F27" s="363"/>
      <c r="G27" s="341"/>
      <c r="H27" s="347"/>
    </row>
    <row r="28" spans="1:9" s="191" customFormat="1" ht="51" customHeight="1" x14ac:dyDescent="0.25">
      <c r="A28" s="366" t="s">
        <v>86</v>
      </c>
      <c r="B28" s="366"/>
      <c r="C28" s="215" t="s">
        <v>11</v>
      </c>
      <c r="D28" s="356"/>
      <c r="E28" s="329"/>
      <c r="F28" s="363"/>
      <c r="G28" s="341"/>
      <c r="H28" s="347"/>
    </row>
    <row r="29" spans="1:9" s="191" customFormat="1" ht="51" customHeight="1" x14ac:dyDescent="0.25">
      <c r="A29" s="366" t="s">
        <v>88</v>
      </c>
      <c r="B29" s="366"/>
      <c r="C29" s="215" t="s">
        <v>41</v>
      </c>
      <c r="D29" s="356"/>
      <c r="E29" s="329"/>
      <c r="F29" s="363"/>
      <c r="G29" s="341"/>
      <c r="H29" s="347"/>
    </row>
    <row r="30" spans="1:9" s="191" customFormat="1" ht="51" customHeight="1" x14ac:dyDescent="0.25">
      <c r="A30" s="366" t="s">
        <v>76</v>
      </c>
      <c r="B30" s="366"/>
      <c r="C30" s="215" t="s">
        <v>10</v>
      </c>
      <c r="D30" s="356"/>
      <c r="E30" s="329"/>
      <c r="F30" s="363"/>
      <c r="G30" s="341"/>
      <c r="H30" s="348"/>
    </row>
    <row r="31" spans="1:9" s="191" customFormat="1" ht="53.25" customHeight="1" x14ac:dyDescent="0.25">
      <c r="A31" s="361" t="s">
        <v>369</v>
      </c>
      <c r="B31" s="361"/>
      <c r="C31" s="361"/>
      <c r="D31" s="356">
        <v>30</v>
      </c>
      <c r="E31" s="329" t="s">
        <v>242</v>
      </c>
      <c r="F31" s="363">
        <v>30</v>
      </c>
      <c r="G31" s="341" t="s">
        <v>310</v>
      </c>
      <c r="H31" s="346">
        <v>30</v>
      </c>
    </row>
    <row r="32" spans="1:9" s="191" customFormat="1" ht="24" customHeight="1" x14ac:dyDescent="0.25">
      <c r="A32" s="360" t="s">
        <v>92</v>
      </c>
      <c r="B32" s="360"/>
      <c r="C32" s="215" t="s">
        <v>74</v>
      </c>
      <c r="D32" s="356"/>
      <c r="E32" s="329"/>
      <c r="F32" s="363"/>
      <c r="G32" s="341"/>
      <c r="H32" s="347"/>
    </row>
    <row r="33" spans="1:8" s="191" customFormat="1" ht="30.75" customHeight="1" x14ac:dyDescent="0.25">
      <c r="A33" s="364" t="s">
        <v>93</v>
      </c>
      <c r="B33" s="364"/>
      <c r="C33" s="215" t="s">
        <v>14</v>
      </c>
      <c r="D33" s="356"/>
      <c r="E33" s="329"/>
      <c r="F33" s="363"/>
      <c r="G33" s="341"/>
      <c r="H33" s="347"/>
    </row>
    <row r="34" spans="1:8" s="191" customFormat="1" ht="32.25" customHeight="1" x14ac:dyDescent="0.25">
      <c r="A34" s="364" t="s">
        <v>94</v>
      </c>
      <c r="B34" s="364"/>
      <c r="C34" s="215" t="s">
        <v>13</v>
      </c>
      <c r="D34" s="356"/>
      <c r="E34" s="329"/>
      <c r="F34" s="363"/>
      <c r="G34" s="341"/>
      <c r="H34" s="347"/>
    </row>
    <row r="35" spans="1:8" s="191" customFormat="1" ht="33" customHeight="1" x14ac:dyDescent="0.25">
      <c r="A35" s="364" t="s">
        <v>95</v>
      </c>
      <c r="B35" s="364"/>
      <c r="C35" s="215" t="s">
        <v>11</v>
      </c>
      <c r="D35" s="356"/>
      <c r="E35" s="329"/>
      <c r="F35" s="363"/>
      <c r="G35" s="341"/>
      <c r="H35" s="347"/>
    </row>
    <row r="36" spans="1:8" s="191" customFormat="1" ht="33.75" customHeight="1" x14ac:dyDescent="0.25">
      <c r="A36" s="364" t="s">
        <v>96</v>
      </c>
      <c r="B36" s="364"/>
      <c r="C36" s="215" t="s">
        <v>41</v>
      </c>
      <c r="D36" s="356"/>
      <c r="E36" s="329"/>
      <c r="F36" s="363"/>
      <c r="G36" s="341"/>
      <c r="H36" s="347"/>
    </row>
    <row r="37" spans="1:8" s="191" customFormat="1" ht="36.75" customHeight="1" x14ac:dyDescent="0.25">
      <c r="A37" s="364" t="s">
        <v>97</v>
      </c>
      <c r="B37" s="364"/>
      <c r="C37" s="215" t="s">
        <v>10</v>
      </c>
      <c r="D37" s="356"/>
      <c r="E37" s="329"/>
      <c r="F37" s="363"/>
      <c r="G37" s="341"/>
      <c r="H37" s="347"/>
    </row>
    <row r="38" spans="1:8" s="191" customFormat="1" ht="33" customHeight="1" x14ac:dyDescent="0.25">
      <c r="A38" s="364" t="s">
        <v>98</v>
      </c>
      <c r="B38" s="364"/>
      <c r="C38" s="364"/>
      <c r="D38" s="356"/>
      <c r="E38" s="329"/>
      <c r="F38" s="363"/>
      <c r="G38" s="341"/>
      <c r="H38" s="347"/>
    </row>
    <row r="39" spans="1:8" s="191" customFormat="1" ht="62.25" customHeight="1" x14ac:dyDescent="0.25">
      <c r="A39" s="360" t="s">
        <v>99</v>
      </c>
      <c r="B39" s="360"/>
      <c r="C39" s="360"/>
      <c r="D39" s="356"/>
      <c r="E39" s="329"/>
      <c r="F39" s="363"/>
      <c r="G39" s="341"/>
      <c r="H39" s="347"/>
    </row>
    <row r="40" spans="1:8" s="191" customFormat="1" ht="40.5" customHeight="1" x14ac:dyDescent="0.25">
      <c r="A40" s="364" t="s">
        <v>100</v>
      </c>
      <c r="B40" s="364"/>
      <c r="C40" s="364"/>
      <c r="D40" s="356"/>
      <c r="E40" s="329"/>
      <c r="F40" s="363"/>
      <c r="G40" s="341"/>
      <c r="H40" s="348"/>
    </row>
    <row r="41" spans="1:8" s="191" customFormat="1" ht="263.25" customHeight="1" x14ac:dyDescent="0.25">
      <c r="A41" s="360" t="s">
        <v>370</v>
      </c>
      <c r="B41" s="360"/>
      <c r="C41" s="360"/>
      <c r="D41" s="217">
        <v>20</v>
      </c>
      <c r="E41" s="52" t="s">
        <v>225</v>
      </c>
      <c r="F41" s="213">
        <v>0</v>
      </c>
      <c r="G41" s="218" t="s">
        <v>276</v>
      </c>
      <c r="H41" s="214">
        <v>0</v>
      </c>
    </row>
    <row r="42" spans="1:8" s="191" customFormat="1" ht="42" customHeight="1" x14ac:dyDescent="0.25">
      <c r="A42" s="361" t="s">
        <v>371</v>
      </c>
      <c r="B42" s="360"/>
      <c r="C42" s="360"/>
      <c r="D42" s="217">
        <v>20</v>
      </c>
      <c r="E42" s="52" t="s">
        <v>243</v>
      </c>
      <c r="F42" s="219">
        <v>20</v>
      </c>
      <c r="G42" s="45" t="s">
        <v>308</v>
      </c>
      <c r="H42" s="125">
        <f>+F42*0.491803278688525</f>
        <v>9.8360655737705009</v>
      </c>
    </row>
    <row r="43" spans="1:8" s="191" customFormat="1" ht="63" customHeight="1" x14ac:dyDescent="0.25">
      <c r="A43" s="362" t="s">
        <v>372</v>
      </c>
      <c r="B43" s="354"/>
      <c r="C43" s="354"/>
      <c r="D43" s="356">
        <v>20</v>
      </c>
      <c r="E43" s="357" t="s">
        <v>208</v>
      </c>
      <c r="F43" s="349">
        <v>20</v>
      </c>
      <c r="G43" s="341" t="s">
        <v>299</v>
      </c>
      <c r="H43" s="346">
        <v>20</v>
      </c>
    </row>
    <row r="44" spans="1:8" s="191" customFormat="1" ht="116.25" customHeight="1" x14ac:dyDescent="0.25">
      <c r="A44" s="354" t="s">
        <v>61</v>
      </c>
      <c r="B44" s="354"/>
      <c r="C44" s="354"/>
      <c r="D44" s="356"/>
      <c r="E44" s="358"/>
      <c r="F44" s="350"/>
      <c r="G44" s="341"/>
      <c r="H44" s="347"/>
    </row>
    <row r="45" spans="1:8" s="191" customFormat="1" ht="49.5" customHeight="1" x14ac:dyDescent="0.25">
      <c r="A45" s="360" t="s">
        <v>101</v>
      </c>
      <c r="B45" s="360"/>
      <c r="C45" s="360"/>
      <c r="D45" s="356"/>
      <c r="E45" s="358"/>
      <c r="F45" s="350"/>
      <c r="G45" s="341"/>
      <c r="H45" s="347"/>
    </row>
    <row r="46" spans="1:8" s="191" customFormat="1" ht="81" customHeight="1" x14ac:dyDescent="0.25">
      <c r="A46" s="354" t="s">
        <v>62</v>
      </c>
      <c r="B46" s="354"/>
      <c r="C46" s="354"/>
      <c r="D46" s="356"/>
      <c r="E46" s="359"/>
      <c r="F46" s="351"/>
      <c r="G46" s="341"/>
      <c r="H46" s="348"/>
    </row>
    <row r="47" spans="1:8" s="191" customFormat="1" ht="81" customHeight="1" x14ac:dyDescent="0.25">
      <c r="A47" s="354" t="s">
        <v>373</v>
      </c>
      <c r="B47" s="354"/>
      <c r="C47" s="354"/>
      <c r="D47" s="217">
        <v>20</v>
      </c>
      <c r="E47" s="193" t="s">
        <v>244</v>
      </c>
      <c r="F47" s="213">
        <v>20</v>
      </c>
      <c r="G47" s="45" t="s">
        <v>276</v>
      </c>
      <c r="H47" s="125">
        <v>0</v>
      </c>
    </row>
    <row r="48" spans="1:8" s="221" customFormat="1" ht="119.25" customHeight="1" x14ac:dyDescent="0.25">
      <c r="A48" s="354" t="s">
        <v>374</v>
      </c>
      <c r="B48" s="354"/>
      <c r="C48" s="354"/>
      <c r="D48" s="217">
        <v>10</v>
      </c>
      <c r="E48" s="193" t="s">
        <v>208</v>
      </c>
      <c r="F48" s="213">
        <v>10</v>
      </c>
      <c r="G48" s="218" t="s">
        <v>276</v>
      </c>
      <c r="H48" s="125">
        <v>0</v>
      </c>
    </row>
    <row r="49" spans="1:257" ht="73.150000000000006" customHeight="1" x14ac:dyDescent="0.25">
      <c r="A49" s="354" t="s">
        <v>375</v>
      </c>
      <c r="B49" s="354"/>
      <c r="C49" s="354"/>
      <c r="D49" s="217">
        <v>20</v>
      </c>
      <c r="E49" s="193" t="s">
        <v>245</v>
      </c>
      <c r="F49" s="213">
        <v>20</v>
      </c>
      <c r="G49" s="222" t="s">
        <v>276</v>
      </c>
      <c r="H49" s="223">
        <v>0</v>
      </c>
      <c r="IW49" s="224" t="s">
        <v>246</v>
      </c>
    </row>
    <row r="50" spans="1:257" ht="61.15" customHeight="1" x14ac:dyDescent="0.25">
      <c r="A50" s="355" t="s">
        <v>173</v>
      </c>
      <c r="B50" s="355"/>
      <c r="C50" s="355"/>
      <c r="D50" s="356">
        <v>20</v>
      </c>
      <c r="E50" s="357" t="s">
        <v>208</v>
      </c>
      <c r="F50" s="349">
        <v>20</v>
      </c>
      <c r="G50" s="342" t="s">
        <v>299</v>
      </c>
      <c r="H50" s="343">
        <v>20</v>
      </c>
    </row>
    <row r="51" spans="1:257" ht="16.899999999999999" customHeight="1" x14ac:dyDescent="0.25">
      <c r="A51" s="352" t="s">
        <v>174</v>
      </c>
      <c r="B51" s="352"/>
      <c r="C51" s="352"/>
      <c r="D51" s="356"/>
      <c r="E51" s="358"/>
      <c r="F51" s="350"/>
      <c r="G51" s="342"/>
      <c r="H51" s="344"/>
    </row>
    <row r="52" spans="1:257" ht="41.25" customHeight="1" x14ac:dyDescent="0.25">
      <c r="A52" s="353" t="s">
        <v>175</v>
      </c>
      <c r="B52" s="353"/>
      <c r="C52" s="353"/>
      <c r="D52" s="356"/>
      <c r="E52" s="359"/>
      <c r="F52" s="351"/>
      <c r="G52" s="342"/>
      <c r="H52" s="345"/>
    </row>
    <row r="53" spans="1:257" ht="20.25" x14ac:dyDescent="0.25">
      <c r="A53" s="225" t="s">
        <v>158</v>
      </c>
      <c r="B53" s="226"/>
      <c r="C53" s="226"/>
      <c r="D53" s="227">
        <f>SUM(D5:D52)</f>
        <v>300</v>
      </c>
      <c r="E53" s="228"/>
      <c r="F53" s="227">
        <f>SUM(F5:F52)</f>
        <v>280</v>
      </c>
      <c r="G53" s="228"/>
      <c r="H53" s="227">
        <f>SUM(H5:H52)</f>
        <v>209.8360655737705</v>
      </c>
    </row>
    <row r="54" spans="1:257" ht="14.25" customHeight="1" x14ac:dyDescent="0.25"/>
  </sheetData>
  <mergeCells count="84">
    <mergeCell ref="A3:C4"/>
    <mergeCell ref="D3:D4"/>
    <mergeCell ref="E3:F3"/>
    <mergeCell ref="A1:H1"/>
    <mergeCell ref="A2:H2"/>
    <mergeCell ref="A14:B14"/>
    <mergeCell ref="A5:C5"/>
    <mergeCell ref="D5:D6"/>
    <mergeCell ref="E5:E6"/>
    <mergeCell ref="F5:F6"/>
    <mergeCell ref="A6:C6"/>
    <mergeCell ref="A7:C7"/>
    <mergeCell ref="D7:D18"/>
    <mergeCell ref="E7:E18"/>
    <mergeCell ref="F7:F18"/>
    <mergeCell ref="A8:B8"/>
    <mergeCell ref="A9:B9"/>
    <mergeCell ref="A10:B10"/>
    <mergeCell ref="A11:B11"/>
    <mergeCell ref="A12:B12"/>
    <mergeCell ref="A13:B13"/>
    <mergeCell ref="A15:B15"/>
    <mergeCell ref="A16:B16"/>
    <mergeCell ref="A17:B17"/>
    <mergeCell ref="A18:B18"/>
    <mergeCell ref="A19:C19"/>
    <mergeCell ref="E19:E30"/>
    <mergeCell ref="F19:F30"/>
    <mergeCell ref="A20:B20"/>
    <mergeCell ref="A21:B21"/>
    <mergeCell ref="A22:B22"/>
    <mergeCell ref="A23:B23"/>
    <mergeCell ref="A24:B24"/>
    <mergeCell ref="A25:B25"/>
    <mergeCell ref="A26:B26"/>
    <mergeCell ref="A27:B27"/>
    <mergeCell ref="D19:D30"/>
    <mergeCell ref="A28:B28"/>
    <mergeCell ref="A29:B29"/>
    <mergeCell ref="A30:B30"/>
    <mergeCell ref="A31:C31"/>
    <mergeCell ref="D31:D40"/>
    <mergeCell ref="E31:E40"/>
    <mergeCell ref="F31:F40"/>
    <mergeCell ref="A32:B32"/>
    <mergeCell ref="A33:B33"/>
    <mergeCell ref="A34:B34"/>
    <mergeCell ref="A35:B35"/>
    <mergeCell ref="A36:B36"/>
    <mergeCell ref="A37:B37"/>
    <mergeCell ref="A38:C38"/>
    <mergeCell ref="A39:C39"/>
    <mergeCell ref="A40:C40"/>
    <mergeCell ref="A41:C41"/>
    <mergeCell ref="A42:C42"/>
    <mergeCell ref="D43:D46"/>
    <mergeCell ref="E43:E46"/>
    <mergeCell ref="F43:F46"/>
    <mergeCell ref="A44:C44"/>
    <mergeCell ref="A45:C45"/>
    <mergeCell ref="A46:C46"/>
    <mergeCell ref="A43:C43"/>
    <mergeCell ref="F50:F52"/>
    <mergeCell ref="A51:C51"/>
    <mergeCell ref="A52:C52"/>
    <mergeCell ref="A47:C47"/>
    <mergeCell ref="A48:C48"/>
    <mergeCell ref="A49:C49"/>
    <mergeCell ref="A50:C50"/>
    <mergeCell ref="D50:D52"/>
    <mergeCell ref="E50:E52"/>
    <mergeCell ref="G43:G46"/>
    <mergeCell ref="G50:G52"/>
    <mergeCell ref="H50:H52"/>
    <mergeCell ref="H43:H46"/>
    <mergeCell ref="G3:H3"/>
    <mergeCell ref="G5:G6"/>
    <mergeCell ref="G7:G18"/>
    <mergeCell ref="G19:G30"/>
    <mergeCell ref="G31:G40"/>
    <mergeCell ref="H19:H30"/>
    <mergeCell ref="H7:H18"/>
    <mergeCell ref="H5:H6"/>
    <mergeCell ref="H31:H40"/>
  </mergeCells>
  <printOptions horizontalCentered="1" verticalCentered="1"/>
  <pageMargins left="0.70866141732283472" right="0.70866141732283472" top="0.74803149606299213" bottom="0.74803149606299213" header="0.31496062992125984" footer="0.31496062992125984"/>
  <pageSetup scale="45"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437B8-71CD-458A-8090-3571960A9DEE}">
  <dimension ref="A1:F134"/>
  <sheetViews>
    <sheetView showGridLines="0" zoomScaleNormal="100" workbookViewId="0">
      <selection activeCell="B5" sqref="B5:B7"/>
    </sheetView>
  </sheetViews>
  <sheetFormatPr baseColWidth="10" defaultColWidth="11.42578125" defaultRowHeight="0" customHeight="1" zeroHeight="1" x14ac:dyDescent="0.25"/>
  <cols>
    <col min="1" max="1" width="86.5703125" style="224" customWidth="1"/>
    <col min="2" max="2" width="14" style="224" bestFit="1" customWidth="1"/>
    <col min="3" max="3" width="31.42578125" style="1" customWidth="1"/>
    <col min="4" max="4" width="9.42578125" style="1" bestFit="1" customWidth="1"/>
    <col min="5" max="5" width="31.28515625" style="247" customWidth="1"/>
    <col min="6" max="6" width="9.42578125" style="247" bestFit="1" customWidth="1"/>
    <col min="7" max="256" width="11.42578125" style="224" customWidth="1"/>
    <col min="257" max="16384" width="11.42578125" style="224"/>
  </cols>
  <sheetData>
    <row r="1" spans="1:6" s="1" customFormat="1" ht="46.5" customHeight="1" x14ac:dyDescent="0.25">
      <c r="A1" s="305" t="s">
        <v>107</v>
      </c>
      <c r="B1" s="305"/>
      <c r="C1" s="305"/>
      <c r="D1" s="305"/>
      <c r="E1" s="305"/>
      <c r="F1" s="305"/>
    </row>
    <row r="2" spans="1:6" s="1" customFormat="1" ht="19.5" customHeight="1" x14ac:dyDescent="0.25">
      <c r="A2" s="305" t="str">
        <f>TRDM!A2</f>
        <v>EVALUACION CONDICIONES TÉCNICAS COMPLEMENTARIAS</v>
      </c>
      <c r="B2" s="305"/>
      <c r="C2" s="305"/>
      <c r="D2" s="305"/>
      <c r="E2" s="305"/>
      <c r="F2" s="305"/>
    </row>
    <row r="3" spans="1:6" s="250" customFormat="1" ht="30.75" customHeight="1" x14ac:dyDescent="0.25">
      <c r="A3" s="248" t="s">
        <v>0</v>
      </c>
      <c r="B3" s="249"/>
      <c r="C3" s="261" t="s">
        <v>247</v>
      </c>
      <c r="D3" s="261"/>
      <c r="E3" s="262" t="s">
        <v>402</v>
      </c>
      <c r="F3" s="263"/>
    </row>
    <row r="4" spans="1:6" s="221" customFormat="1" ht="41.25" customHeight="1" thickBot="1" x14ac:dyDescent="0.3">
      <c r="A4" s="251" t="s">
        <v>4</v>
      </c>
      <c r="B4" s="252" t="s">
        <v>67</v>
      </c>
      <c r="C4" s="28" t="s">
        <v>197</v>
      </c>
      <c r="D4" s="28" t="s">
        <v>2</v>
      </c>
      <c r="E4" s="30" t="s">
        <v>197</v>
      </c>
      <c r="F4" s="30" t="s">
        <v>2</v>
      </c>
    </row>
    <row r="5" spans="1:6" s="191" customFormat="1" ht="81" customHeight="1" x14ac:dyDescent="0.25">
      <c r="A5" s="197" t="s">
        <v>376</v>
      </c>
      <c r="B5" s="376">
        <v>50</v>
      </c>
      <c r="C5" s="372" t="s">
        <v>233</v>
      </c>
      <c r="D5" s="347">
        <v>50</v>
      </c>
      <c r="E5" s="379" t="s">
        <v>292</v>
      </c>
      <c r="F5" s="347">
        <v>50</v>
      </c>
    </row>
    <row r="6" spans="1:6" s="191" customFormat="1" ht="42" customHeight="1" x14ac:dyDescent="0.25">
      <c r="A6" s="29" t="s">
        <v>145</v>
      </c>
      <c r="B6" s="377"/>
      <c r="C6" s="372"/>
      <c r="D6" s="347"/>
      <c r="E6" s="341"/>
      <c r="F6" s="347"/>
    </row>
    <row r="7" spans="1:6" s="191" customFormat="1" ht="46.5" customHeight="1" x14ac:dyDescent="0.25">
      <c r="A7" s="29" t="s">
        <v>176</v>
      </c>
      <c r="B7" s="378"/>
      <c r="C7" s="372"/>
      <c r="D7" s="347"/>
      <c r="E7" s="341"/>
      <c r="F7" s="348"/>
    </row>
    <row r="8" spans="1:6" s="191" customFormat="1" ht="75" customHeight="1" x14ac:dyDescent="0.25">
      <c r="A8" s="230" t="s">
        <v>377</v>
      </c>
      <c r="B8" s="231">
        <v>20</v>
      </c>
      <c r="C8" s="51" t="s">
        <v>234</v>
      </c>
      <c r="D8" s="125">
        <v>20</v>
      </c>
      <c r="E8" s="45" t="s">
        <v>293</v>
      </c>
      <c r="F8" s="125">
        <f>+D8*0.666666666666667</f>
        <v>13.333333333333339</v>
      </c>
    </row>
    <row r="9" spans="1:6" s="191" customFormat="1" ht="45.75" customHeight="1" x14ac:dyDescent="0.25">
      <c r="A9" s="197" t="s">
        <v>378</v>
      </c>
      <c r="B9" s="232">
        <v>20</v>
      </c>
      <c r="C9" s="51" t="s">
        <v>235</v>
      </c>
      <c r="D9" s="125">
        <v>20</v>
      </c>
      <c r="E9" s="45" t="s">
        <v>294</v>
      </c>
      <c r="F9" s="125">
        <f>+D9*0.32967032967033</f>
        <v>6.5934065934066002</v>
      </c>
    </row>
    <row r="10" spans="1:6" s="191" customFormat="1" ht="45.75" customHeight="1" x14ac:dyDescent="0.25">
      <c r="A10" s="197" t="s">
        <v>379</v>
      </c>
      <c r="B10" s="232">
        <v>20</v>
      </c>
      <c r="C10" s="51" t="s">
        <v>236</v>
      </c>
      <c r="D10" s="125">
        <v>20</v>
      </c>
      <c r="E10" s="45" t="s">
        <v>294</v>
      </c>
      <c r="F10" s="125">
        <f>+D10*0.491803278688525</f>
        <v>9.8360655737705009</v>
      </c>
    </row>
    <row r="11" spans="1:6" s="191" customFormat="1" ht="55.5" customHeight="1" x14ac:dyDescent="0.25">
      <c r="A11" s="230" t="s">
        <v>380</v>
      </c>
      <c r="B11" s="232">
        <v>20</v>
      </c>
      <c r="C11" s="233" t="s">
        <v>237</v>
      </c>
      <c r="D11" s="125">
        <v>20</v>
      </c>
      <c r="E11" s="45" t="s">
        <v>295</v>
      </c>
      <c r="F11" s="125">
        <f>+D11*0.428571428571429</f>
        <v>8.5714285714285801</v>
      </c>
    </row>
    <row r="12" spans="1:6" s="191" customFormat="1" ht="29.25" customHeight="1" x14ac:dyDescent="0.25">
      <c r="A12" s="197" t="s">
        <v>180</v>
      </c>
      <c r="B12" s="374">
        <v>20</v>
      </c>
      <c r="C12" s="375" t="s">
        <v>208</v>
      </c>
      <c r="D12" s="328">
        <v>20</v>
      </c>
      <c r="E12" s="341" t="s">
        <v>296</v>
      </c>
      <c r="F12" s="346">
        <v>20</v>
      </c>
    </row>
    <row r="13" spans="1:6" s="191" customFormat="1" ht="42" customHeight="1" x14ac:dyDescent="0.25">
      <c r="A13" s="29" t="s">
        <v>63</v>
      </c>
      <c r="B13" s="374"/>
      <c r="C13" s="375"/>
      <c r="D13" s="328"/>
      <c r="E13" s="341"/>
      <c r="F13" s="347"/>
    </row>
    <row r="14" spans="1:6" s="191" customFormat="1" ht="45" customHeight="1" x14ac:dyDescent="0.25">
      <c r="A14" s="29" t="s">
        <v>146</v>
      </c>
      <c r="B14" s="374"/>
      <c r="C14" s="375"/>
      <c r="D14" s="328"/>
      <c r="E14" s="341"/>
      <c r="F14" s="347"/>
    </row>
    <row r="15" spans="1:6" s="191" customFormat="1" ht="84" customHeight="1" x14ac:dyDescent="0.25">
      <c r="A15" s="29" t="s">
        <v>64</v>
      </c>
      <c r="B15" s="374"/>
      <c r="C15" s="375"/>
      <c r="D15" s="328"/>
      <c r="E15" s="341"/>
      <c r="F15" s="347"/>
    </row>
    <row r="16" spans="1:6" s="191" customFormat="1" ht="82.5" x14ac:dyDescent="0.25">
      <c r="A16" s="29" t="s">
        <v>65</v>
      </c>
      <c r="B16" s="374"/>
      <c r="C16" s="375"/>
      <c r="D16" s="328"/>
      <c r="E16" s="341"/>
      <c r="F16" s="347"/>
    </row>
    <row r="17" spans="1:6" s="191" customFormat="1" ht="72" customHeight="1" x14ac:dyDescent="0.25">
      <c r="A17" s="234" t="s">
        <v>66</v>
      </c>
      <c r="B17" s="374"/>
      <c r="C17" s="375"/>
      <c r="D17" s="328"/>
      <c r="E17" s="341"/>
      <c r="F17" s="348"/>
    </row>
    <row r="18" spans="1:6" s="191" customFormat="1" ht="13.9" customHeight="1" x14ac:dyDescent="0.25">
      <c r="A18" s="235" t="s">
        <v>102</v>
      </c>
      <c r="B18" s="340">
        <v>20</v>
      </c>
      <c r="C18" s="375" t="s">
        <v>238</v>
      </c>
      <c r="D18" s="346">
        <v>20</v>
      </c>
      <c r="E18" s="341" t="s">
        <v>297</v>
      </c>
      <c r="F18" s="346">
        <f>+D18*0.0954545454545455</f>
        <v>1.9090909090909101</v>
      </c>
    </row>
    <row r="19" spans="1:6" s="191" customFormat="1" ht="41.65" customHeight="1" x14ac:dyDescent="0.25">
      <c r="A19" s="236" t="s">
        <v>103</v>
      </c>
      <c r="B19" s="340"/>
      <c r="C19" s="375"/>
      <c r="D19" s="348"/>
      <c r="E19" s="341"/>
      <c r="F19" s="348"/>
    </row>
    <row r="20" spans="1:6" s="191" customFormat="1" ht="60" customHeight="1" x14ac:dyDescent="0.25">
      <c r="A20" s="236" t="s">
        <v>381</v>
      </c>
      <c r="B20" s="370">
        <v>20</v>
      </c>
      <c r="C20" s="372" t="s">
        <v>208</v>
      </c>
      <c r="D20" s="328">
        <v>20</v>
      </c>
      <c r="E20" s="341" t="s">
        <v>288</v>
      </c>
      <c r="F20" s="346">
        <v>20</v>
      </c>
    </row>
    <row r="21" spans="1:6" s="191" customFormat="1" ht="111.4" customHeight="1" x14ac:dyDescent="0.25">
      <c r="A21" s="220" t="s">
        <v>61</v>
      </c>
      <c r="B21" s="370"/>
      <c r="C21" s="372"/>
      <c r="D21" s="328"/>
      <c r="E21" s="341"/>
      <c r="F21" s="347"/>
    </row>
    <row r="22" spans="1:6" s="191" customFormat="1" ht="75" customHeight="1" x14ac:dyDescent="0.25">
      <c r="A22" s="29" t="s">
        <v>101</v>
      </c>
      <c r="B22" s="370"/>
      <c r="C22" s="372"/>
      <c r="D22" s="328"/>
      <c r="E22" s="341"/>
      <c r="F22" s="347"/>
    </row>
    <row r="23" spans="1:6" s="191" customFormat="1" ht="99" customHeight="1" x14ac:dyDescent="0.25">
      <c r="A23" s="220" t="s">
        <v>62</v>
      </c>
      <c r="B23" s="371"/>
      <c r="C23" s="373"/>
      <c r="D23" s="328"/>
      <c r="E23" s="341"/>
      <c r="F23" s="348"/>
    </row>
    <row r="24" spans="1:6" s="191" customFormat="1" ht="93" customHeight="1" x14ac:dyDescent="0.25">
      <c r="A24" s="197" t="s">
        <v>359</v>
      </c>
      <c r="B24" s="237">
        <v>20</v>
      </c>
      <c r="C24" s="51" t="s">
        <v>239</v>
      </c>
      <c r="D24" s="212">
        <v>20</v>
      </c>
      <c r="E24" s="45" t="s">
        <v>298</v>
      </c>
      <c r="F24" s="125">
        <f>+(10*0.233333333333333)+(10*0.466666666666667)</f>
        <v>7</v>
      </c>
    </row>
    <row r="25" spans="1:6" s="240" customFormat="1" ht="71.25" customHeight="1" x14ac:dyDescent="0.2">
      <c r="A25" s="197" t="s">
        <v>382</v>
      </c>
      <c r="B25" s="237">
        <v>20</v>
      </c>
      <c r="C25" s="51" t="s">
        <v>208</v>
      </c>
      <c r="D25" s="125">
        <v>20</v>
      </c>
      <c r="E25" s="238" t="s">
        <v>276</v>
      </c>
      <c r="F25" s="239">
        <v>0</v>
      </c>
    </row>
    <row r="26" spans="1:6" ht="74.25" customHeight="1" x14ac:dyDescent="0.25">
      <c r="A26" s="197" t="s">
        <v>383</v>
      </c>
      <c r="B26" s="237">
        <v>20</v>
      </c>
      <c r="C26" s="51" t="s">
        <v>208</v>
      </c>
      <c r="D26" s="125">
        <v>20</v>
      </c>
      <c r="E26" s="241" t="s">
        <v>299</v>
      </c>
      <c r="F26" s="242">
        <v>20</v>
      </c>
    </row>
    <row r="27" spans="1:6" ht="147.4" customHeight="1" x14ac:dyDescent="0.25">
      <c r="A27" s="197" t="s">
        <v>384</v>
      </c>
      <c r="B27" s="237">
        <v>20</v>
      </c>
      <c r="C27" s="51" t="s">
        <v>208</v>
      </c>
      <c r="D27" s="125">
        <v>20</v>
      </c>
      <c r="E27" s="241" t="s">
        <v>299</v>
      </c>
      <c r="F27" s="242">
        <v>20</v>
      </c>
    </row>
    <row r="28" spans="1:6" ht="57.75" customHeight="1" x14ac:dyDescent="0.25">
      <c r="A28" s="243" t="s">
        <v>385</v>
      </c>
      <c r="B28" s="244">
        <v>30</v>
      </c>
      <c r="C28" s="51" t="s">
        <v>208</v>
      </c>
      <c r="D28" s="125">
        <v>30</v>
      </c>
      <c r="E28" s="241" t="s">
        <v>300</v>
      </c>
      <c r="F28" s="242">
        <v>30</v>
      </c>
    </row>
    <row r="29" spans="1:6" ht="23.65" customHeight="1" x14ac:dyDescent="0.25">
      <c r="A29" s="245" t="s">
        <v>147</v>
      </c>
      <c r="B29" s="246">
        <f>SUM(B5:B28)</f>
        <v>300</v>
      </c>
      <c r="C29" s="207"/>
      <c r="D29" s="21">
        <f>SUM(D5:D28)</f>
        <v>300</v>
      </c>
      <c r="E29" s="207"/>
      <c r="F29" s="21">
        <f>SUM(F5:F28)</f>
        <v>207.24332498102993</v>
      </c>
    </row>
    <row r="134" spans="3:4" ht="16.5" hidden="1" x14ac:dyDescent="0.25">
      <c r="C134" s="25"/>
      <c r="D134" s="25"/>
    </row>
  </sheetData>
  <mergeCells count="24">
    <mergeCell ref="C3:D3"/>
    <mergeCell ref="B5:B7"/>
    <mergeCell ref="C5:C7"/>
    <mergeCell ref="D5:D7"/>
    <mergeCell ref="A1:F1"/>
    <mergeCell ref="A2:F2"/>
    <mergeCell ref="E3:F3"/>
    <mergeCell ref="E5:E7"/>
    <mergeCell ref="B20:B23"/>
    <mergeCell ref="C20:C23"/>
    <mergeCell ref="D20:D23"/>
    <mergeCell ref="B12:B17"/>
    <mergeCell ref="C12:C17"/>
    <mergeCell ref="D12:D17"/>
    <mergeCell ref="B18:B19"/>
    <mergeCell ref="C18:C19"/>
    <mergeCell ref="D18:D19"/>
    <mergeCell ref="E12:E17"/>
    <mergeCell ref="E18:E19"/>
    <mergeCell ref="E20:E23"/>
    <mergeCell ref="F5:F7"/>
    <mergeCell ref="F12:F17"/>
    <mergeCell ref="F18:F19"/>
    <mergeCell ref="F20:F23"/>
  </mergeCells>
  <printOptions horizontalCentered="1" verticalCentered="1"/>
  <pageMargins left="0.70866141732283472" right="0.70866141732283472" top="0.74803149606299213" bottom="0.74803149606299213" header="0.31496062992125984" footer="0.31496062992125984"/>
  <pageSetup scale="45"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3DE4E-AE89-4D35-991C-A58B473D5E61}">
  <dimension ref="A1:H120"/>
  <sheetViews>
    <sheetView showGridLines="0" zoomScale="93" zoomScaleNormal="93" workbookViewId="0">
      <selection activeCell="E3" sqref="E3:F3"/>
    </sheetView>
  </sheetViews>
  <sheetFormatPr baseColWidth="10" defaultColWidth="11.42578125" defaultRowHeight="16.5" zeroHeight="1" x14ac:dyDescent="0.25"/>
  <cols>
    <col min="1" max="1" width="85.7109375" style="12" customWidth="1"/>
    <col min="2" max="2" width="14.85546875" style="256" customWidth="1"/>
    <col min="3" max="3" width="34.7109375" style="1" customWidth="1"/>
    <col min="4" max="4" width="9.42578125" style="1" bestFit="1" customWidth="1"/>
    <col min="5" max="5" width="34.7109375" style="96" customWidth="1"/>
    <col min="6" max="6" width="9.42578125" style="12" bestFit="1" customWidth="1"/>
    <col min="7" max="256" width="11.42578125" style="12" customWidth="1"/>
    <col min="257" max="16384" width="11.42578125" style="12"/>
  </cols>
  <sheetData>
    <row r="1" spans="1:8" ht="45.75" customHeight="1" x14ac:dyDescent="0.25">
      <c r="A1" s="380" t="s">
        <v>396</v>
      </c>
      <c r="B1" s="380"/>
      <c r="C1" s="380"/>
      <c r="D1" s="380"/>
      <c r="E1" s="380"/>
      <c r="F1" s="380"/>
    </row>
    <row r="2" spans="1:8" ht="21.75" customHeight="1" x14ac:dyDescent="0.25">
      <c r="A2" s="310" t="str">
        <f>TRDM!A2</f>
        <v>EVALUACION CONDICIONES TÉCNICAS COMPLEMENTARIAS</v>
      </c>
      <c r="B2" s="310"/>
      <c r="C2" s="310"/>
      <c r="D2" s="310"/>
      <c r="E2" s="310"/>
      <c r="F2" s="310"/>
    </row>
    <row r="3" spans="1:8" s="209" customFormat="1" ht="26.25" customHeight="1" x14ac:dyDescent="0.25">
      <c r="A3" s="326" t="s">
        <v>1</v>
      </c>
      <c r="B3" s="381" t="s">
        <v>16</v>
      </c>
      <c r="C3" s="306" t="s">
        <v>247</v>
      </c>
      <c r="D3" s="307"/>
      <c r="E3" s="262" t="s">
        <v>402</v>
      </c>
      <c r="F3" s="263"/>
    </row>
    <row r="4" spans="1:8" s="209" customFormat="1" ht="26.25" customHeight="1" x14ac:dyDescent="0.25">
      <c r="A4" s="327"/>
      <c r="B4" s="382"/>
      <c r="C4" s="28" t="s">
        <v>197</v>
      </c>
      <c r="D4" s="28" t="s">
        <v>2</v>
      </c>
      <c r="E4" s="30" t="s">
        <v>197</v>
      </c>
      <c r="F4" s="30" t="s">
        <v>2</v>
      </c>
    </row>
    <row r="5" spans="1:8" ht="114" customHeight="1" x14ac:dyDescent="0.25">
      <c r="A5" s="197" t="s">
        <v>386</v>
      </c>
      <c r="B5" s="253">
        <v>50</v>
      </c>
      <c r="C5" s="71" t="s">
        <v>225</v>
      </c>
      <c r="D5" s="84">
        <v>0</v>
      </c>
      <c r="E5" s="88" t="s">
        <v>276</v>
      </c>
      <c r="F5" s="125">
        <v>0</v>
      </c>
    </row>
    <row r="6" spans="1:8" ht="51" customHeight="1" x14ac:dyDescent="0.25">
      <c r="A6" s="197" t="s">
        <v>387</v>
      </c>
      <c r="B6" s="253">
        <v>30</v>
      </c>
      <c r="C6" s="71" t="s">
        <v>226</v>
      </c>
      <c r="D6" s="84">
        <v>30</v>
      </c>
      <c r="E6" s="88" t="s">
        <v>311</v>
      </c>
      <c r="F6" s="125">
        <v>30</v>
      </c>
    </row>
    <row r="7" spans="1:8" ht="51" customHeight="1" x14ac:dyDescent="0.25">
      <c r="A7" s="150" t="s">
        <v>388</v>
      </c>
      <c r="B7" s="253">
        <v>30</v>
      </c>
      <c r="C7" s="71" t="s">
        <v>227</v>
      </c>
      <c r="D7" s="84">
        <v>30</v>
      </c>
      <c r="E7" s="88" t="s">
        <v>312</v>
      </c>
      <c r="F7" s="125">
        <f>+(15*0.06)+(15*0.6)</f>
        <v>9.9</v>
      </c>
    </row>
    <row r="8" spans="1:8" ht="86.65" customHeight="1" x14ac:dyDescent="0.25">
      <c r="A8" s="197" t="s">
        <v>389</v>
      </c>
      <c r="B8" s="253">
        <v>30</v>
      </c>
      <c r="C8" s="71" t="s">
        <v>228</v>
      </c>
      <c r="D8" s="84">
        <v>30</v>
      </c>
      <c r="E8" s="88" t="s">
        <v>276</v>
      </c>
      <c r="F8" s="125">
        <v>0</v>
      </c>
    </row>
    <row r="9" spans="1:8" ht="70.5" customHeight="1" x14ac:dyDescent="0.25">
      <c r="A9" s="197" t="s">
        <v>390</v>
      </c>
      <c r="B9" s="253">
        <v>30</v>
      </c>
      <c r="C9" s="71" t="s">
        <v>225</v>
      </c>
      <c r="D9" s="84">
        <v>0</v>
      </c>
      <c r="E9" s="88" t="s">
        <v>276</v>
      </c>
      <c r="F9" s="125">
        <v>0</v>
      </c>
    </row>
    <row r="10" spans="1:8" ht="37.15" customHeight="1" x14ac:dyDescent="0.25">
      <c r="A10" s="197" t="s">
        <v>391</v>
      </c>
      <c r="B10" s="253">
        <v>30</v>
      </c>
      <c r="C10" s="71" t="s">
        <v>229</v>
      </c>
      <c r="D10" s="84">
        <v>30</v>
      </c>
      <c r="E10" s="88" t="s">
        <v>313</v>
      </c>
      <c r="F10" s="125">
        <v>30</v>
      </c>
    </row>
    <row r="11" spans="1:8" ht="49.5" customHeight="1" x14ac:dyDescent="0.25">
      <c r="A11" s="197" t="s">
        <v>392</v>
      </c>
      <c r="B11" s="253">
        <v>20</v>
      </c>
      <c r="C11" s="71" t="s">
        <v>208</v>
      </c>
      <c r="D11" s="84">
        <v>20</v>
      </c>
      <c r="E11" s="88" t="s">
        <v>299</v>
      </c>
      <c r="F11" s="254">
        <v>20</v>
      </c>
      <c r="G11" s="255"/>
      <c r="H11" s="255"/>
    </row>
    <row r="12" spans="1:8" ht="102" customHeight="1" x14ac:dyDescent="0.25">
      <c r="A12" s="197" t="s">
        <v>393</v>
      </c>
      <c r="B12" s="253">
        <v>20</v>
      </c>
      <c r="C12" s="71" t="s">
        <v>230</v>
      </c>
      <c r="D12" s="84">
        <v>20</v>
      </c>
      <c r="E12" s="88" t="s">
        <v>314</v>
      </c>
      <c r="F12" s="254">
        <f>+(10*0.5)+(10)</f>
        <v>15</v>
      </c>
      <c r="G12" s="255"/>
      <c r="H12" s="255"/>
    </row>
    <row r="13" spans="1:8" ht="68.25" customHeight="1" x14ac:dyDescent="0.25">
      <c r="A13" s="197" t="s">
        <v>394</v>
      </c>
      <c r="B13" s="253">
        <v>40</v>
      </c>
      <c r="C13" s="71" t="s">
        <v>225</v>
      </c>
      <c r="D13" s="84">
        <v>0</v>
      </c>
      <c r="E13" s="88" t="s">
        <v>276</v>
      </c>
      <c r="F13" s="254">
        <v>0</v>
      </c>
      <c r="G13" s="255"/>
      <c r="H13" s="255"/>
    </row>
    <row r="14" spans="1:8" ht="264" x14ac:dyDescent="0.25">
      <c r="A14" s="198" t="s">
        <v>395</v>
      </c>
      <c r="B14" s="253">
        <v>20</v>
      </c>
      <c r="C14" s="71" t="s">
        <v>208</v>
      </c>
      <c r="D14" s="84">
        <v>20</v>
      </c>
      <c r="E14" s="88" t="s">
        <v>276</v>
      </c>
      <c r="F14" s="125">
        <v>0</v>
      </c>
    </row>
    <row r="15" spans="1:8" ht="26.25" customHeight="1" x14ac:dyDescent="0.25">
      <c r="A15" s="21" t="s">
        <v>144</v>
      </c>
      <c r="B15" s="21">
        <f>SUM(B5:B14)</f>
        <v>300</v>
      </c>
      <c r="C15" s="207"/>
      <c r="D15" s="21">
        <f>SUM(D5:D14)</f>
        <v>180</v>
      </c>
      <c r="E15" s="207"/>
      <c r="F15" s="21">
        <f>SUM(F5:F14)</f>
        <v>104.9</v>
      </c>
    </row>
    <row r="16" spans="1:8" x14ac:dyDescent="0.25"/>
    <row r="120" spans="3:4" hidden="1" x14ac:dyDescent="0.25">
      <c r="C120" s="25"/>
      <c r="D120" s="25"/>
    </row>
  </sheetData>
  <mergeCells count="6">
    <mergeCell ref="E3:F3"/>
    <mergeCell ref="A1:F1"/>
    <mergeCell ref="A2:F2"/>
    <mergeCell ref="A3:A4"/>
    <mergeCell ref="B3:B4"/>
    <mergeCell ref="C3:D3"/>
  </mergeCells>
  <printOptions horizontalCentered="1" verticalCentered="1"/>
  <pageMargins left="0.70866141732283472" right="0.70866141732283472" top="0.74803149606299213" bottom="0.74803149606299213" header="0.31496062992125984" footer="0.31496062992125984"/>
  <pageSetup scale="45"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7E61D-A0BD-4D1A-8330-A2419B5AAFE7}">
  <dimension ref="A1:G32"/>
  <sheetViews>
    <sheetView showGridLines="0" workbookViewId="0">
      <selection sqref="A1:G1"/>
    </sheetView>
  </sheetViews>
  <sheetFormatPr baseColWidth="10" defaultRowHeight="16.5" x14ac:dyDescent="0.3"/>
  <cols>
    <col min="1" max="1" width="18.85546875" style="32" bestFit="1" customWidth="1"/>
    <col min="2" max="2" width="34.5703125" style="32" bestFit="1" customWidth="1"/>
    <col min="3" max="3" width="18.7109375" style="32" customWidth="1"/>
    <col min="4" max="4" width="24" style="32" customWidth="1"/>
    <col min="5" max="5" width="30.7109375" style="32" customWidth="1"/>
    <col min="6" max="6" width="12.5703125" style="32" bestFit="1" customWidth="1"/>
    <col min="7" max="7" width="18.5703125" style="32" customWidth="1"/>
    <col min="8" max="16384" width="11.42578125" style="32"/>
  </cols>
  <sheetData>
    <row r="1" spans="1:7" ht="21" customHeight="1" x14ac:dyDescent="0.3">
      <c r="A1" s="380" t="s">
        <v>398</v>
      </c>
      <c r="B1" s="380"/>
      <c r="C1" s="380"/>
      <c r="D1" s="380"/>
      <c r="E1" s="380"/>
      <c r="F1" s="380"/>
      <c r="G1" s="380"/>
    </row>
    <row r="2" spans="1:7" ht="21" customHeight="1" x14ac:dyDescent="0.3">
      <c r="A2" s="380" t="s">
        <v>397</v>
      </c>
      <c r="B2" s="380"/>
      <c r="C2" s="380"/>
      <c r="D2" s="380"/>
      <c r="E2" s="380"/>
      <c r="F2" s="380"/>
      <c r="G2" s="380"/>
    </row>
    <row r="3" spans="1:7" x14ac:dyDescent="0.3">
      <c r="A3" s="394" t="s">
        <v>315</v>
      </c>
      <c r="B3" s="394"/>
      <c r="C3" s="394"/>
      <c r="D3" s="394"/>
      <c r="E3" s="394"/>
      <c r="F3" s="394"/>
      <c r="G3" s="394"/>
    </row>
    <row r="4" spans="1:7" ht="23.25" customHeight="1" x14ac:dyDescent="0.3">
      <c r="A4" s="393" t="s">
        <v>325</v>
      </c>
      <c r="B4" s="393"/>
      <c r="C4" s="393"/>
      <c r="D4" s="393"/>
      <c r="E4" s="393"/>
      <c r="F4" s="393"/>
      <c r="G4" s="393"/>
    </row>
    <row r="5" spans="1:7" x14ac:dyDescent="0.3">
      <c r="A5" s="391" t="s">
        <v>316</v>
      </c>
      <c r="B5" s="391" t="s">
        <v>317</v>
      </c>
      <c r="C5" s="386" t="s">
        <v>319</v>
      </c>
      <c r="D5" s="386" t="s">
        <v>37</v>
      </c>
      <c r="E5" s="386" t="s">
        <v>400</v>
      </c>
      <c r="F5" s="386" t="s">
        <v>318</v>
      </c>
      <c r="G5" s="386" t="s">
        <v>401</v>
      </c>
    </row>
    <row r="6" spans="1:7" x14ac:dyDescent="0.3">
      <c r="A6" s="391"/>
      <c r="B6" s="391"/>
      <c r="C6" s="386"/>
      <c r="D6" s="386"/>
      <c r="E6" s="386"/>
      <c r="F6" s="386"/>
      <c r="G6" s="386"/>
    </row>
    <row r="7" spans="1:7" x14ac:dyDescent="0.3">
      <c r="A7" s="392" t="s">
        <v>247</v>
      </c>
      <c r="B7" s="34" t="s">
        <v>343</v>
      </c>
      <c r="C7" s="56">
        <v>0.2</v>
      </c>
      <c r="D7" s="58">
        <f>TRDM!D15</f>
        <v>291</v>
      </c>
      <c r="E7" s="58">
        <f>C7*D7</f>
        <v>58.2</v>
      </c>
      <c r="F7" s="57">
        <f>Deducibles!D123</f>
        <v>283</v>
      </c>
      <c r="G7" s="58">
        <f>C7*F7</f>
        <v>56.6</v>
      </c>
    </row>
    <row r="8" spans="1:7" x14ac:dyDescent="0.3">
      <c r="A8" s="392"/>
      <c r="B8" s="34" t="s">
        <v>336</v>
      </c>
      <c r="C8" s="56">
        <v>0.15</v>
      </c>
      <c r="D8" s="58">
        <f>MANEJO!D10</f>
        <v>300</v>
      </c>
      <c r="E8" s="58">
        <f t="shared" ref="E8:E13" si="0">C8*D8</f>
        <v>45</v>
      </c>
      <c r="F8" s="57">
        <f>Deducibles!D210</f>
        <v>300</v>
      </c>
      <c r="G8" s="31">
        <f>C8*F8</f>
        <v>45</v>
      </c>
    </row>
    <row r="9" spans="1:7" x14ac:dyDescent="0.3">
      <c r="A9" s="392"/>
      <c r="B9" s="34" t="s">
        <v>345</v>
      </c>
      <c r="C9" s="56">
        <v>0.1</v>
      </c>
      <c r="D9" s="58">
        <f>RCE!G14</f>
        <v>260</v>
      </c>
      <c r="E9" s="58">
        <f t="shared" si="0"/>
        <v>26</v>
      </c>
      <c r="F9" s="57">
        <f>Deducibles!D166</f>
        <v>300</v>
      </c>
      <c r="G9" s="31">
        <f t="shared" ref="G9:G13" si="1">C9*F9</f>
        <v>30</v>
      </c>
    </row>
    <row r="10" spans="1:7" x14ac:dyDescent="0.3">
      <c r="A10" s="392"/>
      <c r="B10" s="34" t="s">
        <v>321</v>
      </c>
      <c r="C10" s="56">
        <v>0.1</v>
      </c>
      <c r="D10" s="58">
        <f>AUTOS!D15</f>
        <v>180</v>
      </c>
      <c r="E10" s="58">
        <f t="shared" si="0"/>
        <v>18</v>
      </c>
      <c r="F10" s="31"/>
      <c r="G10" s="31">
        <f t="shared" si="1"/>
        <v>0</v>
      </c>
    </row>
    <row r="11" spans="1:7" x14ac:dyDescent="0.3">
      <c r="A11" s="392"/>
      <c r="B11" s="34" t="s">
        <v>322</v>
      </c>
      <c r="C11" s="56">
        <v>0.15</v>
      </c>
      <c r="D11" s="58">
        <f>IRF!D29</f>
        <v>300</v>
      </c>
      <c r="E11" s="58">
        <f t="shared" si="0"/>
        <v>45</v>
      </c>
      <c r="F11" s="57">
        <f>Deducibles!D262</f>
        <v>300</v>
      </c>
      <c r="G11" s="31">
        <f t="shared" si="1"/>
        <v>45</v>
      </c>
    </row>
    <row r="12" spans="1:7" x14ac:dyDescent="0.3">
      <c r="A12" s="392"/>
      <c r="B12" s="34" t="s">
        <v>323</v>
      </c>
      <c r="C12" s="56">
        <v>0.25</v>
      </c>
      <c r="D12" s="58">
        <f>RCSP!F53</f>
        <v>280</v>
      </c>
      <c r="E12" s="58">
        <f t="shared" si="0"/>
        <v>70</v>
      </c>
      <c r="F12" s="31"/>
      <c r="G12" s="31">
        <f t="shared" si="1"/>
        <v>0</v>
      </c>
    </row>
    <row r="13" spans="1:7" x14ac:dyDescent="0.3">
      <c r="A13" s="392"/>
      <c r="B13" s="34" t="s">
        <v>324</v>
      </c>
      <c r="C13" s="56">
        <v>0.05</v>
      </c>
      <c r="D13" s="58">
        <f>TRMCIAS!G9</f>
        <v>250</v>
      </c>
      <c r="E13" s="58">
        <f t="shared" si="0"/>
        <v>12.5</v>
      </c>
      <c r="F13" s="57">
        <f>Deducibles!D248</f>
        <v>299</v>
      </c>
      <c r="G13" s="58">
        <f t="shared" si="1"/>
        <v>14.950000000000001</v>
      </c>
    </row>
    <row r="14" spans="1:7" x14ac:dyDescent="0.3">
      <c r="A14" s="390" t="s">
        <v>320</v>
      </c>
      <c r="B14" s="390"/>
      <c r="C14" s="390"/>
      <c r="D14" s="390"/>
      <c r="E14" s="59">
        <f>SUM(E7:E13)</f>
        <v>274.7</v>
      </c>
      <c r="F14" s="59"/>
      <c r="G14" s="59">
        <f t="shared" ref="G14" si="2">SUM(G7:G13)</f>
        <v>191.54999999999998</v>
      </c>
    </row>
    <row r="17" spans="1:7" x14ac:dyDescent="0.3">
      <c r="A17" s="393" t="s">
        <v>325</v>
      </c>
      <c r="B17" s="393"/>
      <c r="C17" s="393"/>
      <c r="D17" s="393"/>
      <c r="E17" s="393"/>
      <c r="F17" s="393"/>
      <c r="G17" s="393"/>
    </row>
    <row r="18" spans="1:7" ht="16.5" customHeight="1" x14ac:dyDescent="0.3">
      <c r="A18" s="391" t="s">
        <v>316</v>
      </c>
      <c r="B18" s="391" t="s">
        <v>317</v>
      </c>
      <c r="C18" s="386" t="s">
        <v>319</v>
      </c>
      <c r="D18" s="386" t="s">
        <v>37</v>
      </c>
      <c r="E18" s="386" t="s">
        <v>400</v>
      </c>
      <c r="F18" s="386" t="s">
        <v>318</v>
      </c>
      <c r="G18" s="386" t="s">
        <v>401</v>
      </c>
    </row>
    <row r="19" spans="1:7" x14ac:dyDescent="0.3">
      <c r="A19" s="391"/>
      <c r="B19" s="391"/>
      <c r="C19" s="386"/>
      <c r="D19" s="386"/>
      <c r="E19" s="386"/>
      <c r="F19" s="386"/>
      <c r="G19" s="386"/>
    </row>
    <row r="20" spans="1:7" ht="16.5" customHeight="1" x14ac:dyDescent="0.3">
      <c r="A20" s="387" t="s">
        <v>402</v>
      </c>
      <c r="B20" s="34" t="s">
        <v>343</v>
      </c>
      <c r="C20" s="56">
        <v>0.2</v>
      </c>
      <c r="D20" s="58">
        <f>TRDM!F15</f>
        <v>200.47499999999999</v>
      </c>
      <c r="E20" s="58">
        <f>C20*D20</f>
        <v>40.094999999999999</v>
      </c>
      <c r="F20" s="57">
        <f>Deducibles!F123</f>
        <v>190</v>
      </c>
      <c r="G20" s="31">
        <f>C20*F20</f>
        <v>38</v>
      </c>
    </row>
    <row r="21" spans="1:7" ht="16.5" customHeight="1" x14ac:dyDescent="0.3">
      <c r="A21" s="388"/>
      <c r="B21" s="34" t="s">
        <v>344</v>
      </c>
      <c r="C21" s="56">
        <v>0.15</v>
      </c>
      <c r="D21" s="58">
        <f>MANEJO!F10</f>
        <v>98.533333333333331</v>
      </c>
      <c r="E21" s="58">
        <f t="shared" ref="E21:E26" si="3">C21*D21</f>
        <v>14.78</v>
      </c>
      <c r="F21" s="57">
        <f>Deducibles!F210</f>
        <v>300</v>
      </c>
      <c r="G21" s="31">
        <f>C21*F21</f>
        <v>45</v>
      </c>
    </row>
    <row r="22" spans="1:7" ht="16.5" customHeight="1" x14ac:dyDescent="0.3">
      <c r="A22" s="388"/>
      <c r="B22" s="34" t="s">
        <v>345</v>
      </c>
      <c r="C22" s="56">
        <v>0.1</v>
      </c>
      <c r="D22" s="58">
        <f>RCE!I14</f>
        <v>192.25</v>
      </c>
      <c r="E22" s="58">
        <f t="shared" si="3"/>
        <v>19.225000000000001</v>
      </c>
      <c r="F22" s="57">
        <f>Deducibles!F166</f>
        <v>160</v>
      </c>
      <c r="G22" s="31">
        <f t="shared" ref="G22:G26" si="4">C22*F22</f>
        <v>16</v>
      </c>
    </row>
    <row r="23" spans="1:7" ht="16.5" customHeight="1" x14ac:dyDescent="0.3">
      <c r="A23" s="388"/>
      <c r="B23" s="34" t="s">
        <v>321</v>
      </c>
      <c r="C23" s="56">
        <v>0.1</v>
      </c>
      <c r="D23" s="58">
        <f>AUTOS!F15</f>
        <v>104.9</v>
      </c>
      <c r="E23" s="58">
        <f t="shared" si="3"/>
        <v>10.490000000000002</v>
      </c>
      <c r="F23" s="31"/>
      <c r="G23" s="31">
        <f t="shared" si="4"/>
        <v>0</v>
      </c>
    </row>
    <row r="24" spans="1:7" ht="16.5" customHeight="1" x14ac:dyDescent="0.3">
      <c r="A24" s="388"/>
      <c r="B24" s="34" t="s">
        <v>322</v>
      </c>
      <c r="C24" s="56">
        <v>0.15</v>
      </c>
      <c r="D24" s="58">
        <f>IRF!F29</f>
        <v>207.24332498102993</v>
      </c>
      <c r="E24" s="58">
        <f t="shared" si="3"/>
        <v>31.086498747154486</v>
      </c>
      <c r="F24" s="57">
        <f>Deducibles!F262</f>
        <v>50</v>
      </c>
      <c r="G24" s="31">
        <f t="shared" si="4"/>
        <v>7.5</v>
      </c>
    </row>
    <row r="25" spans="1:7" ht="16.5" customHeight="1" x14ac:dyDescent="0.3">
      <c r="A25" s="388"/>
      <c r="B25" s="34" t="s">
        <v>323</v>
      </c>
      <c r="C25" s="56">
        <v>0.25</v>
      </c>
      <c r="D25" s="58">
        <f>RCSP!H53</f>
        <v>209.8360655737705</v>
      </c>
      <c r="E25" s="58">
        <f t="shared" si="3"/>
        <v>52.459016393442624</v>
      </c>
      <c r="F25" s="31"/>
      <c r="G25" s="31">
        <f t="shared" si="4"/>
        <v>0</v>
      </c>
    </row>
    <row r="26" spans="1:7" ht="16.5" customHeight="1" x14ac:dyDescent="0.3">
      <c r="A26" s="389"/>
      <c r="B26" s="34" t="s">
        <v>324</v>
      </c>
      <c r="C26" s="56">
        <v>0.05</v>
      </c>
      <c r="D26" s="58">
        <f>TRMCIAS!I9</f>
        <v>166</v>
      </c>
      <c r="E26" s="58">
        <f t="shared" si="3"/>
        <v>8.3000000000000007</v>
      </c>
      <c r="F26" s="57">
        <f>Deducibles!F248</f>
        <v>160</v>
      </c>
      <c r="G26" s="31">
        <f t="shared" si="4"/>
        <v>8</v>
      </c>
    </row>
    <row r="27" spans="1:7" x14ac:dyDescent="0.3">
      <c r="A27" s="383" t="s">
        <v>320</v>
      </c>
      <c r="B27" s="384"/>
      <c r="C27" s="384"/>
      <c r="D27" s="385"/>
      <c r="E27" s="59">
        <f>SUM(E20:E26)</f>
        <v>176.43551514059712</v>
      </c>
      <c r="F27" s="59"/>
      <c r="G27" s="59">
        <f t="shared" ref="G27" si="5">SUM(G20:G26)</f>
        <v>114.5</v>
      </c>
    </row>
    <row r="32" spans="1:7" ht="18" customHeight="1" x14ac:dyDescent="0.3"/>
  </sheetData>
  <mergeCells count="23">
    <mergeCell ref="A4:G4"/>
    <mergeCell ref="A5:A6"/>
    <mergeCell ref="B5:B6"/>
    <mergeCell ref="D5:D6"/>
    <mergeCell ref="F5:F6"/>
    <mergeCell ref="C5:C6"/>
    <mergeCell ref="E5:E6"/>
    <mergeCell ref="A27:D27"/>
    <mergeCell ref="A1:G1"/>
    <mergeCell ref="A2:G2"/>
    <mergeCell ref="E18:E19"/>
    <mergeCell ref="A20:A26"/>
    <mergeCell ref="G5:G6"/>
    <mergeCell ref="G18:G19"/>
    <mergeCell ref="A14:D14"/>
    <mergeCell ref="A18:A19"/>
    <mergeCell ref="B18:B19"/>
    <mergeCell ref="D18:D19"/>
    <mergeCell ref="F18:F19"/>
    <mergeCell ref="C18:C19"/>
    <mergeCell ref="A7:A13"/>
    <mergeCell ref="A17:G17"/>
    <mergeCell ref="A3:G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E7A72D6D481C14DA572260A74001B57" ma:contentTypeVersion="18" ma:contentTypeDescription="Crear nuevo documento." ma:contentTypeScope="" ma:versionID="a5172e719f593c868e7a9e5ca2c1d83e">
  <xsd:schema xmlns:xsd="http://www.w3.org/2001/XMLSchema" xmlns:xs="http://www.w3.org/2001/XMLSchema" xmlns:p="http://schemas.microsoft.com/office/2006/metadata/properties" xmlns:ns2="51dbaebe-2a3b-4930-b09e-f18d56268149" xmlns:ns3="8b3c900e-ae72-4e1a-a35a-dad60763b451" targetNamespace="http://schemas.microsoft.com/office/2006/metadata/properties" ma:root="true" ma:fieldsID="01e5465124d4f7f9044eb0a400dd8561" ns2:_="" ns3:_="">
    <xsd:import namespace="51dbaebe-2a3b-4930-b09e-f18d56268149"/>
    <xsd:import namespace="8b3c900e-ae72-4e1a-a35a-dad60763b45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dbaebe-2a3b-4930-b09e-f18d562681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1d7ed182-1587-49e1-bb45-6efb152f561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b3c900e-ae72-4e1a-a35a-dad60763b451"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b88745d7-73e7-4b3c-878b-e7a39b8d995c}" ma:internalName="TaxCatchAll" ma:showField="CatchAllData" ma:web="8b3c900e-ae72-4e1a-a35a-dad60763b45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b3c900e-ae72-4e1a-a35a-dad60763b451" xsi:nil="true"/>
    <lcf76f155ced4ddcb4097134ff3c332f xmlns="51dbaebe-2a3b-4930-b09e-f18d5626814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FBC02B0-D832-41EC-8376-BF627BA51B4F}">
  <ds:schemaRefs>
    <ds:schemaRef ds:uri="http://schemas.microsoft.com/sharepoint/v3/contenttype/forms"/>
  </ds:schemaRefs>
</ds:datastoreItem>
</file>

<file path=customXml/itemProps2.xml><?xml version="1.0" encoding="utf-8"?>
<ds:datastoreItem xmlns:ds="http://schemas.openxmlformats.org/officeDocument/2006/customXml" ds:itemID="{8646B656-797D-411C-B2F6-4D526D2E51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dbaebe-2a3b-4930-b09e-f18d56268149"/>
    <ds:schemaRef ds:uri="8b3c900e-ae72-4e1a-a35a-dad60763b4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65C53D-59B0-4DD0-AF5D-EB1284A0EC47}">
  <ds:schemaRefs>
    <ds:schemaRef ds:uri="http://schemas.microsoft.com/office/2006/metadata/properties"/>
    <ds:schemaRef ds:uri="http://schemas.microsoft.com/office/infopath/2007/PartnerControls"/>
    <ds:schemaRef ds:uri="6e5b4c04-351a-450d-a531-8b8f9efe7a5e"/>
    <ds:schemaRef ds:uri="b34b80c7-8502-418b-b46e-d570f3350395"/>
    <ds:schemaRef ds:uri="8b3c900e-ae72-4e1a-a35a-dad60763b451"/>
    <ds:schemaRef ds:uri="51dbaebe-2a3b-4930-b09e-f18d5626814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Deducibles</vt:lpstr>
      <vt:lpstr>TRDM</vt:lpstr>
      <vt:lpstr>RCE</vt:lpstr>
      <vt:lpstr>MANEJO</vt:lpstr>
      <vt:lpstr>TRMCIAS</vt:lpstr>
      <vt:lpstr>RCSP</vt:lpstr>
      <vt:lpstr>IRF</vt:lpstr>
      <vt:lpstr>AUTOS</vt:lpstr>
      <vt:lpstr>PONDERACION</vt:lpstr>
      <vt:lpstr>ECONOMICA</vt:lpstr>
      <vt:lpstr>CONSOLIDADO</vt:lpstr>
    </vt:vector>
  </TitlesOfParts>
  <Company>Aon Colombia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CONDICIONES TÉCNICAS COMPLEMENTARIAS Y DEDUCIBLES</dc:title>
  <dc:creator>Carlos Bejarano</dc:creator>
  <cp:lastModifiedBy>William Araujo Ortiz</cp:lastModifiedBy>
  <cp:lastPrinted>2019-08-13T18:50:51Z</cp:lastPrinted>
  <dcterms:created xsi:type="dcterms:W3CDTF">2011-06-07T15:20:54Z</dcterms:created>
  <dcterms:modified xsi:type="dcterms:W3CDTF">2024-07-19T11:28:59Z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0x010100A18CF53F7E3B594FAEE6CE417E92AB85</vt:lpwstr>
  </property>
  <property fmtid="{D5CDD505-2E9C-101B-9397-08002B2CF9AE}" pid="3" name="TitusGUID">
    <vt:lpwstr>5f395571-6b83-4157-aaa9-51c771a25ace</vt:lpwstr>
  </property>
  <property fmtid="{D5CDD505-2E9C-101B-9397-08002B2CF9AE}" pid="4" name="AonClassification">
    <vt:lpwstr>ADC_class_200</vt:lpwstr>
  </property>
  <property fmtid="{D5CDD505-2E9C-101B-9397-08002B2CF9AE}" pid="5" name="MediaServiceImageTags">
    <vt:lpwstr/>
  </property>
</Properties>
</file>