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defaultThemeVersion="202300"/>
  <mc:AlternateContent xmlns:mc="http://schemas.openxmlformats.org/markup-compatibility/2006">
    <mc:Choice Requires="x15">
      <x15ac:absPath xmlns:x15ac="http://schemas.microsoft.com/office/spreadsheetml/2010/11/ac" url="C:\Users\SANDRA\Desktop\EVALUACION VIGILANCIA 2026\"/>
    </mc:Choice>
  </mc:AlternateContent>
  <xr:revisionPtr revIDLastSave="0" documentId="13_ncr:1_{F72518B3-F436-47C2-A3A6-34227DA160B5}" xr6:coauthVersionLast="47" xr6:coauthVersionMax="47" xr10:uidLastSave="{00000000-0000-0000-0000-000000000000}"/>
  <bookViews>
    <workbookView xWindow="-120" yWindow="-120" windowWidth="20730" windowHeight="11040" tabRatio="789" xr2:uid="{00000000-000D-0000-FFFF-FFFF00000000}"/>
  </bookViews>
  <sheets>
    <sheet name="CONSOLIDADO" sheetId="26" r:id="rId1"/>
    <sheet name="EXPERIENCIA" sheetId="3" r:id="rId2"/>
    <sheet name="DOCUMENTACIÓN TÉCNICA" sheetId="29" r:id="rId3"/>
    <sheet name="RECURSO HUMANO" sheetId="16" r:id="rId4"/>
    <sheet name="CERTIFICACIONES" sheetId="32" r:id="rId5"/>
  </sheets>
  <definedNames>
    <definedName name="_xlnm.Print_Area" localSheetId="0">CONSOLIDADO!$A$1:$D$21</definedName>
    <definedName name="_xlnm.Print_Area" localSheetId="2">'DOCUMENTACIÓN TÉCNICA'!$A$1:$D$36</definedName>
    <definedName name="_xlnm.Print_Area" localSheetId="1">EXPERIENCIA!$A$1:$D$30</definedName>
    <definedName name="_xlnm.Print_Area" localSheetId="3">'RECURSO HUMANO'!$A$1:$G$79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32" l="1"/>
  <c r="D20" i="26"/>
  <c r="D19" i="26"/>
  <c r="D12" i="32"/>
  <c r="D6" i="32"/>
  <c r="D18" i="26" l="1"/>
  <c r="D17" i="26"/>
  <c r="D16" i="26"/>
  <c r="D21" i="26" s="1"/>
  <c r="F29" i="16"/>
  <c r="F45" i="16" s="1"/>
  <c r="G29" i="16"/>
  <c r="G45" i="16" s="1"/>
  <c r="E29" i="16"/>
  <c r="E45" i="16" s="1"/>
  <c r="F78" i="16"/>
  <c r="G78" i="16"/>
  <c r="D29" i="16"/>
  <c r="D49" i="16" s="1"/>
  <c r="C44" i="16"/>
  <c r="C39" i="16"/>
  <c r="C34" i="16"/>
  <c r="C29" i="16"/>
  <c r="B29" i="16"/>
  <c r="B45" i="16" s="1"/>
  <c r="F49" i="16" l="1"/>
  <c r="G49" i="16"/>
  <c r="C45" i="16"/>
  <c r="E49" i="16"/>
  <c r="C49" i="16"/>
  <c r="D45" i="16"/>
  <c r="B49" i="16"/>
  <c r="B78" i="16"/>
  <c r="G79" i="16" s="1"/>
  <c r="A36" i="29"/>
  <c r="D17" i="3"/>
  <c r="C17" i="3"/>
  <c r="D78" i="16"/>
  <c r="E78" i="16"/>
  <c r="A30" i="3"/>
  <c r="C78" i="16"/>
  <c r="D30" i="3"/>
  <c r="C18" i="3" l="1"/>
  <c r="C19" i="3" s="1"/>
  <c r="A79" i="16" l="1"/>
</calcChain>
</file>

<file path=xl/sharedStrings.xml><?xml version="1.0" encoding="utf-8"?>
<sst xmlns="http://schemas.openxmlformats.org/spreadsheetml/2006/main" count="621" uniqueCount="329">
  <si>
    <t>CONSOLIDADO EVALUACIÓN</t>
  </si>
  <si>
    <t>GC-PR-004-FR-022</t>
  </si>
  <si>
    <t>Macroproceso: Gestión Administrativa y Contratación</t>
  </si>
  <si>
    <t>Versión: 03</t>
  </si>
  <si>
    <t>Proceso: Gestión Contractual</t>
  </si>
  <si>
    <t>Fecha de Aprobación: 30/11/2017</t>
  </si>
  <si>
    <t>ÍTEM</t>
  </si>
  <si>
    <t>SI</t>
  </si>
  <si>
    <t>OBSERVACIONES</t>
  </si>
  <si>
    <t>REQUISITO</t>
  </si>
  <si>
    <t>DESCRIPCIÓN</t>
  </si>
  <si>
    <t>TIPO DE EVALUACIÓN</t>
  </si>
  <si>
    <t>OBJETO</t>
  </si>
  <si>
    <t>FORMACIÓN ACADÉMICA</t>
  </si>
  <si>
    <t>CARGO</t>
  </si>
  <si>
    <t>EXPERIENCIA ESPECIFICA</t>
  </si>
  <si>
    <t>CUMPLE (SI/NO)</t>
  </si>
  <si>
    <t>HABILITADO  (SI/NO)</t>
  </si>
  <si>
    <t>Nombre del Contratista y NIT</t>
  </si>
  <si>
    <t>Nombre de la Entidad contratante y NIT</t>
  </si>
  <si>
    <t>Fecha de inicio</t>
  </si>
  <si>
    <t>Fecha de terminación</t>
  </si>
  <si>
    <t>Valor del Contrato en pesos</t>
  </si>
  <si>
    <t>Observaciones</t>
  </si>
  <si>
    <t>Objeto del Contrato</t>
  </si>
  <si>
    <t>DOCUMENTO</t>
  </si>
  <si>
    <t>CARGO A DESEMPEÑAR</t>
  </si>
  <si>
    <t>CONTRATANTE</t>
  </si>
  <si>
    <t>CUMPLE DOCUMENTOS (SI/NO)</t>
  </si>
  <si>
    <t>DOCUMENTOS REQUISITO</t>
  </si>
  <si>
    <t>Número de contrato</t>
  </si>
  <si>
    <t>Documento de identidad</t>
  </si>
  <si>
    <t>Diploma o acta de grado</t>
  </si>
  <si>
    <t>CUMPLE EXPERIENCIA GENERAL  (SI/NO)</t>
  </si>
  <si>
    <t>Porcentaje de participación</t>
  </si>
  <si>
    <t>CERTIFICACIÓN EXPERIENCIA GENERAL 1</t>
  </si>
  <si>
    <t>CERTIFICACIÓN EXPERIENCIA GENERAL 2</t>
  </si>
  <si>
    <t>CUMPLE CERTIFICACIÓN (SI/NO)</t>
  </si>
  <si>
    <t>Matrícula profesional y certificado de vigencia</t>
  </si>
  <si>
    <t>Valor del Contrato en SMMLV</t>
  </si>
  <si>
    <t>NOMBRE</t>
  </si>
  <si>
    <t>CUMPLE CARGO A DESEMPEÑAR (SI/NO)</t>
  </si>
  <si>
    <t>Sumatoria de contratos en SMMLV</t>
  </si>
  <si>
    <t xml:space="preserve">2.3. DOCUMENTACIÓN TÉCNICA </t>
  </si>
  <si>
    <t xml:space="preserve">Certificación, Contrato y Acta de liquidación </t>
  </si>
  <si>
    <t>2.3.1 EXPERIENCIA DEL PROPONENTE</t>
  </si>
  <si>
    <t>CÓDIGOS UNSPSC: 46171600, 92101500, 92121500, 92121700, 81111800</t>
  </si>
  <si>
    <t>CONTRATAR EL SERVICIO INTEGRAL DE VIGILANCIA Y SEGURIDAD PRIVADA DE BIENES E INSTALACIONES, SALVAGUARDANDO Y CUSTODIANDO LOS BIENES MUEBLES E INMUEBLES DE PROPIEDAD DE LA UNIVERSIDAD, ASÍ COMO LOS DE TERCEROS QUE SE ENCUENTREN AL INTERIOR DE SUS INSTALACIONES, MEDIANTE LA MODALIDAD FIJA Y MÓVIL, CON Y SIN ARMAS DE FUEGO, CON MEDIOS DE APOYO HUMANO, TECNOLÓGICO Y CANINO PARA LAS DIFERENTES SEDES DE LA UNIVERSIDAD DISTRITAL FRANCISCO JOSÉ DE CALDAS.</t>
  </si>
  <si>
    <t>PROPONENTE: ATALAYA 1 SECURITY GROUP LTDA - NIT 860.035.200-8</t>
  </si>
  <si>
    <t>Fecha de Expedición: 09/01/2026
Fecha de Renovación: 18/03/2025
Folios 18 al 67</t>
  </si>
  <si>
    <t>REGISTRO ÚNICO DE PROPONENTES (RUP) Vigente y en firma, con fecha de expedición no mayor a 30 días calendario antes de la fecha de cierre.</t>
  </si>
  <si>
    <t>2.3.1.1. EXPERIENCIA EN EL REGISTRO UNICO DE PROPONENTES RUP</t>
  </si>
  <si>
    <t>INSCRIPCIÓN Y CLASIFICACIÓN CÓDIGOS UNSPSC: 46171600, 92101500, 92121500, 92121700, 81111800</t>
  </si>
  <si>
    <t>2.3.1.2. EXPERIENCIA ACREDITADA</t>
  </si>
  <si>
    <t>ANEXO NO. 5 CERTIFICACIONES EXPERIENCIA DEL PROPONENTE</t>
  </si>
  <si>
    <t>Folios 23 y 24</t>
  </si>
  <si>
    <t>Folio 152</t>
  </si>
  <si>
    <t>C.C. BAD-24-0903 - OPERACIÓN (55229554)</t>
  </si>
  <si>
    <t>CORREAGRO S.A.-NIT: 805.000.867-9 comisionista vendedor representando a la UNIVERSIDAD DISTRITAL FRANCISCO JOSÉ DE CALDAS-NIT: 899.999.230</t>
  </si>
  <si>
    <t>UNIÓN TEMPORAL AD 2024 conformado por:
(50%) ATALAYA 1 SECURITY GROUP LTDA - NIT 860.035.200-8
(50%) DELTHAC 1 SEGURIDAD LTDA-NIT: 804.000.044-0</t>
  </si>
  <si>
    <t xml:space="preserve">¿Se evidencia las condiciones de modalidad fija y móvil, con y sin armas, con medios de apoyo tecnológico y canino en una o la combinación y/o suma de los certificados de experiencias aportadas? </t>
  </si>
  <si>
    <t>Consecutivo 76, Folio 131</t>
  </si>
  <si>
    <t>Consecutivo 77, Folio 132</t>
  </si>
  <si>
    <t>Folios 153 al  218</t>
  </si>
  <si>
    <t>Folios 219 al  231</t>
  </si>
  <si>
    <t>Certificación</t>
  </si>
  <si>
    <t>LP-DAAL-004-2024</t>
  </si>
  <si>
    <t>PRESTACIÓN DEL SERVICIO DE VIGILANCIA Y SEGURIDAD PRIVADA EN LAS MODALIDADES FIJA Y MÓVIL, CON LA UTILIZACIÓN DE ARMAS DE FUEGO, SIN ARMAS DE FUEGO, ASESORÍA, CONSULTORÍA YE INVESTIGACIÓN Y MEDIOS TECNOLÓGICOS.</t>
  </si>
  <si>
    <t>ATALAYA 1 SECURITY GROUP LTDA - NIT 860.035.200-8</t>
  </si>
  <si>
    <t xml:space="preserve">ALCALDÍA MAYOR DE CARTAGENA DE INDIAS-NIT </t>
  </si>
  <si>
    <t xml:space="preserve">¿Al menos un contrato/experiencia fue celebrado y/o ejecutado y/o terminado, con alguna Institución de Educación Superior con un valor sumado ejecutado superior a 6.000 SMMLV acreditado en el RUP? </t>
  </si>
  <si>
    <t>La sumatoria de contratos es igual o mayor a 1,2 veces el presupuesto oficial (11624 SMMLV)</t>
  </si>
  <si>
    <t xml:space="preserve">¿Los contratos acreditados deben haber sido ejecutados o iniciados dentro de los últimos cinco años al cierre del presente proceso.  </t>
  </si>
  <si>
    <t>Consecutivo RUP</t>
  </si>
  <si>
    <t>46171600, 92101500, 92121500, 92121700, 81111800</t>
  </si>
  <si>
    <t>Certificación Bolsa Mercantil, conformación Unión Temporal y Ficha Técnica</t>
  </si>
  <si>
    <t>LA ADQUISICION, INSTALACION, PUESTA EN FUNCIONAMIENTO OELSERVICIO DE VIGILANCIA Y SEGURIDAD PRIVADA EN LA MODALIDAD DE SERVICIO FIJO, MOVIL, CON ARMAS, SIN ARMAS, CON MEDIOS TECNOLOGICOS, Y CANINOS,CONDESTINO A LA UNIVERSIDAD DISTRITAL FRANCISCO JOSE DE CALDAS, DE CONFORMIDAD CON EL PROCEDIMIENTO ESTABLECIDO EN EL REGLAMENTO DE FUNCIONAMIENTOYOPERACION DE LA BOLSA PARA EL MERCADO DE COMPRAS PUBLICAS.</t>
  </si>
  <si>
    <t xml:space="preserve">LICENCIA DE FUNCIONAMIENTO </t>
  </si>
  <si>
    <t>2.3.3.2</t>
  </si>
  <si>
    <t>2.3.3.1</t>
  </si>
  <si>
    <t>LICENCIA PARA UTILIZACIÓN DEL MEDIO CANINO</t>
  </si>
  <si>
    <t xml:space="preserve">RESOLUCIÓN DE AUTORIZACIÓN DE UNIFORMES Y DISTINTIVOS </t>
  </si>
  <si>
    <t>2.3.3.3</t>
  </si>
  <si>
    <t>2.3.3.4</t>
  </si>
  <si>
    <t>2.3.3.5</t>
  </si>
  <si>
    <t>2.3.3.6</t>
  </si>
  <si>
    <t>2.3.3.7</t>
  </si>
  <si>
    <t xml:space="preserve">RESOLUCIÓN DE TELECOMUNICACIONES Y PERMISO PARA EL USO DEL ESPECTRO RADIOELÉCTRICO. </t>
  </si>
  <si>
    <t>PERMISO DE TENENCIA DE ARMAS O PORTE DE ARMAS</t>
  </si>
  <si>
    <t>CERTIFICACIÓN PARQUE AUTOMOTOR</t>
  </si>
  <si>
    <t xml:space="preserve">CARTA CUMPLIMIENTO LEY 2466 DEL 25 DE JUNIO DE 2025, ARTÍCULO 12 O RÉGIMEN DE TRABAJO Y DE COMPENSACIONES. </t>
  </si>
  <si>
    <t>CERTIFICACIÓN DE MECANISMO DE ATENCIÓN A LOS USUARIOS</t>
  </si>
  <si>
    <t>CERTIFICACIONES DE VINCULACIÓN A LA REDES DE APOYO Y SEGURIDAD</t>
  </si>
  <si>
    <t>CERTIFICACIÓN SUPERINTENDENCIA DE INDUSTRIA Y COMERCIO.</t>
  </si>
  <si>
    <t>SISTEMA DE GESTIÓN DE SEGURIDAD Y SALUD EN EL TRABAJO – SG- SST</t>
  </si>
  <si>
    <t>2.3.3.8</t>
  </si>
  <si>
    <t>2.3.3.9</t>
  </si>
  <si>
    <t>2.3.3.10</t>
  </si>
  <si>
    <t>2.3.3.11</t>
  </si>
  <si>
    <t>PÓLIZA VOLUNTARIA DE SEGURO DE RESPONSABILIDAD CIVIL EXTRACONTRACTUAL</t>
  </si>
  <si>
    <t>Folios 233 al 266</t>
  </si>
  <si>
    <t>¿Domicilio en Bogotá D.C.?</t>
  </si>
  <si>
    <t>¿Vigente al cierre del proceso?</t>
  </si>
  <si>
    <t>Compromiso suscrito por el Representante legal bajo gravedad de juramento que, en caso de ser adjudicatario tramitará ante la Superintendencia de Vigilancia y Seguridad Privada la Resolución de autorización de Registro de códigos Caninos de al menos cuarenta (40) caninos en especialidad Defensa Controlada en un plazo no mayor a 30 dias de firma el acta de inicio.</t>
  </si>
  <si>
    <t>Compromiso suscrito por el Representante legal bajo gravedad de juramento que, en caso de ser adjudicatario se acreditará los certificados de Adiestramiento Canino vigente con especialidad en Defensa Controlada, expedido por la Escuela de Guía y Adiestramiento Canino de la Policía Nacional y/o Escuela de Ingenieros Militares a firma del acta de inicio de los canes que prestarán el servicio.</t>
  </si>
  <si>
    <t>Resolución de autorización de la Unidad Canina ante la Superintendencia de Vigilancia y Seguridad Privada ubicada en el Departamento de Cundinamarca y/o Bogotá D.C.</t>
  </si>
  <si>
    <t>SI, Folio 265</t>
  </si>
  <si>
    <t>Folios 268 al 274</t>
  </si>
  <si>
    <t>Folio 268</t>
  </si>
  <si>
    <t>Folio 269</t>
  </si>
  <si>
    <t>SI, Resolución No. 20204100016707 de 2021, Hasta el 19/07/2029, Folio 261</t>
  </si>
  <si>
    <t>Resolución 20184100055267 de 2018, Folios 276 al 287</t>
  </si>
  <si>
    <t>SI, Resolución 202241000466767 de 2022, Instalaciones ubicadas en Chocontá, Cundinamarca, Folios 270 al 274</t>
  </si>
  <si>
    <t>Folios 289 al 344</t>
  </si>
  <si>
    <t>Copia resolución Mintic</t>
  </si>
  <si>
    <t xml:space="preserve">Resolución 3180 de 2019, Folios 289 al </t>
  </si>
  <si>
    <t>2 frecuencias autorizadas para operar en Bogotá D.C.</t>
  </si>
  <si>
    <t>Folio 333</t>
  </si>
  <si>
    <t>Registro TIC</t>
  </si>
  <si>
    <t>Folio 338</t>
  </si>
  <si>
    <t>Folio 339</t>
  </si>
  <si>
    <t xml:space="preserve">a) Servicios de Valor Agregado y Telemáticos.
b) Servicios de Valor Agregado: Monitoreo y Localización Automática – GPS. </t>
  </si>
  <si>
    <t>Copia contrato servicios móviles</t>
  </si>
  <si>
    <t>Folios 340 al 344</t>
  </si>
  <si>
    <t>Folios 346 al 357</t>
  </si>
  <si>
    <t>Tarjeta de Prodiedad</t>
  </si>
  <si>
    <t>Soat</t>
  </si>
  <si>
    <t xml:space="preserve">Revisión tecno-mecánica </t>
  </si>
  <si>
    <t>N/A</t>
  </si>
  <si>
    <t>Folios 359 al 365</t>
  </si>
  <si>
    <t>Folios 359 al 360</t>
  </si>
  <si>
    <t>Registro RENOVA</t>
  </si>
  <si>
    <t>Folios 361 al 362</t>
  </si>
  <si>
    <t>Folio 365</t>
  </si>
  <si>
    <t>Folios 367 al 372</t>
  </si>
  <si>
    <t>Folio 374</t>
  </si>
  <si>
    <t>Folio 376</t>
  </si>
  <si>
    <t>Folio 378</t>
  </si>
  <si>
    <t>Folio 380</t>
  </si>
  <si>
    <t>Folios 380 al 389</t>
  </si>
  <si>
    <t>Certificación ARL del 100%</t>
  </si>
  <si>
    <t>Reporte de los Estándares Mínimos del Sistema de Gestión de Seguridad y Salud en el Trabajo (SG-SST)</t>
  </si>
  <si>
    <t>Folios 381 al 389</t>
  </si>
  <si>
    <t>2.3.3.12</t>
  </si>
  <si>
    <t>Folios 391 al 445</t>
  </si>
  <si>
    <t>Compromiso vigencia póliza</t>
  </si>
  <si>
    <t>Folio 391</t>
  </si>
  <si>
    <t>Valor igual o superior a 4000 SMMLV</t>
  </si>
  <si>
    <t>40% vigencia</t>
  </si>
  <si>
    <t>($8.754.525.000 - 5000 SMMLV), Folio 392</t>
  </si>
  <si>
    <t>50% Vigencia, Folio 393</t>
  </si>
  <si>
    <t>Recibo de caja</t>
  </si>
  <si>
    <t>Certificación de pago superfinanciera</t>
  </si>
  <si>
    <t>Folio 401</t>
  </si>
  <si>
    <t>Folio 400</t>
  </si>
  <si>
    <t>CUMPLE DOCUMENTACIÓN TÉCNICA (SI/NO)</t>
  </si>
  <si>
    <t xml:space="preserve">2.3.3.13. RECURSO HUMANO DE APOYO OPERATIVO Y ADMINISTRATIVO DE LA OPERACIÓN </t>
  </si>
  <si>
    <t xml:space="preserve">Se hace necesario que para la debida prestación del servicio de vigilancia y seguridad privada se cuente con personal de apoyo adicional no exclusivo en la ejecución del contrato y compra a realizar, de ahí se debe acreditar: </t>
  </si>
  <si>
    <t xml:space="preserve">ANEXO 6. CARTA DE COMPROMISO PERSONAL MÍNIMO DE APOYO. </t>
  </si>
  <si>
    <t>LUZ MIRELLA CARO FAJARDO</t>
  </si>
  <si>
    <t>2.3.3.15. COORDINADOR DEL CONTRATO</t>
  </si>
  <si>
    <t>2.3.3.16. GERENTE DE PROYECTOS</t>
  </si>
  <si>
    <t xml:space="preserve">2.3.3.17. DIRECTOR DE MEDIOS TECNOLÓGICOS </t>
  </si>
  <si>
    <t xml:space="preserve">2.3.3.18. DIRECTOR DE SERVICIO AL CLIENTE </t>
  </si>
  <si>
    <t xml:space="preserve">2.3.3.19. COORDINADOR DE MEDIOS CANINOS  </t>
  </si>
  <si>
    <t>• Resolución vigente que lo acredita como Instructor Canino expedido por la Superintendencia de Vigilancia y Seguridad Privada.
• Curso de Reentrenamiento / Fundamentación en Manejador Canino énfasis Defensa vigente, DUR 1070 de 2015 artículo, 2.6.1.1.13.2.20, expedido por una Academia de capacitación en vigilancia y seguridad privada
• De conformidad con lo dispuesto en el artículo 12 de la Resolución 2600 de 2003 expedida por la Superintendencia de Vigilancia y seguridad privada, se debe adjuntar credencial de manejador canino debidamente expedida y acreditación vigente ante el Aplicativo APO.
• Profesional en áreas del conocimiento del (Snies) de psicología acreditado con acta individual de graduación y/o diploma, acreditado por Institución de Educación Superior y tarjeta profesional con constancia de vigencia y antecedentes disciplinarios de la profesión.
• Magister en Educación acreditado con acta individual de graduación y diploma, acreditado por Institución de Educación Superior.
• Competencia laboral en Adiestrar caninos de acuerdo con técnicas y normativa de seguridad - NIVEL AVANZADO, expedido por el SENA y Técnico Profesional de Seguridad Canina acreditado por una Institución Universitaria.
• Formación de Promotor de Convivencia y Seguridad Ciudadana por la Policía Nacional no menor a 18 horas.
• Vinculación con el proponente no inferior a un año, acreditado con certificado laboral y planilla de pago de seguridad social de los periodos requeridos.</t>
  </si>
  <si>
    <t>• Pregrado en carreras del derecho acreditado con acta individual de graduación, diploma y tarjeta profesional; acreditado por Institución de Educación Superior.
• Oficial de las FF.MM o Policía Nacional, acreditado con extracto de hoja de vida militar.
• Especialización en calidad de posgrado en Derecho Público; acreditado con acta individual de graduación y diploma; acreditado por Institución de Educación Superior.
• Encontrarse acreditado como Consultor en Seguridad Privada, acreditado con resolución vigente expedido por la Superintendencia de Vigilancia y Seguridad Privada.
• Experiencia en el sector de la seguridad en cargos de dirección, servicio al cliente y/o coordinador no inferior a dos (2) años en empresas de vigilancia y seguridad privada.
• Certificado de aptitud psicofísica APTO para el porte y tenencia de armas vigente en atención a la 1539 de 2012.
• Formación de Promotor de Convivencia y Seguridad Ciudadana por la Policía Nacional no inferior a 30 horas y Diplomado Gerencia en Seguridad Internacional con Énfasis en CPP no inferior a 140 horas, expedido por una institución de educación superior.
• Vinculación con el oferente no inferior a un (1) año, acreditado con certificado laboral y planilla de pago de seguridad social de los últimos doce (12) meses.</t>
  </si>
  <si>
    <t>• Profesional en Ingeniería Electrónica con tarjeta profesional o certificado de vigencia de la matricula profesional, por una Institución de Educación Superior.
• Oficial superior de las FFMM y/o Policía Nacional, acreditado con extracto de hoja de vida militar y/o cedula militar.
• Contar con posgrado en calidad de especialización en Instrumentacion Electrónica, por una Institución de Educación Superior.
•  Contar con resolución vigente como Consultor vigente y experiencia de más de siete (7) años acreditado con las resoluciones ante la Superintendencia de Vigilancia y Seguridad Privada.
• Experiencia especifica en el cargo en el cargo como Director de Medios Tecnológicos de más de diez (10) años.
•  Vinculación laboral con el oferente de más de diez (10) años acreditado con certificación laboral y pago de seguridad social de los últimos tres (3) años.
• Curso en prevención y atención de desastres no menor a 30 horas de formación expedida por el SENA, Defensa Civil o Cuerpos de Bomberos con personería jurídica.</t>
  </si>
  <si>
    <t>• Profesional en Ciencias Militares demostrado con acta individual de graduación; por Institución de Educación Superior.  
• Oficial superior de las FF.MM o Policía Nacional en uso del buen retiro, acreditado con extracto de hoja de vida militar y Decreto del acto administrativo de retiro.  
• Profesional en carreras administrativas, demostrado con acta individual de graduación, diploma, tarjeta Profesional y certificado de vigencia de la matrícula. 
• Especialista en Seguridad y Defensa Nacional, acreditado con Acta Individual de grado y Diploma, por Institución de Educación Superior. 
• Especialización en calidad de posgrado en Administración de Recursos Militares; demostrado con acta individual de graduación; por Institución de Educación Superior. 
•  Encontrarse acreditado como Consultor en Seguridad Privada, acreditado con resolución vigente expedido por la Superintendencia de Vigilancia y Seguridad Privada. 
•  Experiencia en el cargo Gerente de Proyectos de más de diez (10) años en empresas de vigilancia y seguridad privada.
•  Vinculación laboral con el oferente de más de diez (10) años acreditado con certificación laboral y pago de seguridad social de los últimos tres (3) años.
• Certificado de aptitud psicofísica para el porte y tenencia de armas en atención a la 1539 de 2012. 
• Formación de Promotor de Convivencia y Seguridad Ciudadana por la Policía Nacional no menor a 15 horas.</t>
  </si>
  <si>
    <t>• Oficial de las FF.MM o Policía Nacional, acreditado con extracto de hoja de vida militar y/o cedula militar.
• Pregrado en carreras administrativas acreditado con acta individual de graduación, diploma y Tarjeta Profesional con su certificado de vigencia; por Institución de Educación Superior. 
•  Profesional como Administrador Policial acreditado con acta individual de graduación, diploma y Tarjeta Profesional; por Institución de Educación Superior. • Especialización en calidad de posgrado en Administración de la Seguridad; acreditado con acta individual de graduación y diploma; por Institución de Educación Superior.
•  Encontrarse acreditado como Consultor en Seguridad Privada, acreditado con resolución vigente expedido por la Superintendencia de Vigilancia y Seguridad Privada.
•  Experiencia en el sector de la seguridad en cargos de coordinador de contratos y/o dirección de operaciones no inferior a cinco (5) años en empresas de vigilancia y seguridad privada. 
•  Vinculación con el proponente no inferior a dos (2) años, acreditado con certificado laboral y planilla de pago de seguridad social de dos (2) años.
• Certificado de aptitud psicofísica APTO para el porte y tenencia de armas vigente en atención a la ley 1539 de 2012. 
• Especialista en calidad de posgrado en Alta Gerencia de Seguridad y Defensa, acreditado con acta individual de graduación o diploma; por Institución de Educación Superior.
• Curso Auditor Interno Norma Internacional BASC Vs6:2022 e ISO 28000:2022, acreditado por la autoridad competente BASC.
•  Diplomado en Oficial de Cumplimiento – No menor a 120 horas acreditado por una institución de educación superior y formación de Auditor Interno ISO/IEC 27001:2022 acreditado por la autoridad competente.
• Formación de Promotor de Convivencia y Seguridad Ciudadana por la Policía Nacional no inferior a 20 horas y curso Servicio al Cliente en la Organización expedido por el SENA.</t>
  </si>
  <si>
    <t>• Profesional en Administración de seguridad y salud en el trabajo y/o profesional en psicología acreditado con acta individual de graduación y/o diploma, y tarjeta profesional con constancia de vigencia y antecedentes disciplinarios de la profesión; acreditado por Institución de Educación Superior.
• Especialista en calidad de Gerencia de la Salud Ocupacional, expedida una por Institución de Educación Superior.
• Licencia vigente durante toda la ejecución del contrato, en Seguridad y salud en el trabajo, en donde al menos comprende la prestación de servicios en Seguridad y Salud en el Trabajo en las siguientes áreas o campos de acción: Investigación en área técnica, Investigación del accidente de trabajo, Educación, Capacitación, Diseño, Administración y Ejecución del sistema de Gestión de la Seguridad y Salud en el Trabajo y Psicología en Seguridad y Salud en el Trabajo.
• Experiencia como profesional en SST mínima de diez (10) años verificada con la Licencia de Prestación de Servicios en Seguridad y Salud en el Trabajo y/u ocupacional expedida por la autoridad competente. 
• Certificado en la que acredite experiencia como profesional en SST de mínimo de cinco (5) años a servicios con empresas de vigilancia debidamente acreditada.
• Certificado de formación en Sistema de Gestión de la Seguridad y Salud en el trabajo (SG-SST) con intensidad horaria de 50 horas y 20 horas de actualización, en los términos de la resolución 4927 de 2016 del Ministerio de Trabajo. 
• Encontrarse acreditado y con experiencia como Consultor en Seguridad Privada, acreditado con las resoluciones expedida por la Superintendencia de Vigilancia y Seguridad Privada no menor a diez (10) años. 
• Evaluador de Competencias Laborales para el Área Técnica de su Dominio del Servicio de Aprendizaje – SENA y Formación de Promotor de Convivencia y Seguridad Ciudadana por la Policía Nacional no menor a 30 horas. 
• Auditor Interno Integral Norma Internacional BASC Versión 6:2022, Calidad ISO 9001:2015, ISO 28000:2022, acreditado y certificado por BASC, ISO 39001:2012 e ISO 45001:2018, acreditado con el debido certificado por la autoridad competente. 
• Vinculación con el oferente no inferior a cinco (5) años, acreditado con certificado laboral y planilla de pago de seguridad social de los últimos tres (3) años.</t>
  </si>
  <si>
    <t>PSICOLOGÍA</t>
  </si>
  <si>
    <t>Folios 448 y 449</t>
  </si>
  <si>
    <t>Folios 450 y 451</t>
  </si>
  <si>
    <t>Folios 452 y 453</t>
  </si>
  <si>
    <t>Folios 457 y 462</t>
  </si>
  <si>
    <t>Folios 464 y 465</t>
  </si>
  <si>
    <t>Diploma o acta de posgrado</t>
  </si>
  <si>
    <t>Folios 455 y 456</t>
  </si>
  <si>
    <t>Folios 466 al 474</t>
  </si>
  <si>
    <t>Licencias SST</t>
  </si>
  <si>
    <t>Cursos SST</t>
  </si>
  <si>
    <t>Folios 475 al 476</t>
  </si>
  <si>
    <t>Folio 477</t>
  </si>
  <si>
    <t xml:space="preserve"> ISO 39001:2012 e ISO 45001:2018</t>
  </si>
  <si>
    <t>Folios 478 y 479</t>
  </si>
  <si>
    <t>CUMPLE  (SI/NO)</t>
  </si>
  <si>
    <t>PROFESIONAL EN SST</t>
  </si>
  <si>
    <t>INICIO</t>
  </si>
  <si>
    <t>TERMINACIÓN</t>
  </si>
  <si>
    <t>EXPERIENCIA PROFESIONAL SST MEDIANTE LICENCIA SST</t>
  </si>
  <si>
    <t>Folios 463, 480 al 487</t>
  </si>
  <si>
    <t>REQUISITOS</t>
  </si>
  <si>
    <t xml:space="preserve">2.3.3.14. PROFESIONAL EN SG-SST </t>
  </si>
  <si>
    <t>Res. 6953 de 28/10/2022 Secretaría de Salud de Bogotá D.C. (10años)
Res.11587 de 30/10/2012 Secretaría de Salud de Bogotá D.C. (10años)
Res. 2333 de 25/02/2002 Secretaría de Salud de Bogotá D.C. (10años)</t>
  </si>
  <si>
    <t>Res. 6077 de 09/02/2018 (5 años)
Res. 46307 de 03/06/2014 (3 años)
Res. 32909 de 08/05/2009 (5 años)</t>
  </si>
  <si>
    <t>Folios 681 al 682</t>
  </si>
  <si>
    <t>RONALD GREGORIO GALVIS QUINTERO</t>
  </si>
  <si>
    <t>CARLOS ANDRÉS MARTÍNEZ BARBA</t>
  </si>
  <si>
    <t>JOSÉ HOMERO JIMÉNEZ BARRERA</t>
  </si>
  <si>
    <t>JULIO ALEXANDER WALTEROS ÁLVAREZ</t>
  </si>
  <si>
    <t>GABRIEL ANTONIO BOHÓRQUEZ</t>
  </si>
  <si>
    <t>Folios 489 y 490</t>
  </si>
  <si>
    <t>Folios 491 y 492</t>
  </si>
  <si>
    <t>Hoja de vida Militar</t>
  </si>
  <si>
    <t>Folios 493 y 495</t>
  </si>
  <si>
    <t>Folios 496, 497, 500 y 501</t>
  </si>
  <si>
    <t>Folios 498, 499 y 502</t>
  </si>
  <si>
    <t>Consultor seguridad privada</t>
  </si>
  <si>
    <t>Folios 505 al 509</t>
  </si>
  <si>
    <t>Folios 503, 504 y 531</t>
  </si>
  <si>
    <t>Folios 532 y 533</t>
  </si>
  <si>
    <t>OFICIAL POLICÍA NACIONAL
ADMINISTRADOR DE EMPRESAS
ADMINISTRADOR POLICIAL</t>
  </si>
  <si>
    <t>Cursos,  Diplomados y Formaciones</t>
  </si>
  <si>
    <t>Folios 534, 535, 536 y 537</t>
  </si>
  <si>
    <t>Folios 510 al 530</t>
  </si>
  <si>
    <t>Certificado de aptitud psicofísica</t>
  </si>
  <si>
    <t>Folios 514 al  515</t>
  </si>
  <si>
    <t>DIRECTOR DE OPERACIONES</t>
  </si>
  <si>
    <t>AÑOS DE EXPERIENCIA</t>
  </si>
  <si>
    <t>EXPERIENCIA COMO CONSULTOR  (≥ 10 AÑOS)</t>
  </si>
  <si>
    <t>RESOLUCIÓN CONSULTOR</t>
  </si>
  <si>
    <t>EXPERIENCIA EN EMPRESAS DE VIGILANCIA (≥ 5 AÑOS)</t>
  </si>
  <si>
    <t>VINCULACIÓN CON EL OFERENTE  (≥ 5 AÑOS)</t>
  </si>
  <si>
    <t>VINCULACIÓN CON EL OFERENTE  (≥ 2 AÑOS)</t>
  </si>
  <si>
    <t>SERACIS-NIT: 811.007.280-1</t>
  </si>
  <si>
    <t>COORDINADOR DE OPERACIONES</t>
  </si>
  <si>
    <t>ATALAYA 1 SECURITY GROUP LTDA - NIT: 860.035.200-8</t>
  </si>
  <si>
    <t>TOTAL DE AÑOS DE EXPERIENCIA</t>
  </si>
  <si>
    <t>SEGURIDAD PENTA-NIT: 830.009.853-8</t>
  </si>
  <si>
    <t>Res. 8557 de 01/02/2019 (5 años)</t>
  </si>
  <si>
    <t>Folio 539</t>
  </si>
  <si>
    <t>Folio 540</t>
  </si>
  <si>
    <t>Folios 541 y 551</t>
  </si>
  <si>
    <t>CORONEL FF.MM.
PROFESIONAL EN CIENCIAS MILITARES
ADMINISTRADOR DE EMPRESAS</t>
  </si>
  <si>
    <t>EXPERIENCIA MAYOR O IGUAL A 10 AÑOS</t>
  </si>
  <si>
    <t>EXPERIENCIA SST EN EMPRESAS DE VIGILANCIA (≥ 5 AÑOS)</t>
  </si>
  <si>
    <t>Folios 554, 555</t>
  </si>
  <si>
    <t>Folios 552, 553, 556, 557 y 563</t>
  </si>
  <si>
    <t>Res. 59007 de 18/06/2019 (5 años)</t>
  </si>
  <si>
    <t>Folios 558 al 562</t>
  </si>
  <si>
    <t>EXPERIENCIA EN EMPRESAS DE VIGILANCIA (≥ 10 AÑOS)</t>
  </si>
  <si>
    <t>GERENTE DE PROYECTOS</t>
  </si>
  <si>
    <t>Folios 564</t>
  </si>
  <si>
    <t>ACREDITADO COMO CONSULTOR</t>
  </si>
  <si>
    <t>EXPERIENCIA PROFESIONAL</t>
  </si>
  <si>
    <t>Folio 572 y 573</t>
  </si>
  <si>
    <t>Folios 564 al 571</t>
  </si>
  <si>
    <t>Folio 574</t>
  </si>
  <si>
    <t>Folio 576</t>
  </si>
  <si>
    <t>Folios 577 y 578</t>
  </si>
  <si>
    <t>Folio 579</t>
  </si>
  <si>
    <t>Folio 585</t>
  </si>
  <si>
    <t>Folios 580 al 584</t>
  </si>
  <si>
    <t>Cédula Militar o Libreta Militar</t>
  </si>
  <si>
    <t>Folio 568</t>
  </si>
  <si>
    <t>Folios 587 al 592</t>
  </si>
  <si>
    <t>Folios 593 al 618</t>
  </si>
  <si>
    <t>Folio 619</t>
  </si>
  <si>
    <t>CORONEL FF.MM.
INGENIERÍA ELECTRÓNICA</t>
  </si>
  <si>
    <t>EXPERIENCIA COMO CONSULTOR  (≥ 7 AÑOS)</t>
  </si>
  <si>
    <t>ESPECIALIZACIÓN EN INSTRUMENTACION ELECTRÓNICA</t>
  </si>
  <si>
    <t xml:space="preserve">ESPECIALIZACIÓN EN SEGURIDAD Y DEFENSA NACIONAL
ESPECIALISTA EN </t>
  </si>
  <si>
    <t>ESPECIALIZACIÓN EN ADMINISTRACIÓN DE LA SEGURIDAD
ESPECIALIZACIÓN EN CALIDAD DE POSGRADO EN ALTA GERENCIA DE SEGURIDAD Y DEFENSA</t>
  </si>
  <si>
    <t>ESPECIALIZACIÓN EN GERENCIA DE LA SALUD OCUPACIONAL</t>
  </si>
  <si>
    <t>DIRECTOR DE MEDIOS TECNOLÓGICOS</t>
  </si>
  <si>
    <t>Folios 593</t>
  </si>
  <si>
    <t>Res. 50337 de 18/07/2017 (5 años)
Res. 1448 de 06/08/2012 (5 años)</t>
  </si>
  <si>
    <t>Folio 621</t>
  </si>
  <si>
    <t>Folio 625 y 626</t>
  </si>
  <si>
    <t>Folio 622 al 624</t>
  </si>
  <si>
    <t>Folio 627 al 634</t>
  </si>
  <si>
    <t>Folio 635 y 636</t>
  </si>
  <si>
    <t>Folios 637 al 641</t>
  </si>
  <si>
    <t>DIRECTOR DE SERVICIO AL CLIENTE</t>
  </si>
  <si>
    <t>Folios 642</t>
  </si>
  <si>
    <t>Folios 644 al 645</t>
  </si>
  <si>
    <t>Folios 646 y 647</t>
  </si>
  <si>
    <t>Folios 642 y 646 al 654</t>
  </si>
  <si>
    <t>Res. 49517 de 28/08/2020 (10 años)</t>
  </si>
  <si>
    <t>COORDINADOR DE MEDIOS CANINOS</t>
  </si>
  <si>
    <t>DERECHO
MAYOR POLICÍA NACIONAL</t>
  </si>
  <si>
    <t>ESPECIALIZACIÓN EN DERECHO PÚBLICO</t>
  </si>
  <si>
    <t>EXPERIENCIA EN EMPRESAS DE VIGILANCIA (≥ 2 AÑOS)</t>
  </si>
  <si>
    <t>VINCULACIÓN CON EL OFERENTE  (≥ 01 AÑO)</t>
  </si>
  <si>
    <t>VINCULACIÓN CON EL OFERENTE  (≥ 10 AÑOS)</t>
  </si>
  <si>
    <t>Folio 656</t>
  </si>
  <si>
    <t>MAESTRÍA EN EDUCACIÓN</t>
  </si>
  <si>
    <t>Resolución instructor canino</t>
  </si>
  <si>
    <t>Folios 657 al 661</t>
  </si>
  <si>
    <t>ACREDITADO COMO INSTRUCTOR CANINO</t>
  </si>
  <si>
    <t>Res. 31357cs de 27/08/2024 (2 años)</t>
  </si>
  <si>
    <t>Folio 675</t>
  </si>
  <si>
    <t>VINCULACIÓN CON EL OFERENTE  (≥ 1 AÑO)</t>
  </si>
  <si>
    <t>Folios 675 al 679</t>
  </si>
  <si>
    <t>Folios 672 al 674</t>
  </si>
  <si>
    <t>Folios 669 al 671</t>
  </si>
  <si>
    <t>Folio 665</t>
  </si>
  <si>
    <t>Folios 666 al 668</t>
  </si>
  <si>
    <t>Curso reentrenamiento canino</t>
  </si>
  <si>
    <t>Folio 662</t>
  </si>
  <si>
    <t>credencial manejador canino APO</t>
  </si>
  <si>
    <t>Folios 663 y 664</t>
  </si>
  <si>
    <t>Curso Auditor BASC V6:2022, ISO 9001, ISO 28000</t>
  </si>
  <si>
    <t>Certificado laboral y pago de seguridad social</t>
  </si>
  <si>
    <t>ADMITIDO RECURSO HUMANO DE APOYO OPERATIVO Y ADMINISTRATIVO DE LA OPERACIÓN  (SI/NO)</t>
  </si>
  <si>
    <t xml:space="preserve">El proponente acreditará que los elementos a ser suministrados cumplirán con las especificaciones técnicas mínimas establecidas en el ANEXO No. 7. ESPECIFICACIONES TÉCNICAS MÍNIMAS y ANEXO N. 8. ESPECIFICACIONES TÉCNICAS MÍNIMAS y CANTIDADES, publicadas con la convocatoria y las adendas publicadas en el desarrollo de la misma, las cuales son de obligatorio cumplimiento y manifestará su aceptación por medio de la suscripción del ANEXO N. 8. ESPECIFICACIONES TÉCNICAS MÍNIMAS y CANTIDADES.  </t>
  </si>
  <si>
    <t>ANEXO No. 7. ESPECIFICACIONES TÉCNICAS MÍNIMAS</t>
  </si>
  <si>
    <t>ANEXO N. 8. ESPECIFICACIONES TÉCNICAS MÍNIMAS y CANTIDADES</t>
  </si>
  <si>
    <t xml:space="preserve">2.3.3.24. ACEPTACIÓN CUMPLIMIENTO BUENAS PRÁCTICAS AMBIENTALES. </t>
  </si>
  <si>
    <t>El proponente se deberá ajustar al Plan Institucional de Gestión Ambiental de la Universidad Distrital y a las normas establecidas por la secretaria Distrital de Ambiente; Guía Verde y las normas ambientes establecidas por el Ministerio de Ambiente. Para certificar su cumplimiento el proponente deberá anexar carta de compromiso donde manifieste bajo la gravedad del juramento que cumplirá con los lineamientos de buenas prácticas ambientales señalados. ANEXO No. 10 ACEPTACIÓN CUMPLIMIENTO BUENAS PRÁCTICAS AMBIENTALES.  
Los costos de implementación de las medidas para cumplir con las normas y lineamientos ambientales, de la institución y de los demás organismos distritales y nacionales que regulan la materia, se entenderán incluidos dentro de la oferta económica.</t>
  </si>
  <si>
    <t>ANEXO No. 10 ACEPTACIÓN CUMPLIMIENTO BUENAS PRÁCTICAS AMBIENTALES</t>
  </si>
  <si>
    <t>Folios 684 al 754</t>
  </si>
  <si>
    <t>Folios 755 al 756</t>
  </si>
  <si>
    <t>Folio 758</t>
  </si>
  <si>
    <t>2.3.1</t>
  </si>
  <si>
    <t>2.3.3 DOCUMENTACIÓN TÉCNICA</t>
  </si>
  <si>
    <t>2.3.3</t>
  </si>
  <si>
    <t>2.3.3.23</t>
  </si>
  <si>
    <t>EXPERIENCIA DEL PROPONENTE</t>
  </si>
  <si>
    <t>DOCUMENTACIÓN TÉCNICA</t>
  </si>
  <si>
    <t xml:space="preserve">RECURSO HUMANO DE APOYO OPERATIVO Y ADMINISTRATIVO DE LA OPERACIÓN </t>
  </si>
  <si>
    <t>2.3.3.13</t>
  </si>
  <si>
    <t>2.3.3.24</t>
  </si>
  <si>
    <t>ACEPTACIÓN CUMPLIMIENTO BUENAS PRÁCTICAS AMBIENTALES</t>
  </si>
  <si>
    <t>CUMPLE 2.3.3.23 (SI/NO)</t>
  </si>
  <si>
    <t>CUMPLE 2.3.3.24 (SI/NO)</t>
  </si>
  <si>
    <t xml:space="preserve">ESPECIFICACIONES TÉCNICAS MÍNIMAS Y ESPECIFICACIONES TÉCNICAS MÍNIMAS PARA LA PRESTACIÓN DEL SERVICIO </t>
  </si>
  <si>
    <t xml:space="preserve">2.3.3.23. ESPECIFICACIONES TÉCNICAS MÍNIMAS Y ESPECIFICACIONES TÉCNICAS MÍNIMAS PARA LA PRESTACIÓN DEL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</si>
</sst>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2" formatCode="_-&quot;$&quot;\ * #,##0_-;\-&quot;$&quot;\ * #,##0_-;_-&quot;$&quot;\ * &quot;-&quot;_-;_-@_-"/>
    <numFmt numFmtId="44" formatCode="_-&quot;$&quot;\ * #,##0.00_-;\-&quot;$&quot;\ * #,##0.00_-;_-&quot;$&quot;\ * &quot;-&quot;??_-;_-@_-"/>
  </numFmts>
  <fonts count="13" x14ac:knownFonts="1">
    <font>
      <sz val="10"/>
      <name val="Arial"/>
    </font>
    <font>
      <sz val="11"/>
      <color theme="1"/>
      <name val="Aptos Narrow"/>
      <family val="2"/>
      <scheme val="minor"/>
    </font>
    <font>
      <sz val="10"/>
      <name val="Arial"/>
      <family val="2"/>
    </font>
    <font>
      <sz val="8"/>
      <name val="Arial"/>
      <family val="2"/>
    </font>
    <font>
      <sz val="10"/>
      <name val="Aptos Narrow"/>
      <family val="2"/>
      <scheme val="minor"/>
    </font>
    <font>
      <sz val="10"/>
      <color theme="2" tint="-0.749992370372631"/>
      <name val="Aptos Narrow"/>
      <family val="2"/>
      <scheme val="minor"/>
    </font>
    <font>
      <b/>
      <sz val="10"/>
      <name val="Aptos Narrow"/>
      <family val="2"/>
      <scheme val="minor"/>
    </font>
    <font>
      <sz val="10"/>
      <color theme="1"/>
      <name val="Aptos Narrow"/>
      <family val="2"/>
      <scheme val="minor"/>
    </font>
    <font>
      <b/>
      <sz val="10"/>
      <color theme="2" tint="-0.749992370372631"/>
      <name val="Aptos Narrow"/>
      <family val="2"/>
      <scheme val="minor"/>
    </font>
    <font>
      <b/>
      <sz val="10"/>
      <color theme="0"/>
      <name val="Aptos Narrow"/>
      <family val="2"/>
      <scheme val="minor"/>
    </font>
    <font>
      <sz val="10"/>
      <name val="Arial"/>
      <family val="2"/>
    </font>
    <font>
      <b/>
      <sz val="10"/>
      <color theme="1"/>
      <name val="Aptos Narrow"/>
      <family val="2"/>
      <scheme val="minor"/>
    </font>
    <font>
      <sz val="6"/>
      <name val="Aptos Narrow"/>
      <family val="2"/>
      <scheme val="minor"/>
    </font>
  </fonts>
  <fills count="8">
    <fill>
      <patternFill patternType="none"/>
    </fill>
    <fill>
      <patternFill patternType="gray125"/>
    </fill>
    <fill>
      <patternFill patternType="solid">
        <fgColor indexed="9"/>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2"/>
        <bgColor indexed="64"/>
      </patternFill>
    </fill>
    <fill>
      <patternFill patternType="solid">
        <fgColor theme="3" tint="0.749992370372631"/>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9" fontId="2" fillId="0" borderId="0" applyFont="0" applyFill="0" applyBorder="0" applyAlignment="0" applyProtection="0"/>
    <xf numFmtId="42" fontId="1" fillId="0" borderId="0" applyFont="0" applyFill="0" applyBorder="0" applyAlignment="0" applyProtection="0"/>
    <xf numFmtId="0" fontId="2" fillId="0" borderId="0"/>
    <xf numFmtId="9" fontId="2" fillId="0" borderId="0" applyFont="0" applyFill="0" applyBorder="0" applyAlignment="0" applyProtection="0"/>
    <xf numFmtId="44" fontId="10" fillId="0" borderId="0" applyFont="0" applyFill="0" applyBorder="0" applyAlignment="0" applyProtection="0"/>
  </cellStyleXfs>
  <cellXfs count="66">
    <xf numFmtId="0" fontId="0" fillId="0" borderId="0" xfId="0"/>
    <xf numFmtId="0" fontId="4" fillId="0" borderId="0" xfId="0" applyFont="1" applyAlignment="1">
      <alignment horizontal="center"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7" fillId="0" borderId="1" xfId="3"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0" fontId="4" fillId="0" borderId="1" xfId="0" applyFont="1" applyBorder="1" applyAlignment="1">
      <alignment horizontal="justify" vertical="center" wrapText="1"/>
    </xf>
    <xf numFmtId="0" fontId="4" fillId="0" borderId="4" xfId="0" applyFont="1" applyBorder="1" applyAlignment="1">
      <alignment horizontal="justify" vertical="center" wrapText="1"/>
    </xf>
    <xf numFmtId="2"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1" xfId="3" applyNumberFormat="1" applyFont="1" applyBorder="1" applyAlignment="1">
      <alignment horizontal="center" vertical="center" wrapText="1"/>
    </xf>
    <xf numFmtId="9" fontId="4" fillId="0" borderId="1" xfId="1" applyFont="1" applyFill="1" applyBorder="1" applyAlignment="1">
      <alignment horizontal="center" vertical="center" wrapText="1"/>
    </xf>
    <xf numFmtId="6" fontId="4" fillId="0" borderId="1" xfId="5" applyNumberFormat="1" applyFont="1" applyFill="1" applyBorder="1" applyAlignment="1">
      <alignment horizontal="center" vertical="center" wrapText="1"/>
    </xf>
    <xf numFmtId="2" fontId="4" fillId="0" borderId="1" xfId="5"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3" fontId="4" fillId="0" borderId="1" xfId="0" applyNumberFormat="1" applyFont="1" applyBorder="1" applyAlignment="1">
      <alignment horizontal="center" vertical="center" wrapText="1"/>
    </xf>
    <xf numFmtId="0" fontId="6" fillId="4" borderId="4" xfId="0" applyFont="1" applyFill="1" applyBorder="1" applyAlignment="1">
      <alignment horizontal="center" vertical="center" wrapText="1"/>
    </xf>
    <xf numFmtId="0" fontId="5" fillId="0" borderId="0" xfId="0" applyFont="1" applyAlignment="1">
      <alignment horizontal="center" vertical="center" wrapText="1"/>
    </xf>
    <xf numFmtId="10" fontId="4" fillId="0" borderId="1" xfId="1" applyNumberFormat="1" applyFont="1" applyFill="1" applyBorder="1" applyAlignment="1">
      <alignment horizontal="center" vertical="center" wrapText="1"/>
    </xf>
    <xf numFmtId="0" fontId="5" fillId="2" borderId="0" xfId="0" applyFont="1" applyFill="1" applyAlignment="1">
      <alignment horizontal="justify" vertical="center" wrapText="1"/>
    </xf>
    <xf numFmtId="0" fontId="4" fillId="0" borderId="1" xfId="0" applyFont="1" applyBorder="1" applyAlignment="1">
      <alignment horizontal="justify"/>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3" applyFont="1" applyBorder="1" applyAlignment="1">
      <alignment horizontal="center" vertical="center" wrapText="1"/>
    </xf>
    <xf numFmtId="2" fontId="6" fillId="0" borderId="1" xfId="0" applyNumberFormat="1" applyFont="1" applyBorder="1" applyAlignment="1">
      <alignment horizontal="center" vertical="center" wrapText="1"/>
    </xf>
    <xf numFmtId="2" fontId="11" fillId="0" borderId="1" xfId="3" applyNumberFormat="1" applyFont="1" applyBorder="1" applyAlignment="1">
      <alignment horizontal="center" vertical="center" wrapText="1"/>
    </xf>
    <xf numFmtId="0" fontId="6" fillId="6" borderId="1"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7" fillId="6" borderId="1" xfId="3" applyFont="1" applyFill="1" applyBorder="1" applyAlignment="1">
      <alignment horizontal="center" vertical="center" wrapText="1"/>
    </xf>
    <xf numFmtId="0" fontId="9" fillId="3" borderId="1" xfId="3" applyFont="1" applyFill="1" applyBorder="1" applyAlignment="1">
      <alignment horizontal="center" vertical="center" wrapText="1"/>
    </xf>
    <xf numFmtId="0" fontId="12" fillId="0" borderId="1" xfId="0" applyFont="1" applyBorder="1" applyAlignment="1">
      <alignment horizontal="justify" vertical="center" wrapText="1"/>
    </xf>
    <xf numFmtId="0" fontId="12" fillId="0" borderId="0" xfId="0" applyFont="1" applyAlignment="1">
      <alignment horizontal="center" vertical="center" wrapText="1"/>
    </xf>
    <xf numFmtId="0" fontId="2" fillId="0" borderId="0" xfId="3"/>
    <xf numFmtId="0" fontId="6" fillId="7" borderId="1" xfId="3" applyFont="1" applyFill="1" applyBorder="1" applyAlignment="1">
      <alignment horizontal="center" vertical="center" wrapText="1"/>
    </xf>
    <xf numFmtId="0" fontId="6" fillId="7" borderId="4" xfId="3" applyFont="1" applyFill="1" applyBorder="1" applyAlignment="1">
      <alignment horizontal="center" vertical="center" wrapText="1"/>
    </xf>
    <xf numFmtId="0" fontId="4" fillId="0" borderId="4" xfId="3" applyFont="1" applyBorder="1" applyAlignment="1">
      <alignment horizontal="center" vertical="center" wrapText="1"/>
    </xf>
    <xf numFmtId="0" fontId="4" fillId="0" borderId="1" xfId="0" applyFont="1" applyBorder="1" applyAlignment="1">
      <alignment horizontal="justify" vertical="center"/>
    </xf>
    <xf numFmtId="0" fontId="4" fillId="0" borderId="0" xfId="3" applyFont="1" applyAlignment="1">
      <alignment horizontal="center" vertical="center" wrapText="1"/>
    </xf>
    <xf numFmtId="0" fontId="5" fillId="2" borderId="1" xfId="0" applyFont="1" applyFill="1" applyBorder="1" applyAlignment="1">
      <alignment horizontal="justify" vertical="center" wrapText="1"/>
    </xf>
    <xf numFmtId="0" fontId="9" fillId="3" borderId="1" xfId="0" applyFont="1" applyFill="1" applyBorder="1" applyAlignment="1">
      <alignment horizontal="center" vertical="center" wrapText="1"/>
    </xf>
    <xf numFmtId="0" fontId="5" fillId="0" borderId="0" xfId="0" applyFont="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0" borderId="1" xfId="0" applyFont="1" applyBorder="1" applyAlignment="1">
      <alignment horizontal="center" vertical="center"/>
    </xf>
    <xf numFmtId="2" fontId="4" fillId="0" borderId="1" xfId="5"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9" fillId="3" borderId="1" xfId="3" applyFont="1" applyFill="1" applyBorder="1" applyAlignment="1">
      <alignment horizontal="center" vertical="center" wrapText="1"/>
    </xf>
    <xf numFmtId="0" fontId="9" fillId="3" borderId="8" xfId="3" applyFont="1" applyFill="1" applyBorder="1" applyAlignment="1">
      <alignment horizontal="center" vertical="center" wrapText="1"/>
    </xf>
    <xf numFmtId="0" fontId="9" fillId="3" borderId="9" xfId="3" applyFont="1" applyFill="1" applyBorder="1" applyAlignment="1">
      <alignment horizontal="center" vertical="center" wrapText="1"/>
    </xf>
    <xf numFmtId="0" fontId="4" fillId="0" borderId="1" xfId="3" applyFont="1" applyBorder="1" applyAlignment="1">
      <alignment horizontal="justify" vertical="center" wrapText="1"/>
    </xf>
  </cellXfs>
  <cellStyles count="6">
    <cellStyle name="Moneda" xfId="5" builtinId="4"/>
    <cellStyle name="Moneda [0] 2" xfId="2" xr:uid="{7DF436CF-EFC0-4E0E-A044-FFE17A2317B3}"/>
    <cellStyle name="Normal" xfId="0" builtinId="0"/>
    <cellStyle name="Normal 2" xfId="3" xr:uid="{2F0BE039-6140-4D82-8072-FBBD48229527}"/>
    <cellStyle name="Porcentaje" xfId="1" builtinId="5"/>
    <cellStyle name="Porcentaje 2" xfId="4" xr:uid="{7AB58E9C-03AD-4FDC-9D2F-4AB5FB8FF66A}"/>
  </cellStyles>
  <dxfs count="10">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patternType="solid">
          <bgColor rgb="FFC00000"/>
        </patternFill>
      </fill>
    </dxf>
    <dxf>
      <font>
        <b/>
        <i val="0"/>
        <color theme="0"/>
      </font>
      <fill>
        <patternFill patternType="solid">
          <bgColor rgb="FFC00000"/>
        </patternFill>
      </fill>
    </dxf>
    <dxf>
      <font>
        <b/>
        <i val="0"/>
        <color theme="0"/>
      </font>
      <fill>
        <patternFill>
          <bgColor rgb="FFC00000"/>
        </patternFill>
      </fill>
    </dxf>
  </dxfs>
  <tableStyles count="0" defaultTableStyle="TableStyleMedium9" defaultPivotStyle="PivotStyleLight16"/>
  <colors>
    <mruColors>
      <color rgb="FF98999A"/>
      <color rgb="FFD6DCE4"/>
      <color rgb="FF373435"/>
      <color rgb="FFB49739"/>
      <color rgb="FFED3237"/>
      <color rgb="FF00A859"/>
      <color rgb="FF1291C0"/>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31748</xdr:colOff>
      <xdr:row>0</xdr:row>
      <xdr:rowOff>43227</xdr:rowOff>
    </xdr:from>
    <xdr:to>
      <xdr:col>0</xdr:col>
      <xdr:colOff>1295793</xdr:colOff>
      <xdr:row>2</xdr:row>
      <xdr:rowOff>102189</xdr:rowOff>
    </xdr:to>
    <xdr:pic>
      <xdr:nvPicPr>
        <xdr:cNvPr id="2" name="3 Imagen">
          <a:extLst>
            <a:ext uri="{FF2B5EF4-FFF2-40B4-BE49-F238E27FC236}">
              <a16:creationId xmlns:a16="http://schemas.microsoft.com/office/drawing/2014/main" id="{63C2CF5B-50C2-439C-AFDB-10E669B9E7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48" y="43227"/>
          <a:ext cx="1264045" cy="39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167542</xdr:colOff>
      <xdr:row>1</xdr:row>
      <xdr:rowOff>6835</xdr:rowOff>
    </xdr:from>
    <xdr:to>
      <xdr:col>3</xdr:col>
      <xdr:colOff>924630</xdr:colOff>
      <xdr:row>2</xdr:row>
      <xdr:rowOff>18316</xdr:rowOff>
    </xdr:to>
    <xdr:pic>
      <xdr:nvPicPr>
        <xdr:cNvPr id="3" name="Imagen 2">
          <a:extLst>
            <a:ext uri="{FF2B5EF4-FFF2-40B4-BE49-F238E27FC236}">
              <a16:creationId xmlns:a16="http://schemas.microsoft.com/office/drawing/2014/main" id="{BDEA6424-20DD-48C2-A359-6C7633FFD4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424734" y="168027"/>
          <a:ext cx="757088" cy="18000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B3FE-3B60-41A6-B71B-C57951B5BB26}">
  <sheetPr>
    <tabColor rgb="FF002060"/>
    <pageSetUpPr fitToPage="1"/>
  </sheetPr>
  <dimension ref="A1:D21"/>
  <sheetViews>
    <sheetView tabSelected="1" view="pageBreakPreview" topLeftCell="A6" zoomScale="115" zoomScaleNormal="150" zoomScaleSheetLayoutView="115" workbookViewId="0">
      <selection activeCell="D22" sqref="D22"/>
    </sheetView>
  </sheetViews>
  <sheetFormatPr baseColWidth="10" defaultColWidth="11.42578125" defaultRowHeight="13.5" x14ac:dyDescent="0.2"/>
  <cols>
    <col min="1" max="1" width="20.7109375" style="1" customWidth="1"/>
    <col min="2" max="2" width="92.5703125" style="1" bestFit="1" customWidth="1"/>
    <col min="3" max="3" width="28.7109375" style="2" customWidth="1"/>
    <col min="4" max="4" width="16.7109375" style="2" customWidth="1"/>
    <col min="5" max="16384" width="11.42578125" style="1"/>
  </cols>
  <sheetData>
    <row r="1" spans="1:4" x14ac:dyDescent="0.2">
      <c r="A1" s="48"/>
      <c r="B1" s="11" t="s">
        <v>0</v>
      </c>
      <c r="C1" s="4" t="s">
        <v>1</v>
      </c>
      <c r="D1" s="51"/>
    </row>
    <row r="2" spans="1:4" x14ac:dyDescent="0.2">
      <c r="A2" s="49"/>
      <c r="B2" s="4" t="s">
        <v>2</v>
      </c>
      <c r="C2" s="4" t="s">
        <v>3</v>
      </c>
      <c r="D2" s="51"/>
    </row>
    <row r="3" spans="1:4" x14ac:dyDescent="0.2">
      <c r="A3" s="50"/>
      <c r="B3" s="4" t="s">
        <v>4</v>
      </c>
      <c r="C3" s="4" t="s">
        <v>5</v>
      </c>
      <c r="D3" s="51"/>
    </row>
    <row r="4" spans="1:4" x14ac:dyDescent="0.2">
      <c r="A4" s="47"/>
      <c r="B4" s="47"/>
      <c r="C4" s="47"/>
      <c r="D4" s="47"/>
    </row>
    <row r="5" spans="1:4" x14ac:dyDescent="0.2">
      <c r="A5" s="24"/>
      <c r="B5" s="24"/>
      <c r="C5" s="24"/>
      <c r="D5" s="24"/>
    </row>
    <row r="6" spans="1:4" x14ac:dyDescent="0.2">
      <c r="A6" s="46" t="s">
        <v>12</v>
      </c>
      <c r="B6" s="46"/>
      <c r="C6" s="46"/>
      <c r="D6" s="46"/>
    </row>
    <row r="7" spans="1:4" x14ac:dyDescent="0.2">
      <c r="A7" s="45" t="s">
        <v>47</v>
      </c>
      <c r="B7" s="45"/>
      <c r="C7" s="45"/>
      <c r="D7" s="45"/>
    </row>
    <row r="8" spans="1:4" x14ac:dyDescent="0.2">
      <c r="A8" s="45"/>
      <c r="B8" s="45"/>
      <c r="C8" s="45"/>
      <c r="D8" s="45"/>
    </row>
    <row r="9" spans="1:4" x14ac:dyDescent="0.2">
      <c r="A9" s="45"/>
      <c r="B9" s="45"/>
      <c r="C9" s="45"/>
      <c r="D9" s="45"/>
    </row>
    <row r="10" spans="1:4" x14ac:dyDescent="0.2">
      <c r="A10" s="45"/>
      <c r="B10" s="45"/>
      <c r="C10" s="45"/>
      <c r="D10" s="45"/>
    </row>
    <row r="11" spans="1:4" x14ac:dyDescent="0.2">
      <c r="A11" s="26"/>
      <c r="B11" s="26"/>
      <c r="C11" s="26"/>
      <c r="D11" s="26"/>
    </row>
    <row r="12" spans="1:4" x14ac:dyDescent="0.2">
      <c r="C12" s="1"/>
      <c r="D12" s="1"/>
    </row>
    <row r="13" spans="1:4" x14ac:dyDescent="0.2">
      <c r="A13" s="46" t="s">
        <v>43</v>
      </c>
      <c r="B13" s="46"/>
      <c r="C13" s="46"/>
      <c r="D13" s="46"/>
    </row>
    <row r="15" spans="1:4" x14ac:dyDescent="0.2">
      <c r="A15" s="12" t="s">
        <v>6</v>
      </c>
      <c r="B15" s="9" t="s">
        <v>11</v>
      </c>
      <c r="C15" s="10" t="s">
        <v>8</v>
      </c>
      <c r="D15" s="10" t="s">
        <v>16</v>
      </c>
    </row>
    <row r="16" spans="1:4" x14ac:dyDescent="0.2">
      <c r="A16" s="3" t="s">
        <v>315</v>
      </c>
      <c r="B16" s="43" t="s">
        <v>319</v>
      </c>
      <c r="C16" s="3"/>
      <c r="D16" s="3" t="str">
        <f>EXPERIENCIA!D30</f>
        <v>SI</v>
      </c>
    </row>
    <row r="17" spans="1:4" x14ac:dyDescent="0.2">
      <c r="A17" s="3" t="s">
        <v>317</v>
      </c>
      <c r="B17" s="43" t="s">
        <v>320</v>
      </c>
      <c r="C17" s="3"/>
      <c r="D17" s="3" t="str">
        <f>'DOCUMENTACIÓN TÉCNICA'!D36</f>
        <v>SI</v>
      </c>
    </row>
    <row r="18" spans="1:4" x14ac:dyDescent="0.2">
      <c r="A18" s="3" t="s">
        <v>322</v>
      </c>
      <c r="B18" s="43" t="s">
        <v>321</v>
      </c>
      <c r="C18" s="3"/>
      <c r="D18" s="3" t="str">
        <f>'RECURSO HUMANO'!G79</f>
        <v>SI</v>
      </c>
    </row>
    <row r="19" spans="1:4" x14ac:dyDescent="0.2">
      <c r="A19" s="3" t="s">
        <v>318</v>
      </c>
      <c r="B19" s="43" t="s">
        <v>327</v>
      </c>
      <c r="C19" s="3"/>
      <c r="D19" s="3" t="str">
        <f>CERTIFICACIONES!D6</f>
        <v>SI</v>
      </c>
    </row>
    <row r="20" spans="1:4" x14ac:dyDescent="0.2">
      <c r="A20" s="3" t="s">
        <v>323</v>
      </c>
      <c r="B20" s="43" t="s">
        <v>324</v>
      </c>
      <c r="C20" s="3"/>
      <c r="D20" s="3" t="str">
        <f>CERTIFICACIONES!D12</f>
        <v>SI</v>
      </c>
    </row>
    <row r="21" spans="1:4" x14ac:dyDescent="0.2">
      <c r="A21" s="46" t="s">
        <v>48</v>
      </c>
      <c r="B21" s="46"/>
      <c r="C21" s="10" t="s">
        <v>17</v>
      </c>
      <c r="D21" s="10" t="str">
        <f>IF(AND(D16="SI",D17="SI",D18="SI"),"SI","NO")</f>
        <v>SI</v>
      </c>
    </row>
  </sheetData>
  <mergeCells count="7">
    <mergeCell ref="A7:D10"/>
    <mergeCell ref="A13:D13"/>
    <mergeCell ref="A21:B21"/>
    <mergeCell ref="A4:D4"/>
    <mergeCell ref="A1:A3"/>
    <mergeCell ref="D1:D3"/>
    <mergeCell ref="A6:D6"/>
  </mergeCells>
  <phoneticPr fontId="3" type="noConversion"/>
  <conditionalFormatting sqref="D15:D21">
    <cfRule type="cellIs" dxfId="9" priority="22" operator="equal">
      <formula>"NO"</formula>
    </cfRule>
  </conditionalFormatting>
  <printOptions horizontalCentered="1"/>
  <pageMargins left="0.78740157480314965" right="0.78740157480314965" top="0.78740157480314965" bottom="0.78740157480314965" header="0.31496062992125984" footer="0.31496062992125984"/>
  <pageSetup scale="77" fitToHeight="0" orientation="landscape" r:id="rId1"/>
  <headerFooter alignWithMargins="0">
    <oddFooter>&amp;C&amp;"-,Normal"&amp;8Este documento es propiedad de la Universidad Distrital Francisco José de Caldas. Prohibida su reproducción por cualquier medio, sin previa autorización.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D30"/>
  <sheetViews>
    <sheetView view="pageBreakPreview" topLeftCell="A21" zoomScale="110" zoomScaleNormal="100" zoomScaleSheetLayoutView="110" workbookViewId="0">
      <selection activeCell="D31" sqref="D31"/>
    </sheetView>
  </sheetViews>
  <sheetFormatPr baseColWidth="10" defaultColWidth="9.140625" defaultRowHeight="13.5" x14ac:dyDescent="0.2"/>
  <cols>
    <col min="1" max="1" width="6.42578125" style="6" bestFit="1" customWidth="1"/>
    <col min="2" max="2" width="62.42578125" style="6" customWidth="1"/>
    <col min="3" max="3" width="50.7109375" style="7" customWidth="1"/>
    <col min="4" max="4" width="50.7109375" style="6" customWidth="1"/>
    <col min="5" max="208" width="11.42578125" style="6" customWidth="1"/>
    <col min="209" max="16384" width="9.140625" style="6"/>
  </cols>
  <sheetData>
    <row r="1" spans="1:4" x14ac:dyDescent="0.2">
      <c r="A1" s="46" t="s">
        <v>45</v>
      </c>
      <c r="B1" s="46"/>
      <c r="C1" s="46"/>
      <c r="D1" s="46"/>
    </row>
    <row r="2" spans="1:4" x14ac:dyDescent="0.2">
      <c r="A2" s="54" t="s">
        <v>51</v>
      </c>
      <c r="B2" s="54"/>
      <c r="C2" s="54"/>
      <c r="D2" s="54"/>
    </row>
    <row r="3" spans="1:4" x14ac:dyDescent="0.2">
      <c r="A3" s="21" t="s">
        <v>6</v>
      </c>
      <c r="B3" s="21" t="s">
        <v>9</v>
      </c>
      <c r="C3" s="21" t="s">
        <v>8</v>
      </c>
      <c r="D3" s="21" t="s">
        <v>16</v>
      </c>
    </row>
    <row r="4" spans="1:4" ht="40.5" x14ac:dyDescent="0.2">
      <c r="A4" s="5">
        <v>1</v>
      </c>
      <c r="B4" s="13" t="s">
        <v>50</v>
      </c>
      <c r="C4" s="5" t="s">
        <v>49</v>
      </c>
      <c r="D4" s="5" t="s">
        <v>7</v>
      </c>
    </row>
    <row r="5" spans="1:4" ht="27" x14ac:dyDescent="0.2">
      <c r="A5" s="5">
        <v>2</v>
      </c>
      <c r="B5" s="13" t="s">
        <v>52</v>
      </c>
      <c r="C5" s="5" t="s">
        <v>55</v>
      </c>
      <c r="D5" s="5" t="s">
        <v>7</v>
      </c>
    </row>
    <row r="6" spans="1:4" x14ac:dyDescent="0.2">
      <c r="C6" s="6"/>
    </row>
    <row r="7" spans="1:4" x14ac:dyDescent="0.2">
      <c r="A7" s="53" t="s">
        <v>53</v>
      </c>
      <c r="B7" s="53"/>
      <c r="C7" s="53"/>
      <c r="D7" s="53"/>
    </row>
    <row r="8" spans="1:4" x14ac:dyDescent="0.2">
      <c r="A8" s="5">
        <v>1</v>
      </c>
      <c r="B8" s="14" t="s">
        <v>54</v>
      </c>
      <c r="C8" s="5" t="s">
        <v>56</v>
      </c>
      <c r="D8" s="5" t="s">
        <v>7</v>
      </c>
    </row>
    <row r="10" spans="1:4" x14ac:dyDescent="0.2">
      <c r="A10" s="21" t="s">
        <v>6</v>
      </c>
      <c r="B10" s="23" t="s">
        <v>10</v>
      </c>
      <c r="C10" s="21" t="s">
        <v>35</v>
      </c>
      <c r="D10" s="21" t="s">
        <v>36</v>
      </c>
    </row>
    <row r="11" spans="1:4" ht="40.5" x14ac:dyDescent="0.2">
      <c r="A11" s="5">
        <v>1</v>
      </c>
      <c r="B11" s="13" t="s">
        <v>18</v>
      </c>
      <c r="C11" s="5" t="s">
        <v>59</v>
      </c>
      <c r="D11" s="5" t="s">
        <v>68</v>
      </c>
    </row>
    <row r="12" spans="1:4" ht="40.5" x14ac:dyDescent="0.2">
      <c r="A12" s="5">
        <v>2</v>
      </c>
      <c r="B12" s="13" t="s">
        <v>19</v>
      </c>
      <c r="C12" s="5" t="s">
        <v>58</v>
      </c>
      <c r="D12" s="5" t="s">
        <v>69</v>
      </c>
    </row>
    <row r="13" spans="1:4" x14ac:dyDescent="0.2">
      <c r="A13" s="5">
        <v>3</v>
      </c>
      <c r="B13" s="13" t="s">
        <v>30</v>
      </c>
      <c r="C13" s="5" t="s">
        <v>57</v>
      </c>
      <c r="D13" s="5" t="s">
        <v>66</v>
      </c>
    </row>
    <row r="14" spans="1:4" ht="108" x14ac:dyDescent="0.2">
      <c r="A14" s="5">
        <v>4</v>
      </c>
      <c r="B14" s="13" t="s">
        <v>24</v>
      </c>
      <c r="C14" s="13" t="s">
        <v>76</v>
      </c>
      <c r="D14" s="13" t="s">
        <v>67</v>
      </c>
    </row>
    <row r="15" spans="1:4" x14ac:dyDescent="0.2">
      <c r="A15" s="5">
        <v>5</v>
      </c>
      <c r="B15" s="13" t="s">
        <v>34</v>
      </c>
      <c r="C15" s="18">
        <v>0.5</v>
      </c>
      <c r="D15" s="25">
        <v>1</v>
      </c>
    </row>
    <row r="16" spans="1:4" x14ac:dyDescent="0.2">
      <c r="A16" s="5">
        <v>6</v>
      </c>
      <c r="B16" s="13" t="s">
        <v>22</v>
      </c>
      <c r="C16" s="19">
        <v>15866744742</v>
      </c>
      <c r="D16" s="19">
        <v>17502752375.040001</v>
      </c>
    </row>
    <row r="17" spans="1:4" x14ac:dyDescent="0.2">
      <c r="A17" s="5">
        <v>7</v>
      </c>
      <c r="B17" s="13" t="s">
        <v>39</v>
      </c>
      <c r="C17" s="20">
        <f>C15*C16/1300000</f>
        <v>6102.5941315384616</v>
      </c>
      <c r="D17" s="20">
        <f>D15*D16/1423500</f>
        <v>12295.575957175975</v>
      </c>
    </row>
    <row r="18" spans="1:4" x14ac:dyDescent="0.2">
      <c r="A18" s="5">
        <v>8</v>
      </c>
      <c r="B18" s="13" t="s">
        <v>42</v>
      </c>
      <c r="C18" s="52">
        <f>SUM(C17:D17)</f>
        <v>18398.170088714436</v>
      </c>
      <c r="D18" s="52"/>
    </row>
    <row r="19" spans="1:4" ht="27" x14ac:dyDescent="0.2">
      <c r="A19" s="5">
        <v>9</v>
      </c>
      <c r="B19" s="13" t="s">
        <v>71</v>
      </c>
      <c r="C19" s="52" t="str">
        <f>IF(OR((C18)&gt;=376),"SI","NO")</f>
        <v>SI</v>
      </c>
      <c r="D19" s="52"/>
    </row>
    <row r="20" spans="1:4" ht="40.5" x14ac:dyDescent="0.2">
      <c r="A20" s="5">
        <v>10</v>
      </c>
      <c r="B20" s="13" t="s">
        <v>70</v>
      </c>
      <c r="C20" s="52" t="s">
        <v>7</v>
      </c>
      <c r="D20" s="52"/>
    </row>
    <row r="21" spans="1:4" ht="40.5" x14ac:dyDescent="0.2">
      <c r="A21" s="5">
        <v>11</v>
      </c>
      <c r="B21" s="13" t="s">
        <v>60</v>
      </c>
      <c r="C21" s="55" t="s">
        <v>7</v>
      </c>
      <c r="D21" s="55"/>
    </row>
    <row r="22" spans="1:4" ht="27" x14ac:dyDescent="0.2">
      <c r="A22" s="5">
        <v>12</v>
      </c>
      <c r="B22" s="13" t="s">
        <v>72</v>
      </c>
      <c r="C22" s="5" t="s">
        <v>7</v>
      </c>
      <c r="D22" s="5" t="s">
        <v>7</v>
      </c>
    </row>
    <row r="23" spans="1:4" x14ac:dyDescent="0.2">
      <c r="A23" s="5">
        <v>13</v>
      </c>
      <c r="B23" s="13" t="s">
        <v>73</v>
      </c>
      <c r="C23" s="5" t="s">
        <v>61</v>
      </c>
      <c r="D23" s="5" t="s">
        <v>62</v>
      </c>
    </row>
    <row r="24" spans="1:4" x14ac:dyDescent="0.2">
      <c r="A24" s="5">
        <v>14</v>
      </c>
      <c r="B24" s="13" t="s">
        <v>46</v>
      </c>
      <c r="C24" s="5" t="s">
        <v>74</v>
      </c>
      <c r="D24" s="5" t="s">
        <v>74</v>
      </c>
    </row>
    <row r="25" spans="1:4" x14ac:dyDescent="0.2">
      <c r="A25" s="5">
        <v>15</v>
      </c>
      <c r="B25" s="13" t="s">
        <v>20</v>
      </c>
      <c r="C25" s="16">
        <v>45090</v>
      </c>
      <c r="D25" s="16">
        <v>45658</v>
      </c>
    </row>
    <row r="26" spans="1:4" x14ac:dyDescent="0.2">
      <c r="A26" s="5">
        <v>16</v>
      </c>
      <c r="B26" s="13" t="s">
        <v>21</v>
      </c>
      <c r="C26" s="16">
        <v>45433</v>
      </c>
      <c r="D26" s="16">
        <v>45838</v>
      </c>
    </row>
    <row r="27" spans="1:4" ht="27" x14ac:dyDescent="0.2">
      <c r="A27" s="5">
        <v>17</v>
      </c>
      <c r="B27" s="13" t="s">
        <v>44</v>
      </c>
      <c r="C27" s="13" t="s">
        <v>75</v>
      </c>
      <c r="D27" s="5" t="s">
        <v>65</v>
      </c>
    </row>
    <row r="28" spans="1:4" x14ac:dyDescent="0.2">
      <c r="A28" s="5">
        <v>18</v>
      </c>
      <c r="B28" s="13" t="s">
        <v>23</v>
      </c>
      <c r="C28" s="5" t="s">
        <v>63</v>
      </c>
      <c r="D28" s="5" t="s">
        <v>64</v>
      </c>
    </row>
    <row r="29" spans="1:4" ht="12.75" customHeight="1" x14ac:dyDescent="0.2">
      <c r="A29" s="53" t="s">
        <v>37</v>
      </c>
      <c r="B29" s="53"/>
      <c r="C29" s="21" t="s">
        <v>7</v>
      </c>
      <c r="D29" s="21" t="s">
        <v>7</v>
      </c>
    </row>
    <row r="30" spans="1:4" x14ac:dyDescent="0.2">
      <c r="A30" s="46" t="str">
        <f>CONSOLIDADO!A21</f>
        <v>PROPONENTE: ATALAYA 1 SECURITY GROUP LTDA - NIT 860.035.200-8</v>
      </c>
      <c r="B30" s="46"/>
      <c r="C30" s="9" t="s">
        <v>33</v>
      </c>
      <c r="D30" s="9" t="str">
        <f>IF(AND(D4="SI",OR(C29="SI",D29="SI")),"SI","NO")</f>
        <v>SI</v>
      </c>
    </row>
  </sheetData>
  <mergeCells count="9">
    <mergeCell ref="A1:D1"/>
    <mergeCell ref="A30:B30"/>
    <mergeCell ref="C18:D18"/>
    <mergeCell ref="C19:D19"/>
    <mergeCell ref="A29:B29"/>
    <mergeCell ref="A2:D2"/>
    <mergeCell ref="A7:D7"/>
    <mergeCell ref="C21:D21"/>
    <mergeCell ref="C20:D20"/>
  </mergeCells>
  <phoneticPr fontId="0" type="noConversion"/>
  <conditionalFormatting sqref="D4:D5 D8 C11:D13 C15:D17 C18:C22 D22 C23:D23 C25:D29 D30">
    <cfRule type="cellIs" dxfId="8" priority="10" operator="equal">
      <formula>"NO"</formula>
    </cfRule>
  </conditionalFormatting>
  <printOptions horizontalCentered="1"/>
  <pageMargins left="0.78740157480314965" right="0.78740157480314965" top="0.78740157480314965" bottom="0.78740157480314965" header="0.39370078740157483" footer="0.39370078740157483"/>
  <pageSetup scale="72" fitToHeight="0" orientation="landscape" r:id="rId1"/>
  <headerFooter alignWithMargins="0">
    <oddFooter>&amp;C&amp;"-,Normal"&amp;9Este documento es propiedad de la Universidad Distrital Francisco José de Caldas. Prohibida su reproducción por cualquier medio, sin previa autorización.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8D097-6119-4CFF-B6A4-FC4EC16165A3}">
  <sheetPr>
    <tabColor rgb="FF002060"/>
    <pageSetUpPr fitToPage="1"/>
  </sheetPr>
  <dimension ref="A1:D36"/>
  <sheetViews>
    <sheetView view="pageBreakPreview" topLeftCell="A30" zoomScale="110" zoomScaleNormal="100" zoomScaleSheetLayoutView="110" workbookViewId="0">
      <selection activeCell="D37" sqref="D37"/>
    </sheetView>
  </sheetViews>
  <sheetFormatPr baseColWidth="10" defaultColWidth="9.140625" defaultRowHeight="13.5" x14ac:dyDescent="0.2"/>
  <cols>
    <col min="1" max="1" width="8.140625" style="6" customWidth="1"/>
    <col min="2" max="2" width="80.7109375" style="6" customWidth="1"/>
    <col min="3" max="3" width="46.5703125" style="7" bestFit="1" customWidth="1"/>
    <col min="4" max="4" width="15.7109375" style="6" customWidth="1"/>
    <col min="5" max="208" width="11.42578125" style="6" customWidth="1"/>
    <col min="209" max="16384" width="9.140625" style="6"/>
  </cols>
  <sheetData>
    <row r="1" spans="1:4" x14ac:dyDescent="0.2">
      <c r="A1" s="46" t="s">
        <v>316</v>
      </c>
      <c r="B1" s="46"/>
      <c r="C1" s="46"/>
      <c r="D1" s="46"/>
    </row>
    <row r="2" spans="1:4" x14ac:dyDescent="0.2">
      <c r="A2" s="21" t="s">
        <v>6</v>
      </c>
      <c r="B2" s="21" t="s">
        <v>10</v>
      </c>
      <c r="C2" s="21" t="s">
        <v>8</v>
      </c>
      <c r="D2" s="21" t="s">
        <v>16</v>
      </c>
    </row>
    <row r="3" spans="1:4" x14ac:dyDescent="0.2">
      <c r="A3" s="5" t="s">
        <v>79</v>
      </c>
      <c r="B3" s="13" t="s">
        <v>77</v>
      </c>
      <c r="C3" s="5" t="s">
        <v>100</v>
      </c>
      <c r="D3" s="5" t="s">
        <v>7</v>
      </c>
    </row>
    <row r="4" spans="1:4" ht="27" x14ac:dyDescent="0.2">
      <c r="A4" s="5"/>
      <c r="B4" s="13" t="s">
        <v>102</v>
      </c>
      <c r="C4" s="5" t="s">
        <v>110</v>
      </c>
      <c r="D4" s="5" t="s">
        <v>7</v>
      </c>
    </row>
    <row r="5" spans="1:4" x14ac:dyDescent="0.2">
      <c r="A5" s="5"/>
      <c r="B5" s="13" t="s">
        <v>101</v>
      </c>
      <c r="C5" s="5" t="s">
        <v>106</v>
      </c>
      <c r="D5" s="5" t="s">
        <v>7</v>
      </c>
    </row>
    <row r="6" spans="1:4" x14ac:dyDescent="0.2">
      <c r="A6" s="5" t="s">
        <v>78</v>
      </c>
      <c r="B6" s="13" t="s">
        <v>80</v>
      </c>
      <c r="C6" s="5" t="s">
        <v>107</v>
      </c>
      <c r="D6" s="5" t="s">
        <v>7</v>
      </c>
    </row>
    <row r="7" spans="1:4" ht="54" x14ac:dyDescent="0.25">
      <c r="A7" s="5"/>
      <c r="B7" s="27" t="s">
        <v>103</v>
      </c>
      <c r="C7" s="5" t="s">
        <v>108</v>
      </c>
      <c r="D7" s="5" t="s">
        <v>7</v>
      </c>
    </row>
    <row r="8" spans="1:4" ht="54" x14ac:dyDescent="0.25">
      <c r="A8" s="5"/>
      <c r="B8" s="27" t="s">
        <v>104</v>
      </c>
      <c r="C8" s="5" t="s">
        <v>109</v>
      </c>
      <c r="D8" s="5" t="s">
        <v>7</v>
      </c>
    </row>
    <row r="9" spans="1:4" ht="27" x14ac:dyDescent="0.25">
      <c r="A9" s="5"/>
      <c r="B9" s="27" t="s">
        <v>105</v>
      </c>
      <c r="C9" s="5" t="s">
        <v>112</v>
      </c>
      <c r="D9" s="5" t="s">
        <v>7</v>
      </c>
    </row>
    <row r="10" spans="1:4" x14ac:dyDescent="0.2">
      <c r="A10" s="5" t="s">
        <v>82</v>
      </c>
      <c r="B10" s="13" t="s">
        <v>81</v>
      </c>
      <c r="C10" s="5" t="s">
        <v>111</v>
      </c>
      <c r="D10" s="5" t="s">
        <v>7</v>
      </c>
    </row>
    <row r="11" spans="1:4" x14ac:dyDescent="0.2">
      <c r="A11" s="5" t="s">
        <v>83</v>
      </c>
      <c r="B11" s="13" t="s">
        <v>87</v>
      </c>
      <c r="C11" s="5" t="s">
        <v>113</v>
      </c>
      <c r="D11" s="5" t="s">
        <v>7</v>
      </c>
    </row>
    <row r="12" spans="1:4" x14ac:dyDescent="0.2">
      <c r="A12" s="5"/>
      <c r="B12" s="13" t="s">
        <v>114</v>
      </c>
      <c r="C12" s="5" t="s">
        <v>115</v>
      </c>
      <c r="D12" s="5" t="s">
        <v>7</v>
      </c>
    </row>
    <row r="13" spans="1:4" x14ac:dyDescent="0.2">
      <c r="A13" s="5"/>
      <c r="B13" s="13" t="s">
        <v>116</v>
      </c>
      <c r="C13" s="5" t="s">
        <v>117</v>
      </c>
      <c r="D13" s="5" t="s">
        <v>7</v>
      </c>
    </row>
    <row r="14" spans="1:4" x14ac:dyDescent="0.2">
      <c r="A14" s="5"/>
      <c r="B14" s="13" t="s">
        <v>118</v>
      </c>
      <c r="C14" s="5" t="s">
        <v>119</v>
      </c>
      <c r="D14" s="5" t="s">
        <v>7</v>
      </c>
    </row>
    <row r="15" spans="1:4" ht="27" x14ac:dyDescent="0.2">
      <c r="A15" s="5"/>
      <c r="B15" s="13" t="s">
        <v>121</v>
      </c>
      <c r="C15" s="5" t="s">
        <v>120</v>
      </c>
      <c r="D15" s="5" t="s">
        <v>7</v>
      </c>
    </row>
    <row r="16" spans="1:4" x14ac:dyDescent="0.2">
      <c r="A16" s="5"/>
      <c r="B16" s="13" t="s">
        <v>122</v>
      </c>
      <c r="C16" s="5" t="s">
        <v>123</v>
      </c>
      <c r="D16" s="5" t="s">
        <v>7</v>
      </c>
    </row>
    <row r="17" spans="1:4" x14ac:dyDescent="0.2">
      <c r="A17" s="5" t="s">
        <v>84</v>
      </c>
      <c r="B17" s="13" t="s">
        <v>88</v>
      </c>
      <c r="C17" s="5" t="s">
        <v>124</v>
      </c>
      <c r="D17" s="5" t="s">
        <v>7</v>
      </c>
    </row>
    <row r="18" spans="1:4" x14ac:dyDescent="0.2">
      <c r="A18" s="5" t="s">
        <v>85</v>
      </c>
      <c r="B18" s="13" t="s">
        <v>89</v>
      </c>
      <c r="C18" s="19" t="s">
        <v>129</v>
      </c>
      <c r="D18" s="5" t="s">
        <v>7</v>
      </c>
    </row>
    <row r="19" spans="1:4" x14ac:dyDescent="0.2">
      <c r="A19" s="5"/>
      <c r="B19" s="13" t="s">
        <v>125</v>
      </c>
      <c r="C19" s="19" t="s">
        <v>130</v>
      </c>
      <c r="D19" s="5" t="s">
        <v>7</v>
      </c>
    </row>
    <row r="20" spans="1:4" x14ac:dyDescent="0.2">
      <c r="A20" s="5"/>
      <c r="B20" s="13" t="s">
        <v>126</v>
      </c>
      <c r="C20" s="19" t="s">
        <v>133</v>
      </c>
      <c r="D20" s="5" t="s">
        <v>7</v>
      </c>
    </row>
    <row r="21" spans="1:4" x14ac:dyDescent="0.2">
      <c r="A21" s="5"/>
      <c r="B21" s="13" t="s">
        <v>131</v>
      </c>
      <c r="C21" s="19" t="s">
        <v>132</v>
      </c>
      <c r="D21" s="5" t="s">
        <v>7</v>
      </c>
    </row>
    <row r="22" spans="1:4" x14ac:dyDescent="0.2">
      <c r="A22" s="5"/>
      <c r="B22" s="13" t="s">
        <v>127</v>
      </c>
      <c r="C22" s="19" t="s">
        <v>128</v>
      </c>
      <c r="D22" s="5" t="s">
        <v>7</v>
      </c>
    </row>
    <row r="23" spans="1:4" ht="27" x14ac:dyDescent="0.2">
      <c r="A23" s="5" t="s">
        <v>86</v>
      </c>
      <c r="B23" s="13" t="s">
        <v>90</v>
      </c>
      <c r="C23" s="19" t="s">
        <v>134</v>
      </c>
      <c r="D23" s="5" t="s">
        <v>7</v>
      </c>
    </row>
    <row r="24" spans="1:4" x14ac:dyDescent="0.2">
      <c r="A24" s="5" t="s">
        <v>95</v>
      </c>
      <c r="B24" s="13" t="s">
        <v>91</v>
      </c>
      <c r="C24" s="20" t="s">
        <v>135</v>
      </c>
      <c r="D24" s="5" t="s">
        <v>7</v>
      </c>
    </row>
    <row r="25" spans="1:4" x14ac:dyDescent="0.2">
      <c r="A25" s="5" t="s">
        <v>96</v>
      </c>
      <c r="B25" s="13" t="s">
        <v>92</v>
      </c>
      <c r="C25" s="20" t="s">
        <v>136</v>
      </c>
      <c r="D25" s="5" t="s">
        <v>7</v>
      </c>
    </row>
    <row r="26" spans="1:4" x14ac:dyDescent="0.2">
      <c r="A26" s="5" t="s">
        <v>97</v>
      </c>
      <c r="B26" s="13" t="s">
        <v>93</v>
      </c>
      <c r="C26" s="20" t="s">
        <v>137</v>
      </c>
      <c r="D26" s="5" t="s">
        <v>7</v>
      </c>
    </row>
    <row r="27" spans="1:4" x14ac:dyDescent="0.2">
      <c r="A27" s="5" t="s">
        <v>98</v>
      </c>
      <c r="B27" s="13" t="s">
        <v>94</v>
      </c>
      <c r="C27" s="20" t="s">
        <v>139</v>
      </c>
      <c r="D27" s="5" t="s">
        <v>7</v>
      </c>
    </row>
    <row r="28" spans="1:4" x14ac:dyDescent="0.2">
      <c r="A28" s="5"/>
      <c r="B28" s="13" t="s">
        <v>140</v>
      </c>
      <c r="C28" s="20" t="s">
        <v>138</v>
      </c>
      <c r="D28" s="5" t="s">
        <v>7</v>
      </c>
    </row>
    <row r="29" spans="1:4" x14ac:dyDescent="0.2">
      <c r="A29" s="5"/>
      <c r="B29" s="13" t="s">
        <v>141</v>
      </c>
      <c r="C29" s="20" t="s">
        <v>142</v>
      </c>
      <c r="D29" s="5" t="s">
        <v>7</v>
      </c>
    </row>
    <row r="30" spans="1:4" x14ac:dyDescent="0.2">
      <c r="A30" s="5" t="s">
        <v>143</v>
      </c>
      <c r="B30" s="13" t="s">
        <v>99</v>
      </c>
      <c r="C30" s="20" t="s">
        <v>144</v>
      </c>
      <c r="D30" s="5" t="s">
        <v>7</v>
      </c>
    </row>
    <row r="31" spans="1:4" x14ac:dyDescent="0.2">
      <c r="A31" s="5"/>
      <c r="B31" s="13" t="s">
        <v>145</v>
      </c>
      <c r="C31" s="5" t="s">
        <v>146</v>
      </c>
      <c r="D31" s="5" t="s">
        <v>7</v>
      </c>
    </row>
    <row r="32" spans="1:4" x14ac:dyDescent="0.2">
      <c r="A32" s="5"/>
      <c r="B32" s="13" t="s">
        <v>147</v>
      </c>
      <c r="C32" s="5" t="s">
        <v>149</v>
      </c>
      <c r="D32" s="5" t="s">
        <v>7</v>
      </c>
    </row>
    <row r="33" spans="1:4" x14ac:dyDescent="0.2">
      <c r="A33" s="5"/>
      <c r="B33" s="13" t="s">
        <v>148</v>
      </c>
      <c r="C33" s="16" t="s">
        <v>150</v>
      </c>
      <c r="D33" s="5" t="s">
        <v>7</v>
      </c>
    </row>
    <row r="34" spans="1:4" x14ac:dyDescent="0.2">
      <c r="A34" s="5"/>
      <c r="B34" s="13" t="s">
        <v>151</v>
      </c>
      <c r="C34" s="16" t="s">
        <v>153</v>
      </c>
      <c r="D34" s="5" t="s">
        <v>7</v>
      </c>
    </row>
    <row r="35" spans="1:4" x14ac:dyDescent="0.2">
      <c r="A35" s="5"/>
      <c r="B35" s="13" t="s">
        <v>152</v>
      </c>
      <c r="C35" s="16" t="s">
        <v>154</v>
      </c>
      <c r="D35" s="5" t="s">
        <v>7</v>
      </c>
    </row>
    <row r="36" spans="1:4" x14ac:dyDescent="0.2">
      <c r="A36" s="46" t="str">
        <f>CONSOLIDADO!A21</f>
        <v>PROPONENTE: ATALAYA 1 SECURITY GROUP LTDA - NIT 860.035.200-8</v>
      </c>
      <c r="B36" s="46"/>
      <c r="C36" s="9" t="s">
        <v>155</v>
      </c>
      <c r="D36" s="9" t="s">
        <v>7</v>
      </c>
    </row>
  </sheetData>
  <mergeCells count="2">
    <mergeCell ref="A36:B36"/>
    <mergeCell ref="A1:D1"/>
  </mergeCells>
  <conditionalFormatting sqref="C3:D3 C4:C10 D4:D35 C18:C31 C33:C35">
    <cfRule type="cellIs" dxfId="7" priority="3" operator="equal">
      <formula>"NO"</formula>
    </cfRule>
  </conditionalFormatting>
  <conditionalFormatting sqref="C36:D36">
    <cfRule type="cellIs" dxfId="6" priority="1" operator="equal">
      <formula>"NO"</formula>
    </cfRule>
  </conditionalFormatting>
  <printOptions horizontalCentered="1"/>
  <pageMargins left="0.78740157480314965" right="0.78740157480314965" top="0.78740157480314965" bottom="0.78740157480314965" header="0.39370078740157483" footer="0.39370078740157483"/>
  <pageSetup scale="81" fitToHeight="0" orientation="landscape" r:id="rId1"/>
  <headerFooter alignWithMargins="0">
    <oddFooter>&amp;C&amp;"-,Normal"&amp;9Este documento es propiedad de la Universidad Distrital Francisco José de Caldas. Prohibida su reproducción por cualquier medio, sin previa autorización.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0E276-4DE7-4DA7-86B1-A35F67A53956}">
  <sheetPr>
    <tabColor rgb="FF002060"/>
    <pageSetUpPr fitToPage="1"/>
  </sheetPr>
  <dimension ref="A1:G79"/>
  <sheetViews>
    <sheetView view="pageBreakPreview" topLeftCell="D65" zoomScaleNormal="100" zoomScaleSheetLayoutView="100" workbookViewId="0">
      <selection activeCell="G80" sqref="G80"/>
    </sheetView>
  </sheetViews>
  <sheetFormatPr baseColWidth="10" defaultColWidth="11.42578125" defaultRowHeight="13.5" x14ac:dyDescent="0.2"/>
  <cols>
    <col min="1" max="1" width="40.7109375" style="6" customWidth="1"/>
    <col min="2" max="2" width="54.7109375" style="6" customWidth="1"/>
    <col min="3" max="3" width="50.7109375" style="6" customWidth="1"/>
    <col min="4" max="7" width="45.7109375" style="6" customWidth="1"/>
    <col min="8" max="16384" width="11.42578125" style="6"/>
  </cols>
  <sheetData>
    <row r="1" spans="1:7" x14ac:dyDescent="0.2">
      <c r="A1" s="62" t="s">
        <v>156</v>
      </c>
      <c r="B1" s="62"/>
      <c r="C1" s="62"/>
      <c r="D1" s="62"/>
      <c r="E1" s="62"/>
      <c r="F1" s="62"/>
      <c r="G1" s="62"/>
    </row>
    <row r="2" spans="1:7" x14ac:dyDescent="0.2">
      <c r="A2" s="55" t="s">
        <v>157</v>
      </c>
      <c r="B2" s="55"/>
      <c r="C2" s="55"/>
      <c r="D2" s="55"/>
      <c r="E2" s="55"/>
      <c r="F2" s="55"/>
      <c r="G2" s="55"/>
    </row>
    <row r="3" spans="1:7" x14ac:dyDescent="0.2">
      <c r="A3" s="28" t="s">
        <v>26</v>
      </c>
      <c r="B3" s="28" t="s">
        <v>193</v>
      </c>
      <c r="C3" s="28" t="s">
        <v>160</v>
      </c>
      <c r="D3" s="28" t="s">
        <v>161</v>
      </c>
      <c r="E3" s="28" t="s">
        <v>162</v>
      </c>
      <c r="F3" s="28" t="s">
        <v>163</v>
      </c>
      <c r="G3" s="28" t="s">
        <v>164</v>
      </c>
    </row>
    <row r="4" spans="1:7" s="38" customFormat="1" ht="247.5" x14ac:dyDescent="0.2">
      <c r="A4" s="29" t="s">
        <v>192</v>
      </c>
      <c r="B4" s="37" t="s">
        <v>170</v>
      </c>
      <c r="C4" s="37" t="s">
        <v>169</v>
      </c>
      <c r="D4" s="37" t="s">
        <v>168</v>
      </c>
      <c r="E4" s="37" t="s">
        <v>167</v>
      </c>
      <c r="F4" s="37" t="s">
        <v>166</v>
      </c>
      <c r="G4" s="37" t="s">
        <v>165</v>
      </c>
    </row>
    <row r="6" spans="1:7" x14ac:dyDescent="0.2">
      <c r="A6" s="9" t="s">
        <v>6</v>
      </c>
      <c r="B6" s="46" t="s">
        <v>9</v>
      </c>
      <c r="C6" s="46"/>
      <c r="D6" s="46" t="s">
        <v>8</v>
      </c>
      <c r="E6" s="46"/>
      <c r="F6" s="46"/>
      <c r="G6" s="9" t="s">
        <v>16</v>
      </c>
    </row>
    <row r="7" spans="1:7" x14ac:dyDescent="0.2">
      <c r="A7" s="5">
        <v>1</v>
      </c>
      <c r="B7" s="55" t="s">
        <v>158</v>
      </c>
      <c r="C7" s="55"/>
      <c r="D7" s="55" t="s">
        <v>196</v>
      </c>
      <c r="E7" s="55"/>
      <c r="F7" s="55"/>
      <c r="G7" s="5" t="s">
        <v>7</v>
      </c>
    </row>
    <row r="9" spans="1:7" x14ac:dyDescent="0.2">
      <c r="A9" s="61" t="s">
        <v>13</v>
      </c>
      <c r="B9" s="61"/>
      <c r="C9" s="61"/>
      <c r="D9" s="61"/>
      <c r="E9" s="61"/>
      <c r="F9" s="61"/>
      <c r="G9" s="61"/>
    </row>
    <row r="10" spans="1:7" x14ac:dyDescent="0.2">
      <c r="A10" s="21" t="s">
        <v>26</v>
      </c>
      <c r="B10" s="28" t="s">
        <v>193</v>
      </c>
      <c r="C10" s="28" t="s">
        <v>160</v>
      </c>
      <c r="D10" s="28" t="s">
        <v>161</v>
      </c>
      <c r="E10" s="28" t="s">
        <v>162</v>
      </c>
      <c r="F10" s="28" t="s">
        <v>163</v>
      </c>
      <c r="G10" s="28" t="s">
        <v>164</v>
      </c>
    </row>
    <row r="11" spans="1:7" x14ac:dyDescent="0.2">
      <c r="A11" s="8" t="s">
        <v>40</v>
      </c>
      <c r="B11" s="8" t="s">
        <v>159</v>
      </c>
      <c r="C11" s="8" t="s">
        <v>198</v>
      </c>
      <c r="D11" s="5" t="s">
        <v>197</v>
      </c>
      <c r="E11" s="5" t="s">
        <v>199</v>
      </c>
      <c r="F11" s="5" t="s">
        <v>200</v>
      </c>
      <c r="G11" s="5" t="s">
        <v>201</v>
      </c>
    </row>
    <row r="12" spans="1:7" x14ac:dyDescent="0.2">
      <c r="A12" s="8" t="s">
        <v>25</v>
      </c>
      <c r="B12" s="22">
        <v>23553506</v>
      </c>
      <c r="C12" s="22">
        <v>79759745</v>
      </c>
      <c r="D12" s="22">
        <v>19462080</v>
      </c>
      <c r="E12" s="22">
        <v>5787214</v>
      </c>
      <c r="F12" s="22">
        <v>74243743</v>
      </c>
      <c r="G12" s="22">
        <v>11442278</v>
      </c>
    </row>
    <row r="13" spans="1:7" ht="40.5" x14ac:dyDescent="0.2">
      <c r="A13" s="8" t="s">
        <v>13</v>
      </c>
      <c r="B13" s="8" t="s">
        <v>171</v>
      </c>
      <c r="C13" s="5" t="s">
        <v>212</v>
      </c>
      <c r="D13" s="5" t="s">
        <v>234</v>
      </c>
      <c r="E13" s="5" t="s">
        <v>259</v>
      </c>
      <c r="F13" s="5" t="s">
        <v>281</v>
      </c>
      <c r="G13" s="5" t="s">
        <v>171</v>
      </c>
    </row>
    <row r="14" spans="1:7" ht="40.5" x14ac:dyDescent="0.2">
      <c r="A14" s="8" t="s">
        <v>13</v>
      </c>
      <c r="B14" s="8" t="s">
        <v>264</v>
      </c>
      <c r="C14" s="5" t="s">
        <v>263</v>
      </c>
      <c r="D14" s="6" t="s">
        <v>262</v>
      </c>
      <c r="E14" s="5" t="s">
        <v>261</v>
      </c>
      <c r="F14" s="5" t="s">
        <v>282</v>
      </c>
      <c r="G14" s="5" t="s">
        <v>287</v>
      </c>
    </row>
    <row r="15" spans="1:7" x14ac:dyDescent="0.2">
      <c r="A15" s="21" t="s">
        <v>186</v>
      </c>
      <c r="B15" s="21" t="s">
        <v>7</v>
      </c>
      <c r="C15" s="21" t="s">
        <v>7</v>
      </c>
      <c r="D15" s="21" t="s">
        <v>7</v>
      </c>
      <c r="E15" s="21" t="s">
        <v>7</v>
      </c>
      <c r="F15" s="21" t="s">
        <v>7</v>
      </c>
      <c r="G15" s="21" t="s">
        <v>7</v>
      </c>
    </row>
    <row r="17" spans="1:7" x14ac:dyDescent="0.2">
      <c r="A17" s="61" t="s">
        <v>245</v>
      </c>
      <c r="B17" s="61"/>
      <c r="C17" s="61"/>
      <c r="D17" s="61"/>
      <c r="E17" s="61"/>
      <c r="F17" s="61"/>
      <c r="G17" s="61"/>
    </row>
    <row r="18" spans="1:7" x14ac:dyDescent="0.2">
      <c r="A18" s="21"/>
      <c r="B18" s="21" t="s">
        <v>190</v>
      </c>
      <c r="C18" s="21" t="s">
        <v>128</v>
      </c>
      <c r="D18" s="21" t="s">
        <v>128</v>
      </c>
      <c r="E18" s="21" t="s">
        <v>128</v>
      </c>
      <c r="F18" s="21" t="s">
        <v>128</v>
      </c>
      <c r="G18" s="21" t="s">
        <v>128</v>
      </c>
    </row>
    <row r="19" spans="1:7" x14ac:dyDescent="0.2">
      <c r="A19" s="8" t="s">
        <v>235</v>
      </c>
      <c r="B19" s="5">
        <v>30</v>
      </c>
      <c r="C19" s="5" t="s">
        <v>128</v>
      </c>
      <c r="D19" s="5" t="s">
        <v>128</v>
      </c>
      <c r="E19" s="5" t="s">
        <v>128</v>
      </c>
      <c r="F19" s="5" t="s">
        <v>128</v>
      </c>
      <c r="G19" s="5" t="s">
        <v>128</v>
      </c>
    </row>
    <row r="20" spans="1:7" ht="40.5" x14ac:dyDescent="0.2">
      <c r="A20" s="8" t="s">
        <v>8</v>
      </c>
      <c r="B20" s="17" t="s">
        <v>194</v>
      </c>
      <c r="C20" s="5" t="s">
        <v>128</v>
      </c>
      <c r="D20" s="5" t="s">
        <v>128</v>
      </c>
      <c r="E20" s="5" t="s">
        <v>128</v>
      </c>
      <c r="F20" s="5" t="s">
        <v>128</v>
      </c>
      <c r="G20" s="5" t="s">
        <v>128</v>
      </c>
    </row>
    <row r="21" spans="1:7" x14ac:dyDescent="0.2">
      <c r="A21" s="21" t="s">
        <v>16</v>
      </c>
      <c r="B21" s="21" t="s">
        <v>7</v>
      </c>
      <c r="C21" s="21" t="s">
        <v>7</v>
      </c>
      <c r="D21" s="21" t="s">
        <v>7</v>
      </c>
      <c r="E21" s="21" t="s">
        <v>7</v>
      </c>
      <c r="F21" s="21" t="s">
        <v>7</v>
      </c>
      <c r="G21" s="21" t="s">
        <v>7</v>
      </c>
    </row>
    <row r="22" spans="1:7" x14ac:dyDescent="0.2">
      <c r="A22" s="5"/>
      <c r="B22" s="5"/>
      <c r="C22" s="5"/>
      <c r="D22" s="5"/>
      <c r="E22" s="5"/>
      <c r="F22" s="5"/>
      <c r="G22" s="5"/>
    </row>
    <row r="23" spans="1:7" x14ac:dyDescent="0.2">
      <c r="A23" s="58" t="s">
        <v>15</v>
      </c>
      <c r="B23" s="59"/>
      <c r="C23" s="59"/>
      <c r="D23" s="59"/>
      <c r="E23" s="59"/>
      <c r="F23" s="59"/>
      <c r="G23" s="60"/>
    </row>
    <row r="24" spans="1:7" x14ac:dyDescent="0.2">
      <c r="A24" s="21"/>
      <c r="B24" s="21" t="s">
        <v>236</v>
      </c>
      <c r="C24" s="21" t="s">
        <v>222</v>
      </c>
      <c r="D24" s="21" t="s">
        <v>241</v>
      </c>
      <c r="E24" s="21" t="s">
        <v>241</v>
      </c>
      <c r="F24" s="21" t="s">
        <v>283</v>
      </c>
      <c r="G24" s="21" t="s">
        <v>241</v>
      </c>
    </row>
    <row r="25" spans="1:7" x14ac:dyDescent="0.2">
      <c r="A25" s="8" t="s">
        <v>14</v>
      </c>
      <c r="B25" s="5" t="s">
        <v>187</v>
      </c>
      <c r="C25" s="5" t="s">
        <v>218</v>
      </c>
      <c r="D25" s="5" t="s">
        <v>242</v>
      </c>
      <c r="E25" s="5" t="s">
        <v>265</v>
      </c>
      <c r="F25" s="5" t="s">
        <v>274</v>
      </c>
      <c r="G25" s="5" t="s">
        <v>280</v>
      </c>
    </row>
    <row r="26" spans="1:7" x14ac:dyDescent="0.2">
      <c r="A26" s="8" t="s">
        <v>27</v>
      </c>
      <c r="B26" s="5" t="s">
        <v>68</v>
      </c>
      <c r="C26" s="5" t="s">
        <v>227</v>
      </c>
      <c r="D26" s="5" t="s">
        <v>227</v>
      </c>
      <c r="E26" s="5" t="s">
        <v>227</v>
      </c>
      <c r="F26" s="5" t="s">
        <v>227</v>
      </c>
      <c r="G26" s="5" t="s">
        <v>227</v>
      </c>
    </row>
    <row r="27" spans="1:7" x14ac:dyDescent="0.2">
      <c r="A27" s="8" t="s">
        <v>188</v>
      </c>
      <c r="B27" s="16">
        <v>43110</v>
      </c>
      <c r="C27" s="16">
        <v>44867</v>
      </c>
      <c r="D27" s="16">
        <v>40920</v>
      </c>
      <c r="E27" s="16">
        <v>40192</v>
      </c>
      <c r="F27" s="16">
        <v>41685</v>
      </c>
      <c r="G27" s="16">
        <v>45627</v>
      </c>
    </row>
    <row r="28" spans="1:7" x14ac:dyDescent="0.2">
      <c r="A28" s="8" t="s">
        <v>189</v>
      </c>
      <c r="B28" s="16">
        <v>46052</v>
      </c>
      <c r="C28" s="16">
        <v>46052</v>
      </c>
      <c r="D28" s="16">
        <v>46052</v>
      </c>
      <c r="E28" s="16">
        <v>46052</v>
      </c>
      <c r="F28" s="16">
        <v>46052</v>
      </c>
      <c r="G28" s="16">
        <v>46052</v>
      </c>
    </row>
    <row r="29" spans="1:7" x14ac:dyDescent="0.2">
      <c r="A29" s="8" t="s">
        <v>219</v>
      </c>
      <c r="B29" s="15">
        <f>(DAYS360(B27,B28)+1)/30/12</f>
        <v>8.0583333333333336</v>
      </c>
      <c r="C29" s="15">
        <f>(DAYS360(C27,C28)+1)/30/12</f>
        <v>3.2472222222222222</v>
      </c>
      <c r="D29" s="15">
        <f>(DAYS360(D27,D28)+1)/30/12</f>
        <v>14.052777777777777</v>
      </c>
      <c r="E29" s="15">
        <f>(DAYS360(E27,E28)+1)/30/12</f>
        <v>16.047222222222221</v>
      </c>
      <c r="F29" s="15">
        <f t="shared" ref="F29:G29" si="0">(DAYS360(F27,F28)+1)/30/12</f>
        <v>11.96111111111111</v>
      </c>
      <c r="G29" s="15">
        <f t="shared" si="0"/>
        <v>1.1666666666666667</v>
      </c>
    </row>
    <row r="30" spans="1:7" x14ac:dyDescent="0.2">
      <c r="A30" s="8" t="s">
        <v>14</v>
      </c>
      <c r="B30" s="15" t="s">
        <v>128</v>
      </c>
      <c r="C30" s="5" t="s">
        <v>218</v>
      </c>
      <c r="D30" s="5" t="s">
        <v>128</v>
      </c>
      <c r="E30" s="5" t="s">
        <v>128</v>
      </c>
      <c r="F30" s="5" t="s">
        <v>128</v>
      </c>
      <c r="G30" s="5" t="s">
        <v>128</v>
      </c>
    </row>
    <row r="31" spans="1:7" x14ac:dyDescent="0.2">
      <c r="A31" s="8" t="s">
        <v>27</v>
      </c>
      <c r="B31" s="15" t="s">
        <v>128</v>
      </c>
      <c r="C31" s="5" t="s">
        <v>68</v>
      </c>
      <c r="D31" s="5" t="s">
        <v>128</v>
      </c>
      <c r="E31" s="5" t="s">
        <v>128</v>
      </c>
      <c r="F31" s="5" t="s">
        <v>128</v>
      </c>
      <c r="G31" s="5" t="s">
        <v>128</v>
      </c>
    </row>
    <row r="32" spans="1:7" x14ac:dyDescent="0.2">
      <c r="A32" s="8" t="s">
        <v>188</v>
      </c>
      <c r="B32" s="15" t="s">
        <v>128</v>
      </c>
      <c r="C32" s="16">
        <v>44369</v>
      </c>
      <c r="D32" s="5" t="s">
        <v>128</v>
      </c>
      <c r="E32" s="5" t="s">
        <v>128</v>
      </c>
      <c r="F32" s="5" t="s">
        <v>128</v>
      </c>
      <c r="G32" s="5" t="s">
        <v>128</v>
      </c>
    </row>
    <row r="33" spans="1:7" x14ac:dyDescent="0.2">
      <c r="A33" s="8" t="s">
        <v>189</v>
      </c>
      <c r="B33" s="15" t="s">
        <v>128</v>
      </c>
      <c r="C33" s="16">
        <v>44472</v>
      </c>
      <c r="D33" s="5" t="s">
        <v>128</v>
      </c>
      <c r="E33" s="5" t="s">
        <v>128</v>
      </c>
      <c r="F33" s="5" t="s">
        <v>128</v>
      </c>
      <c r="G33" s="5" t="s">
        <v>128</v>
      </c>
    </row>
    <row r="34" spans="1:7" x14ac:dyDescent="0.2">
      <c r="A34" s="8" t="s">
        <v>219</v>
      </c>
      <c r="B34" s="15" t="s">
        <v>128</v>
      </c>
      <c r="C34" s="15">
        <f>(DAYS360(C32,C33)+1)/30/12</f>
        <v>0.28333333333333333</v>
      </c>
      <c r="D34" s="5" t="s">
        <v>128</v>
      </c>
      <c r="E34" s="5" t="s">
        <v>128</v>
      </c>
      <c r="F34" s="5" t="s">
        <v>128</v>
      </c>
      <c r="G34" s="5" t="s">
        <v>128</v>
      </c>
    </row>
    <row r="35" spans="1:7" x14ac:dyDescent="0.2">
      <c r="A35" s="8" t="s">
        <v>14</v>
      </c>
      <c r="B35" s="15" t="s">
        <v>128</v>
      </c>
      <c r="C35" s="5" t="s">
        <v>226</v>
      </c>
      <c r="D35" s="5" t="s">
        <v>128</v>
      </c>
      <c r="E35" s="5" t="s">
        <v>128</v>
      </c>
      <c r="F35" s="5" t="s">
        <v>128</v>
      </c>
      <c r="G35" s="5" t="s">
        <v>128</v>
      </c>
    </row>
    <row r="36" spans="1:7" x14ac:dyDescent="0.2">
      <c r="A36" s="8" t="s">
        <v>27</v>
      </c>
      <c r="B36" s="15" t="s">
        <v>128</v>
      </c>
      <c r="C36" s="5" t="s">
        <v>225</v>
      </c>
      <c r="D36" s="5" t="s">
        <v>128</v>
      </c>
      <c r="E36" s="5" t="s">
        <v>128</v>
      </c>
      <c r="F36" s="5" t="s">
        <v>128</v>
      </c>
      <c r="G36" s="5" t="s">
        <v>128</v>
      </c>
    </row>
    <row r="37" spans="1:7" x14ac:dyDescent="0.2">
      <c r="A37" s="8" t="s">
        <v>188</v>
      </c>
      <c r="B37" s="15" t="s">
        <v>128</v>
      </c>
      <c r="C37" s="16">
        <v>43913</v>
      </c>
      <c r="D37" s="5" t="s">
        <v>128</v>
      </c>
      <c r="E37" s="5" t="s">
        <v>128</v>
      </c>
      <c r="F37" s="5" t="s">
        <v>128</v>
      </c>
      <c r="G37" s="5" t="s">
        <v>128</v>
      </c>
    </row>
    <row r="38" spans="1:7" x14ac:dyDescent="0.2">
      <c r="A38" s="8" t="s">
        <v>189</v>
      </c>
      <c r="B38" s="15" t="s">
        <v>128</v>
      </c>
      <c r="C38" s="16">
        <v>44350</v>
      </c>
      <c r="D38" s="5" t="s">
        <v>128</v>
      </c>
      <c r="E38" s="5" t="s">
        <v>128</v>
      </c>
      <c r="F38" s="5" t="s">
        <v>128</v>
      </c>
      <c r="G38" s="5" t="s">
        <v>128</v>
      </c>
    </row>
    <row r="39" spans="1:7" x14ac:dyDescent="0.2">
      <c r="A39" s="8" t="s">
        <v>219</v>
      </c>
      <c r="B39" s="15" t="s">
        <v>128</v>
      </c>
      <c r="C39" s="15">
        <f>(DAYS360(C37,C38)+1)/30/12</f>
        <v>1.1972222222222222</v>
      </c>
      <c r="D39" s="5" t="s">
        <v>128</v>
      </c>
      <c r="E39" s="5" t="s">
        <v>128</v>
      </c>
      <c r="F39" s="5" t="s">
        <v>128</v>
      </c>
      <c r="G39" s="5" t="s">
        <v>128</v>
      </c>
    </row>
    <row r="40" spans="1:7" x14ac:dyDescent="0.2">
      <c r="A40" s="8" t="s">
        <v>14</v>
      </c>
      <c r="B40" s="15" t="s">
        <v>128</v>
      </c>
      <c r="C40" s="5" t="s">
        <v>226</v>
      </c>
      <c r="D40" s="5" t="s">
        <v>128</v>
      </c>
      <c r="E40" s="5" t="s">
        <v>128</v>
      </c>
      <c r="F40" s="5" t="s">
        <v>128</v>
      </c>
      <c r="G40" s="5" t="s">
        <v>128</v>
      </c>
    </row>
    <row r="41" spans="1:7" x14ac:dyDescent="0.2">
      <c r="A41" s="8" t="s">
        <v>27</v>
      </c>
      <c r="B41" s="15" t="s">
        <v>128</v>
      </c>
      <c r="C41" s="5" t="s">
        <v>229</v>
      </c>
      <c r="D41" s="5" t="s">
        <v>128</v>
      </c>
      <c r="E41" s="5" t="s">
        <v>128</v>
      </c>
      <c r="F41" s="5" t="s">
        <v>128</v>
      </c>
      <c r="G41" s="5" t="s">
        <v>128</v>
      </c>
    </row>
    <row r="42" spans="1:7" x14ac:dyDescent="0.2">
      <c r="A42" s="8" t="s">
        <v>188</v>
      </c>
      <c r="B42" s="15" t="s">
        <v>128</v>
      </c>
      <c r="C42" s="16">
        <v>43613</v>
      </c>
      <c r="D42" s="5" t="s">
        <v>128</v>
      </c>
      <c r="E42" s="5" t="s">
        <v>128</v>
      </c>
      <c r="F42" s="5" t="s">
        <v>128</v>
      </c>
      <c r="G42" s="5" t="s">
        <v>128</v>
      </c>
    </row>
    <row r="43" spans="1:7" x14ac:dyDescent="0.2">
      <c r="A43" s="8" t="s">
        <v>189</v>
      </c>
      <c r="B43" s="15" t="s">
        <v>128</v>
      </c>
      <c r="C43" s="16">
        <v>43902</v>
      </c>
      <c r="D43" s="5" t="s">
        <v>128</v>
      </c>
      <c r="E43" s="5" t="s">
        <v>128</v>
      </c>
      <c r="F43" s="5" t="s">
        <v>128</v>
      </c>
      <c r="G43" s="5" t="s">
        <v>128</v>
      </c>
    </row>
    <row r="44" spans="1:7" x14ac:dyDescent="0.2">
      <c r="A44" s="8" t="s">
        <v>219</v>
      </c>
      <c r="B44" s="15" t="s">
        <v>128</v>
      </c>
      <c r="C44" s="15">
        <f>(DAYS360(C42,C43)+1)/30/12</f>
        <v>0.79166666666666663</v>
      </c>
      <c r="D44" s="5" t="s">
        <v>128</v>
      </c>
      <c r="E44" s="5" t="s">
        <v>128</v>
      </c>
      <c r="F44" s="5" t="s">
        <v>128</v>
      </c>
      <c r="G44" s="5" t="s">
        <v>128</v>
      </c>
    </row>
    <row r="45" spans="1:7" s="7" customFormat="1" x14ac:dyDescent="0.2">
      <c r="A45" s="29" t="s">
        <v>228</v>
      </c>
      <c r="B45" s="31">
        <f>SUM(B29)</f>
        <v>8.0583333333333336</v>
      </c>
      <c r="C45" s="31">
        <f>SUM(C29,C34,C39,C44)</f>
        <v>5.5194444444444448</v>
      </c>
      <c r="D45" s="32">
        <f>SUM(D29)</f>
        <v>14.052777777777777</v>
      </c>
      <c r="E45" s="32">
        <f>SUM(E29)</f>
        <v>16.047222222222221</v>
      </c>
      <c r="F45" s="32">
        <f t="shared" ref="F45:G45" si="1">SUM(F29)</f>
        <v>11.96111111111111</v>
      </c>
      <c r="G45" s="32">
        <f t="shared" si="1"/>
        <v>1.1666666666666667</v>
      </c>
    </row>
    <row r="46" spans="1:7" x14ac:dyDescent="0.2">
      <c r="A46" s="21" t="s">
        <v>186</v>
      </c>
      <c r="B46" s="21" t="s">
        <v>7</v>
      </c>
      <c r="C46" s="21" t="s">
        <v>7</v>
      </c>
      <c r="D46" s="21" t="s">
        <v>7</v>
      </c>
      <c r="E46" s="21" t="s">
        <v>7</v>
      </c>
      <c r="F46" s="21" t="s">
        <v>7</v>
      </c>
      <c r="G46" s="21" t="s">
        <v>7</v>
      </c>
    </row>
    <row r="48" spans="1:7" x14ac:dyDescent="0.2">
      <c r="A48" s="35"/>
      <c r="B48" s="33" t="s">
        <v>223</v>
      </c>
      <c r="C48" s="33" t="s">
        <v>224</v>
      </c>
      <c r="D48" s="33" t="s">
        <v>285</v>
      </c>
      <c r="E48" s="33" t="s">
        <v>285</v>
      </c>
      <c r="F48" s="33" t="s">
        <v>284</v>
      </c>
      <c r="G48" s="33" t="s">
        <v>293</v>
      </c>
    </row>
    <row r="49" spans="1:7" x14ac:dyDescent="0.2">
      <c r="A49" s="8" t="s">
        <v>219</v>
      </c>
      <c r="B49" s="15">
        <f>SUM(B29)</f>
        <v>8.0583333333333336</v>
      </c>
      <c r="C49" s="15">
        <f>SUM(C29,C34)</f>
        <v>3.5305555555555554</v>
      </c>
      <c r="D49" s="15">
        <f>SUM(D29)</f>
        <v>14.052777777777777</v>
      </c>
      <c r="E49" s="15">
        <f>SUM(E29)</f>
        <v>16.047222222222221</v>
      </c>
      <c r="F49" s="15">
        <f>SUM(F29)</f>
        <v>11.96111111111111</v>
      </c>
      <c r="G49" s="15">
        <f>SUM(G29)</f>
        <v>1.1666666666666667</v>
      </c>
    </row>
    <row r="50" spans="1:7" x14ac:dyDescent="0.2">
      <c r="A50" s="8" t="s">
        <v>8</v>
      </c>
      <c r="B50" s="5" t="s">
        <v>191</v>
      </c>
      <c r="C50" s="5" t="s">
        <v>215</v>
      </c>
      <c r="D50" s="5" t="s">
        <v>243</v>
      </c>
      <c r="E50" s="5" t="s">
        <v>266</v>
      </c>
      <c r="F50" s="5" t="s">
        <v>275</v>
      </c>
      <c r="G50" s="5" t="s">
        <v>292</v>
      </c>
    </row>
    <row r="51" spans="1:7" x14ac:dyDescent="0.2">
      <c r="A51" s="21" t="s">
        <v>186</v>
      </c>
      <c r="B51" s="21" t="s">
        <v>7</v>
      </c>
      <c r="C51" s="21" t="s">
        <v>7</v>
      </c>
      <c r="D51" s="21" t="s">
        <v>7</v>
      </c>
      <c r="E51" s="21" t="s">
        <v>7</v>
      </c>
      <c r="F51" s="21" t="s">
        <v>7</v>
      </c>
      <c r="G51" s="21" t="s">
        <v>7</v>
      </c>
    </row>
    <row r="52" spans="1:7" x14ac:dyDescent="0.2">
      <c r="A52" s="5"/>
      <c r="B52" s="5"/>
      <c r="C52" s="5"/>
      <c r="D52" s="5"/>
      <c r="E52" s="5"/>
      <c r="F52" s="5"/>
      <c r="G52" s="5"/>
    </row>
    <row r="53" spans="1:7" x14ac:dyDescent="0.2">
      <c r="A53" s="34"/>
      <c r="B53" s="34" t="s">
        <v>220</v>
      </c>
      <c r="C53" s="34" t="s">
        <v>244</v>
      </c>
      <c r="D53" s="34" t="s">
        <v>244</v>
      </c>
      <c r="E53" s="34" t="s">
        <v>260</v>
      </c>
      <c r="F53" s="34" t="s">
        <v>244</v>
      </c>
      <c r="G53" s="34" t="s">
        <v>290</v>
      </c>
    </row>
    <row r="54" spans="1:7" ht="40.5" x14ac:dyDescent="0.2">
      <c r="A54" s="8" t="s">
        <v>221</v>
      </c>
      <c r="B54" s="17" t="s">
        <v>195</v>
      </c>
      <c r="C54" s="17" t="s">
        <v>230</v>
      </c>
      <c r="D54" s="17" t="s">
        <v>239</v>
      </c>
      <c r="E54" s="17" t="s">
        <v>267</v>
      </c>
      <c r="F54" s="17" t="s">
        <v>279</v>
      </c>
      <c r="G54" s="5" t="s">
        <v>291</v>
      </c>
    </row>
    <row r="55" spans="1:7" x14ac:dyDescent="0.2">
      <c r="A55" s="8" t="s">
        <v>219</v>
      </c>
      <c r="B55" s="30">
        <v>13</v>
      </c>
      <c r="C55" s="8">
        <v>5</v>
      </c>
      <c r="D55" s="8">
        <v>5</v>
      </c>
      <c r="E55" s="8">
        <v>10</v>
      </c>
      <c r="F55" s="8">
        <v>10</v>
      </c>
      <c r="G55" s="8">
        <v>2</v>
      </c>
    </row>
    <row r="56" spans="1:7" x14ac:dyDescent="0.2">
      <c r="A56" s="8" t="s">
        <v>8</v>
      </c>
      <c r="B56" s="5" t="s">
        <v>179</v>
      </c>
      <c r="C56" s="8" t="s">
        <v>209</v>
      </c>
      <c r="D56" s="8" t="s">
        <v>240</v>
      </c>
      <c r="E56" s="8" t="s">
        <v>256</v>
      </c>
      <c r="F56" s="8" t="s">
        <v>273</v>
      </c>
      <c r="G56" s="8" t="s">
        <v>289</v>
      </c>
    </row>
    <row r="57" spans="1:7" x14ac:dyDescent="0.2">
      <c r="A57" s="21" t="s">
        <v>16</v>
      </c>
      <c r="B57" s="21" t="s">
        <v>7</v>
      </c>
      <c r="C57" s="21" t="s">
        <v>7</v>
      </c>
      <c r="D57" s="21" t="s">
        <v>7</v>
      </c>
      <c r="E57" s="21" t="s">
        <v>7</v>
      </c>
      <c r="F57" s="21" t="s">
        <v>7</v>
      </c>
      <c r="G57" s="21" t="s">
        <v>7</v>
      </c>
    </row>
    <row r="58" spans="1:7" x14ac:dyDescent="0.2">
      <c r="A58" s="5"/>
      <c r="B58" s="5"/>
      <c r="C58" s="5"/>
      <c r="D58" s="5"/>
      <c r="E58" s="5"/>
      <c r="F58" s="5"/>
      <c r="G58" s="5"/>
    </row>
    <row r="59" spans="1:7" x14ac:dyDescent="0.2">
      <c r="A59" s="58" t="s">
        <v>29</v>
      </c>
      <c r="B59" s="59"/>
      <c r="C59" s="59"/>
      <c r="D59" s="59"/>
      <c r="E59" s="59"/>
      <c r="F59" s="59"/>
      <c r="G59" s="60"/>
    </row>
    <row r="60" spans="1:7" x14ac:dyDescent="0.2">
      <c r="A60" s="8" t="s">
        <v>31</v>
      </c>
      <c r="B60" s="5" t="s">
        <v>172</v>
      </c>
      <c r="C60" s="8" t="s">
        <v>202</v>
      </c>
      <c r="D60" s="8" t="s">
        <v>231</v>
      </c>
      <c r="E60" s="8" t="s">
        <v>249</v>
      </c>
      <c r="F60" s="8" t="s">
        <v>268</v>
      </c>
      <c r="G60" s="8" t="s">
        <v>286</v>
      </c>
    </row>
    <row r="61" spans="1:7" x14ac:dyDescent="0.2">
      <c r="A61" s="8" t="s">
        <v>254</v>
      </c>
      <c r="B61" s="5" t="s">
        <v>128</v>
      </c>
      <c r="C61" s="8" t="s">
        <v>203</v>
      </c>
      <c r="D61" s="8" t="s">
        <v>128</v>
      </c>
      <c r="E61" s="8" t="s">
        <v>252</v>
      </c>
      <c r="F61" s="8" t="s">
        <v>128</v>
      </c>
      <c r="G61" s="8" t="s">
        <v>128</v>
      </c>
    </row>
    <row r="62" spans="1:7" x14ac:dyDescent="0.2">
      <c r="A62" s="8" t="s">
        <v>204</v>
      </c>
      <c r="B62" s="5" t="s">
        <v>128</v>
      </c>
      <c r="C62" s="8" t="s">
        <v>205</v>
      </c>
      <c r="D62" s="8" t="s">
        <v>233</v>
      </c>
      <c r="E62" s="8" t="s">
        <v>253</v>
      </c>
      <c r="F62" s="8" t="s">
        <v>271</v>
      </c>
      <c r="G62" s="8" t="s">
        <v>128</v>
      </c>
    </row>
    <row r="63" spans="1:7" x14ac:dyDescent="0.2">
      <c r="A63" s="8" t="s">
        <v>32</v>
      </c>
      <c r="B63" s="5" t="s">
        <v>173</v>
      </c>
      <c r="C63" s="8" t="s">
        <v>206</v>
      </c>
      <c r="D63" s="8" t="s">
        <v>232</v>
      </c>
      <c r="E63" s="8" t="s">
        <v>250</v>
      </c>
      <c r="F63" s="8" t="s">
        <v>269</v>
      </c>
      <c r="G63" s="8" t="s">
        <v>297</v>
      </c>
    </row>
    <row r="64" spans="1:7" x14ac:dyDescent="0.2">
      <c r="A64" s="8" t="s">
        <v>177</v>
      </c>
      <c r="B64" s="5" t="s">
        <v>178</v>
      </c>
      <c r="C64" s="8" t="s">
        <v>210</v>
      </c>
      <c r="D64" s="8" t="s">
        <v>238</v>
      </c>
      <c r="E64" s="8" t="s">
        <v>255</v>
      </c>
      <c r="F64" s="8" t="s">
        <v>272</v>
      </c>
      <c r="G64" s="8" t="s">
        <v>296</v>
      </c>
    </row>
    <row r="65" spans="1:7" x14ac:dyDescent="0.2">
      <c r="A65" s="8" t="s">
        <v>38</v>
      </c>
      <c r="B65" s="5" t="s">
        <v>174</v>
      </c>
      <c r="C65" s="8" t="s">
        <v>207</v>
      </c>
      <c r="D65" s="8" t="s">
        <v>237</v>
      </c>
      <c r="E65" s="8" t="s">
        <v>251</v>
      </c>
      <c r="F65" s="8" t="s">
        <v>270</v>
      </c>
      <c r="G65" s="8" t="s">
        <v>298</v>
      </c>
    </row>
    <row r="66" spans="1:7" x14ac:dyDescent="0.2">
      <c r="A66" s="8" t="s">
        <v>180</v>
      </c>
      <c r="B66" s="5" t="s">
        <v>175</v>
      </c>
      <c r="C66" s="5" t="s">
        <v>128</v>
      </c>
      <c r="D66" s="5" t="s">
        <v>128</v>
      </c>
      <c r="E66" s="8" t="s">
        <v>128</v>
      </c>
      <c r="F66" s="8" t="s">
        <v>128</v>
      </c>
      <c r="G66" s="8" t="s">
        <v>128</v>
      </c>
    </row>
    <row r="67" spans="1:7" x14ac:dyDescent="0.2">
      <c r="A67" s="5" t="s">
        <v>181</v>
      </c>
      <c r="B67" s="5" t="s">
        <v>176</v>
      </c>
      <c r="C67" s="5" t="s">
        <v>128</v>
      </c>
      <c r="D67" s="5" t="s">
        <v>128</v>
      </c>
      <c r="E67" s="8" t="s">
        <v>128</v>
      </c>
      <c r="F67" s="8" t="s">
        <v>128</v>
      </c>
      <c r="G67" s="8" t="s">
        <v>128</v>
      </c>
    </row>
    <row r="68" spans="1:7" x14ac:dyDescent="0.2">
      <c r="A68" s="5" t="s">
        <v>288</v>
      </c>
      <c r="B68" s="5" t="s">
        <v>128</v>
      </c>
      <c r="C68" s="5" t="s">
        <v>128</v>
      </c>
      <c r="D68" s="5" t="s">
        <v>128</v>
      </c>
      <c r="E68" s="5" t="s">
        <v>128</v>
      </c>
      <c r="F68" s="5" t="s">
        <v>128</v>
      </c>
      <c r="G68" s="8" t="s">
        <v>289</v>
      </c>
    </row>
    <row r="69" spans="1:7" x14ac:dyDescent="0.2">
      <c r="A69" s="5" t="s">
        <v>299</v>
      </c>
      <c r="B69" s="5" t="s">
        <v>128</v>
      </c>
      <c r="C69" s="5" t="s">
        <v>128</v>
      </c>
      <c r="D69" s="5" t="s">
        <v>128</v>
      </c>
      <c r="E69" s="5" t="s">
        <v>128</v>
      </c>
      <c r="F69" s="5" t="s">
        <v>128</v>
      </c>
      <c r="G69" s="8" t="s">
        <v>300</v>
      </c>
    </row>
    <row r="70" spans="1:7" x14ac:dyDescent="0.2">
      <c r="A70" s="5" t="s">
        <v>301</v>
      </c>
      <c r="B70" s="5" t="s">
        <v>128</v>
      </c>
      <c r="C70" s="5" t="s">
        <v>128</v>
      </c>
      <c r="D70" s="5" t="s">
        <v>128</v>
      </c>
      <c r="E70" s="5" t="s">
        <v>128</v>
      </c>
      <c r="F70" s="5" t="s">
        <v>128</v>
      </c>
      <c r="G70" s="8" t="s">
        <v>302</v>
      </c>
    </row>
    <row r="71" spans="1:7" x14ac:dyDescent="0.2">
      <c r="A71" s="5" t="s">
        <v>208</v>
      </c>
      <c r="B71" s="5" t="s">
        <v>179</v>
      </c>
      <c r="C71" s="8" t="s">
        <v>209</v>
      </c>
      <c r="D71" s="8" t="s">
        <v>240</v>
      </c>
      <c r="E71" s="8" t="s">
        <v>256</v>
      </c>
      <c r="F71" s="8" t="s">
        <v>273</v>
      </c>
      <c r="G71" s="8" t="s">
        <v>128</v>
      </c>
    </row>
    <row r="72" spans="1:7" x14ac:dyDescent="0.2">
      <c r="A72" s="5" t="s">
        <v>213</v>
      </c>
      <c r="B72" s="5" t="s">
        <v>182</v>
      </c>
      <c r="C72" s="8" t="s">
        <v>214</v>
      </c>
      <c r="D72" s="8" t="s">
        <v>248</v>
      </c>
      <c r="E72" s="8" t="s">
        <v>258</v>
      </c>
      <c r="F72" s="8" t="s">
        <v>277</v>
      </c>
      <c r="G72" s="8" t="s">
        <v>295</v>
      </c>
    </row>
    <row r="73" spans="1:7" x14ac:dyDescent="0.2">
      <c r="A73" s="5" t="s">
        <v>303</v>
      </c>
      <c r="B73" s="5" t="s">
        <v>183</v>
      </c>
      <c r="C73" s="8" t="s">
        <v>211</v>
      </c>
      <c r="D73" s="8" t="s">
        <v>128</v>
      </c>
      <c r="E73" s="8" t="s">
        <v>128</v>
      </c>
      <c r="F73" s="8" t="s">
        <v>128</v>
      </c>
      <c r="G73" s="8" t="s">
        <v>128</v>
      </c>
    </row>
    <row r="74" spans="1:7" x14ac:dyDescent="0.2">
      <c r="A74" s="5" t="s">
        <v>184</v>
      </c>
      <c r="B74" s="5" t="s">
        <v>185</v>
      </c>
      <c r="C74" s="8" t="s">
        <v>128</v>
      </c>
      <c r="D74" s="8" t="s">
        <v>128</v>
      </c>
      <c r="E74" s="8" t="s">
        <v>128</v>
      </c>
      <c r="F74" s="8" t="s">
        <v>128</v>
      </c>
      <c r="G74" s="8" t="s">
        <v>128</v>
      </c>
    </row>
    <row r="75" spans="1:7" x14ac:dyDescent="0.2">
      <c r="A75" s="5" t="s">
        <v>216</v>
      </c>
      <c r="B75" s="5" t="s">
        <v>128</v>
      </c>
      <c r="C75" s="8" t="s">
        <v>217</v>
      </c>
      <c r="D75" s="8" t="s">
        <v>246</v>
      </c>
      <c r="E75" s="8" t="s">
        <v>128</v>
      </c>
      <c r="F75" s="8" t="s">
        <v>276</v>
      </c>
      <c r="G75" s="8" t="s">
        <v>128</v>
      </c>
    </row>
    <row r="76" spans="1:7" x14ac:dyDescent="0.2">
      <c r="A76" s="5" t="s">
        <v>304</v>
      </c>
      <c r="B76" s="5" t="s">
        <v>191</v>
      </c>
      <c r="C76" s="8" t="s">
        <v>215</v>
      </c>
      <c r="D76" s="8" t="s">
        <v>247</v>
      </c>
      <c r="E76" s="8" t="s">
        <v>257</v>
      </c>
      <c r="F76" s="8" t="s">
        <v>278</v>
      </c>
      <c r="G76" s="8" t="s">
        <v>294</v>
      </c>
    </row>
    <row r="77" spans="1:7" x14ac:dyDescent="0.2">
      <c r="A77" s="21" t="s">
        <v>28</v>
      </c>
      <c r="B77" s="21" t="s">
        <v>7</v>
      </c>
      <c r="C77" s="21" t="s">
        <v>7</v>
      </c>
      <c r="D77" s="21" t="s">
        <v>7</v>
      </c>
      <c r="E77" s="21" t="s">
        <v>7</v>
      </c>
      <c r="F77" s="21" t="s">
        <v>7</v>
      </c>
      <c r="G77" s="21" t="s">
        <v>7</v>
      </c>
    </row>
    <row r="78" spans="1:7" x14ac:dyDescent="0.2">
      <c r="A78" s="21" t="s">
        <v>41</v>
      </c>
      <c r="B78" s="21" t="str">
        <f t="shared" ref="B78:G78" si="2">IF(AND(B15="SI",B21="SI",B51="SI",B77="SI"),"SI","NO")</f>
        <v>SI</v>
      </c>
      <c r="C78" s="21" t="str">
        <f t="shared" si="2"/>
        <v>SI</v>
      </c>
      <c r="D78" s="21" t="str">
        <f t="shared" si="2"/>
        <v>SI</v>
      </c>
      <c r="E78" s="21" t="str">
        <f t="shared" si="2"/>
        <v>SI</v>
      </c>
      <c r="F78" s="21" t="str">
        <f t="shared" si="2"/>
        <v>SI</v>
      </c>
      <c r="G78" s="21" t="str">
        <f t="shared" si="2"/>
        <v>SI</v>
      </c>
    </row>
    <row r="79" spans="1:7" ht="13.5" customHeight="1" x14ac:dyDescent="0.2">
      <c r="A79" s="46" t="str">
        <f>CONSOLIDADO!A21</f>
        <v>PROPONENTE: ATALAYA 1 SECURITY GROUP LTDA - NIT 860.035.200-8</v>
      </c>
      <c r="B79" s="46"/>
      <c r="C79" s="46"/>
      <c r="D79" s="46"/>
      <c r="E79" s="56" t="s">
        <v>305</v>
      </c>
      <c r="F79" s="57"/>
      <c r="G79" s="9" t="str">
        <f>IF(AND(G7="SI",B78="SI",G78="SI",F78="SI",E78="SI",D78="SI",C78="SI"),"SI","NO")</f>
        <v>SI</v>
      </c>
    </row>
  </sheetData>
  <mergeCells count="12">
    <mergeCell ref="A9:G9"/>
    <mergeCell ref="D6:F6"/>
    <mergeCell ref="D7:F7"/>
    <mergeCell ref="A1:G1"/>
    <mergeCell ref="A2:G2"/>
    <mergeCell ref="B6:C6"/>
    <mergeCell ref="B7:C7"/>
    <mergeCell ref="A79:D79"/>
    <mergeCell ref="E79:F79"/>
    <mergeCell ref="A23:G23"/>
    <mergeCell ref="A59:G59"/>
    <mergeCell ref="A17:G17"/>
  </mergeCells>
  <phoneticPr fontId="3" type="noConversion"/>
  <conditionalFormatting sqref="A7:B7 A9:A14 B11:E13 E13:E14 B14:C14 A15:G15 B19:G21 B24 D30:G45 A46:G46 A48:A51 B51:G51 A55:A56 C56:G56 A57:G57 A59:A66 C60:G65 E66:G67 G68:G70 C71:G78 A77:B78 A79 E79 G79">
    <cfRule type="cellIs" dxfId="5" priority="7" operator="equal">
      <formula>"NO"</formula>
    </cfRule>
  </conditionalFormatting>
  <conditionalFormatting sqref="B48:G48">
    <cfRule type="cellIs" dxfId="4" priority="2" operator="equal">
      <formula>"NO"</formula>
    </cfRule>
  </conditionalFormatting>
  <conditionalFormatting sqref="D7 G7 A17:A21 B18 A23:A45 A53:G55">
    <cfRule type="cellIs" dxfId="3" priority="1" operator="equal">
      <formula>"NO"</formula>
    </cfRule>
  </conditionalFormatting>
  <conditionalFormatting sqref="F12:G12">
    <cfRule type="cellIs" dxfId="2" priority="4" operator="equal">
      <formula>"NO"</formula>
    </cfRule>
  </conditionalFormatting>
  <printOptions horizontalCentered="1"/>
  <pageMargins left="0.59055118110236215" right="0.59055118110236215" top="0.59055118110236215" bottom="0.59055118110236215" header="0.39370078740157483" footer="0.39370078740157483"/>
  <pageSetup scale="38" fitToHeight="0" orientation="landscape" r:id="rId1"/>
  <headerFooter>
    <oddFooter>&amp;C&amp;"-,Normal"&amp;9Este documento es propiedad de la Universidad Distrital Francisco José de Caldas. Prohibida su reproducción por cualquier medio, sin previa autorización.</oddFooter>
  </headerFooter>
  <ignoredErrors>
    <ignoredError sqref="C45 C4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0D748-692F-4FE5-9AC0-5D1AF2BFCEBC}">
  <sheetPr>
    <tabColor rgb="FF002060"/>
    <pageSetUpPr fitToPage="1"/>
  </sheetPr>
  <dimension ref="A1:D12"/>
  <sheetViews>
    <sheetView showGridLines="0" view="pageBreakPreview" topLeftCell="A9" zoomScale="130" zoomScaleNormal="100" zoomScaleSheetLayoutView="130" workbookViewId="0">
      <selection activeCell="D13" sqref="D13"/>
    </sheetView>
  </sheetViews>
  <sheetFormatPr baseColWidth="10" defaultRowHeight="12.75" x14ac:dyDescent="0.2"/>
  <cols>
    <col min="1" max="1" width="6.7109375" style="39" customWidth="1"/>
    <col min="2" max="2" width="70.7109375" style="39" customWidth="1"/>
    <col min="3" max="3" width="30.7109375" style="39" customWidth="1"/>
    <col min="4" max="4" width="16.7109375" style="39" customWidth="1"/>
    <col min="5" max="16384" width="11.42578125" style="39"/>
  </cols>
  <sheetData>
    <row r="1" spans="1:4" ht="13.5" x14ac:dyDescent="0.2">
      <c r="A1" s="62" t="s">
        <v>328</v>
      </c>
      <c r="B1" s="62"/>
      <c r="C1" s="62"/>
      <c r="D1" s="62"/>
    </row>
    <row r="2" spans="1:4" ht="64.5" customHeight="1" x14ac:dyDescent="0.2">
      <c r="A2" s="65" t="s">
        <v>306</v>
      </c>
      <c r="B2" s="65"/>
      <c r="C2" s="65"/>
      <c r="D2" s="65"/>
    </row>
    <row r="3" spans="1:4" ht="13.5" x14ac:dyDescent="0.2">
      <c r="A3" s="40" t="s">
        <v>6</v>
      </c>
      <c r="B3" s="40" t="s">
        <v>9</v>
      </c>
      <c r="C3" s="41" t="s">
        <v>8</v>
      </c>
      <c r="D3" s="40" t="s">
        <v>16</v>
      </c>
    </row>
    <row r="4" spans="1:4" ht="13.5" x14ac:dyDescent="0.2">
      <c r="A4" s="30">
        <v>1</v>
      </c>
      <c r="B4" s="30" t="s">
        <v>307</v>
      </c>
      <c r="C4" s="42" t="s">
        <v>312</v>
      </c>
      <c r="D4" s="30" t="s">
        <v>7</v>
      </c>
    </row>
    <row r="5" spans="1:4" ht="13.5" x14ac:dyDescent="0.2">
      <c r="A5" s="30">
        <v>2</v>
      </c>
      <c r="B5" s="30" t="s">
        <v>308</v>
      </c>
      <c r="C5" s="42" t="s">
        <v>313</v>
      </c>
      <c r="D5" s="30" t="s">
        <v>7</v>
      </c>
    </row>
    <row r="6" spans="1:4" ht="13.5" x14ac:dyDescent="0.2">
      <c r="A6" s="44"/>
      <c r="B6" s="44"/>
      <c r="C6" s="36" t="s">
        <v>325</v>
      </c>
      <c r="D6" s="36" t="str">
        <f>IF(AND(D4="SI",D5="SI"),"SI","NO")</f>
        <v>SI</v>
      </c>
    </row>
    <row r="8" spans="1:4" ht="13.5" customHeight="1" x14ac:dyDescent="0.2">
      <c r="A8" s="62" t="s">
        <v>309</v>
      </c>
      <c r="B8" s="62"/>
      <c r="C8" s="62"/>
      <c r="D8" s="62"/>
    </row>
    <row r="9" spans="1:4" ht="105" customHeight="1" x14ac:dyDescent="0.2">
      <c r="A9" s="65" t="s">
        <v>310</v>
      </c>
      <c r="B9" s="65"/>
      <c r="C9" s="65"/>
      <c r="D9" s="65"/>
    </row>
    <row r="10" spans="1:4" ht="13.5" x14ac:dyDescent="0.2">
      <c r="A10" s="40" t="s">
        <v>6</v>
      </c>
      <c r="B10" s="40" t="s">
        <v>9</v>
      </c>
      <c r="C10" s="41" t="s">
        <v>8</v>
      </c>
      <c r="D10" s="40" t="s">
        <v>16</v>
      </c>
    </row>
    <row r="11" spans="1:4" ht="13.5" x14ac:dyDescent="0.2">
      <c r="A11" s="30">
        <v>1</v>
      </c>
      <c r="B11" s="30" t="s">
        <v>311</v>
      </c>
      <c r="C11" s="42" t="s">
        <v>314</v>
      </c>
      <c r="D11" s="30" t="s">
        <v>7</v>
      </c>
    </row>
    <row r="12" spans="1:4" ht="13.5" x14ac:dyDescent="0.2">
      <c r="A12" s="63" t="str">
        <f>CONSOLIDADO!A21</f>
        <v>PROPONENTE: ATALAYA 1 SECURITY GROUP LTDA - NIT 860.035.200-8</v>
      </c>
      <c r="B12" s="64"/>
      <c r="C12" s="36" t="s">
        <v>326</v>
      </c>
      <c r="D12" s="36" t="str">
        <f>IF(AND(D11="SI"),"SI","NO")</f>
        <v>SI</v>
      </c>
    </row>
  </sheetData>
  <mergeCells count="5">
    <mergeCell ref="A12:B12"/>
    <mergeCell ref="A1:D1"/>
    <mergeCell ref="A2:D2"/>
    <mergeCell ref="A8:D8"/>
    <mergeCell ref="A9:D9"/>
  </mergeCells>
  <phoneticPr fontId="3" type="noConversion"/>
  <conditionalFormatting sqref="A1:D6 A8:D11 A12">
    <cfRule type="cellIs" dxfId="1" priority="2" operator="equal">
      <formula>"NO"</formula>
    </cfRule>
  </conditionalFormatting>
  <conditionalFormatting sqref="C12:D12">
    <cfRule type="cellIs" dxfId="0" priority="1" operator="equal">
      <formula>"NO"</formula>
    </cfRule>
  </conditionalFormatting>
  <pageMargins left="0.70866141732283472" right="0.70866141732283472" top="0.74803149606299213" bottom="0.74803149606299213" header="0.31496062992125984" footer="0.31496062992125984"/>
  <pageSetup scale="99" fitToHeight="0" orientation="landscape" r:id="rId1"/>
  <headerFooter>
    <oddFooter>&amp;C&amp;"-,Normal"&amp;8Este documento es propiedad de la Universidad Distrital Francisco José de Caldas. Prohibida su reproducción por cualquier medio, sin previa autorización.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CONSOLIDADO</vt:lpstr>
      <vt:lpstr>EXPERIENCIA</vt:lpstr>
      <vt:lpstr>DOCUMENTACIÓN TÉCNICA</vt:lpstr>
      <vt:lpstr>RECURSO HUMANO</vt:lpstr>
      <vt:lpstr>CERTIFICACIONES</vt:lpstr>
      <vt:lpstr>CONSOLIDADO!Área_de_impresión</vt:lpstr>
      <vt:lpstr>'DOCUMENTACIÓN TÉCNICA'!Área_de_impresión</vt:lpstr>
      <vt:lpstr>EXPERIENCIA!Área_de_impresión</vt:lpstr>
      <vt:lpstr>'RECURSO HUMANO'!Área_de_impresión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SANDRA</cp:lastModifiedBy>
  <cp:revision/>
  <cp:lastPrinted>2026-02-02T06:05:14Z</cp:lastPrinted>
  <dcterms:created xsi:type="dcterms:W3CDTF">1996-11-27T10:00:04Z</dcterms:created>
  <dcterms:modified xsi:type="dcterms:W3CDTF">2026-02-02T06:05:20Z</dcterms:modified>
  <cp:category/>
  <cp:contentStatus/>
</cp:coreProperties>
</file>