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Z:\Entidades Publicas\2. PROCESOS LICITACIONES\01_CLIENTES VIGENTES\U.D.FRANCISCO JOSE DE CALDAS_899999230\Convocatoria Publica 006-2026\EVALUACION\"/>
    </mc:Choice>
  </mc:AlternateContent>
  <xr:revisionPtr revIDLastSave="0" documentId="8_{24F9FF11-EE02-4B75-8C84-1F2D47893ABF}" xr6:coauthVersionLast="47" xr6:coauthVersionMax="47" xr10:uidLastSave="{00000000-0000-0000-0000-000000000000}"/>
  <bookViews>
    <workbookView xWindow="20370" yWindow="-120" windowWidth="20730" windowHeight="11040" tabRatio="701" firstSheet="1" activeTab="8" xr2:uid="{00000000-000D-0000-FFFF-FFFF00000000}"/>
  </bookViews>
  <sheets>
    <sheet name="GENERALIDADES" sheetId="25" r:id="rId1"/>
    <sheet name="TRDM" sheetId="4" r:id="rId2"/>
    <sheet name="MANEJO" sheetId="8" r:id="rId3"/>
    <sheet name="RCE" sheetId="6" r:id="rId4"/>
    <sheet name="TRMCIAS" sheetId="23" r:id="rId5"/>
    <sheet name="Deducibles" sheetId="19" r:id="rId6"/>
    <sheet name="PONDERACION" sheetId="26" r:id="rId7"/>
    <sheet name="ECONOMICA " sheetId="28" r:id="rId8"/>
    <sheet name="CONSOLIDADO" sheetId="29" r:id="rId9"/>
  </sheets>
  <externalReferences>
    <externalReference r:id="rId10"/>
    <externalReference r:id="rId11"/>
  </externalReferences>
  <definedNames>
    <definedName name="_1">#REF!</definedName>
    <definedName name="_2">#REF!</definedName>
    <definedName name="_3">#REF!</definedName>
    <definedName name="_Toc140149825_1">[1]JURIDICA!#REF!</definedName>
    <definedName name="_Toc140149825_59">#REF!</definedName>
    <definedName name="_Toc142149825_60">#REF!</definedName>
    <definedName name="A_impresión_IM">#REF!</definedName>
    <definedName name="AMOR">[1]JURIDICA!#REF!</definedName>
    <definedName name="FFFFFFF">#REF!</definedName>
    <definedName name="GG">[1]JURIDICA!#REF!</definedName>
    <definedName name="GGGGGG">#REF!</definedName>
    <definedName name="opcion2">'[2]CUADRO RESUMEN'!$L$21</definedName>
    <definedName name="opcion3">'[2]CUADRO RESUMEN'!$L$22</definedName>
    <definedName name="opcion4">'[2]CUADRO RESUMEN'!$L$23</definedName>
    <definedName name="opcion5">'[2]CUADRO RESUMEN'!$L$24</definedName>
    <definedName name="opcion6">'[2]CUADRO RESUMEN'!$L$25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29" l="1"/>
  <c r="D8" i="29"/>
  <c r="E6" i="29"/>
  <c r="E4" i="29" s="1"/>
  <c r="D6" i="29"/>
  <c r="D12" i="8"/>
  <c r="B12" i="8"/>
  <c r="E5" i="29"/>
  <c r="E10" i="29"/>
  <c r="G13" i="4"/>
  <c r="G12" i="4"/>
  <c r="E12" i="4"/>
  <c r="G11" i="4"/>
  <c r="G10" i="4"/>
  <c r="E6" i="4"/>
  <c r="G6" i="4"/>
  <c r="B7" i="4"/>
  <c r="B8" i="4"/>
  <c r="B9" i="4"/>
  <c r="B10" i="4"/>
  <c r="B11" i="4"/>
  <c r="B12" i="4"/>
  <c r="B13" i="4"/>
  <c r="B14" i="4"/>
  <c r="B15" i="4"/>
  <c r="B16" i="4"/>
  <c r="B17" i="4"/>
  <c r="B18" i="4"/>
  <c r="B19" i="4"/>
  <c r="B6" i="4"/>
  <c r="I7" i="4"/>
  <c r="I8" i="4"/>
  <c r="I9" i="4"/>
  <c r="I10" i="4"/>
  <c r="I11" i="4"/>
  <c r="I12" i="4"/>
  <c r="I13" i="4"/>
  <c r="I14" i="4"/>
  <c r="I15" i="4"/>
  <c r="I16" i="4"/>
  <c r="I17" i="4"/>
  <c r="I18" i="4"/>
  <c r="I19" i="4"/>
  <c r="I6" i="4"/>
  <c r="H7" i="4"/>
  <c r="H8" i="4"/>
  <c r="H9" i="4"/>
  <c r="H10" i="4"/>
  <c r="H11" i="4"/>
  <c r="H12" i="4"/>
  <c r="H13" i="4"/>
  <c r="H14" i="4"/>
  <c r="H15" i="4"/>
  <c r="H16" i="4"/>
  <c r="H17" i="4"/>
  <c r="H18" i="4"/>
  <c r="H19" i="4"/>
  <c r="H6" i="4"/>
  <c r="B20" i="4" l="1"/>
  <c r="D5" i="29" l="1"/>
  <c r="D10" i="29"/>
  <c r="G15" i="28"/>
  <c r="G14" i="28"/>
  <c r="D4" i="29" l="1"/>
  <c r="F10" i="28" l="1"/>
  <c r="F19" i="26"/>
  <c r="F7" i="26"/>
  <c r="D22" i="26"/>
  <c r="D10" i="26"/>
  <c r="D8" i="26"/>
  <c r="F37" i="19"/>
  <c r="D37" i="19"/>
  <c r="I6" i="23"/>
  <c r="I5" i="23"/>
  <c r="F11" i="8"/>
  <c r="F10" i="8"/>
  <c r="F9" i="8"/>
  <c r="F7" i="8"/>
  <c r="F6" i="8"/>
  <c r="I11" i="6"/>
  <c r="I9" i="6"/>
  <c r="I8" i="6"/>
  <c r="I7" i="6"/>
  <c r="I6" i="6"/>
  <c r="G6" i="6"/>
  <c r="G17" i="4"/>
  <c r="E15" i="4"/>
  <c r="G14" i="4"/>
  <c r="E14" i="4"/>
  <c r="C12" i="29" l="1"/>
  <c r="G22" i="26" l="1"/>
  <c r="E22" i="26"/>
  <c r="G21" i="26"/>
  <c r="G20" i="26"/>
  <c r="G19" i="26"/>
  <c r="I8" i="23"/>
  <c r="I11" i="23" s="1"/>
  <c r="G8" i="23"/>
  <c r="G11" i="23"/>
  <c r="F12" i="8"/>
  <c r="I14" i="6"/>
  <c r="G14" i="6"/>
  <c r="G20" i="4"/>
  <c r="D19" i="26" s="1"/>
  <c r="E19" i="26" s="1"/>
  <c r="E20" i="4"/>
  <c r="D7" i="26" s="1"/>
  <c r="F34" i="19"/>
  <c r="F19" i="19"/>
  <c r="D34" i="19"/>
  <c r="D19" i="19"/>
  <c r="B8" i="23"/>
  <c r="B14" i="6"/>
  <c r="C20" i="4"/>
  <c r="B10" i="19"/>
  <c r="D20" i="26" l="1"/>
  <c r="E20" i="26" s="1"/>
  <c r="E23" i="26" s="1"/>
  <c r="E7" i="29" s="1"/>
  <c r="E12" i="29" s="1"/>
  <c r="I23" i="26"/>
  <c r="I19" i="6"/>
  <c r="D21" i="26"/>
  <c r="E21" i="26" s="1"/>
  <c r="G19" i="6"/>
  <c r="D9" i="26"/>
  <c r="G23" i="26"/>
  <c r="G13" i="23"/>
  <c r="G18" i="23" s="1"/>
  <c r="I13" i="23"/>
  <c r="I18" i="23" s="1"/>
  <c r="F9" i="28" l="1"/>
  <c r="C7" i="29" l="1"/>
  <c r="C4" i="29"/>
  <c r="E10" i="26"/>
  <c r="E8" i="26"/>
  <c r="E11" i="26" s="1"/>
  <c r="E9" i="26"/>
  <c r="E7" i="26"/>
  <c r="G10" i="26"/>
  <c r="G8" i="26"/>
  <c r="G9" i="26"/>
  <c r="G7" i="26"/>
  <c r="I11" i="26" l="1"/>
  <c r="D7" i="29"/>
  <c r="D12" i="29" s="1"/>
  <c r="G11" i="26"/>
</calcChain>
</file>

<file path=xl/sharedStrings.xml><?xml version="1.0" encoding="utf-8"?>
<sst xmlns="http://schemas.openxmlformats.org/spreadsheetml/2006/main" count="272" uniqueCount="188">
  <si>
    <t>1. Puntajes Condiciones Complementarias</t>
  </si>
  <si>
    <t>Condición</t>
  </si>
  <si>
    <t>Puntaje</t>
  </si>
  <si>
    <t>2. Deducibles</t>
  </si>
  <si>
    <t>CONDICIONES TÉCNICAS COMPLEMENTARIAS</t>
  </si>
  <si>
    <t>Tablas de calificación</t>
  </si>
  <si>
    <t>RANGO DE DEDUCIBLE</t>
  </si>
  <si>
    <t>Sin deducible</t>
  </si>
  <si>
    <t>Superior a 0% y hasta 1%</t>
  </si>
  <si>
    <t>TOTAL PUNTOS:</t>
  </si>
  <si>
    <t>a) TERREMOTO, TEMBLOR Y/O ERUPCION VOLCÁNICA, MAREMOTO, TSUNAMI Y DEMÁS EVENTOS DE LA NATURALEZA:</t>
  </si>
  <si>
    <t>b) HMACCoP, AMIT, SABOTAJE Y TERRORISMO</t>
  </si>
  <si>
    <t>Puntaje sobre el valor de la pérdida indemnizable</t>
  </si>
  <si>
    <t xml:space="preserve">Superior a 1% y hasta 2% </t>
  </si>
  <si>
    <t>CONDICIONES TECNICAS COMPLEMENTARIAS</t>
  </si>
  <si>
    <t>Total puntaje</t>
  </si>
  <si>
    <t>Superior a 0 SMMLV y hasta 1 SMMLV</t>
  </si>
  <si>
    <t>UNIVERSIDAD DISTRITAL FRANCISCO JOSE DE CALDAS
SEGURO DE TODO RIESGO DAÑOS MATERIALES</t>
  </si>
  <si>
    <t>UNIVERSIDAD DISTRITAL FRANCISCO JOSE DE CALDAS
SEGURO DE RESPONSABILIDAD CIVIL EXTRACONTRACTUAL</t>
  </si>
  <si>
    <t>UNIVERSIDAD DISTRITAL FRANCISCO JOSE DE CALDAS 
SEGURO DE MANEJO GLOBAL ENTIDADES ESTATALES</t>
  </si>
  <si>
    <t>OFERENTES</t>
  </si>
  <si>
    <t>TOTAL</t>
  </si>
  <si>
    <t>EVALUACIÓN DEDUCIBLES - 300 PUNTOS
SEGURO DE TODO RIESGO DAÑOS MATERIALES - UNIVERSIDAD DISTRITAL FRANCISCO JOSÉ DE CALDAS</t>
  </si>
  <si>
    <t>a) TERREMOTO, TEMBLOR y/o ERUPCION VOLCÁNICA, MAREMOTO, TSUNAMI Y DEMÁS EVENTOS DE LA NATURALEZA (sin mínimo)          60 puntos</t>
  </si>
  <si>
    <t>TOTAL TRDM</t>
  </si>
  <si>
    <t>TOTAL RCE</t>
  </si>
  <si>
    <t>EVALUACIÓN DE CONDICIONES…………………………………………….                                                 300 puntos</t>
  </si>
  <si>
    <t>ANEXO No 2</t>
  </si>
  <si>
    <t xml:space="preserve">
UNIVERSIDAD DISTRITAL FRANCISCO JOSE DE CALDAS
SEGURO DE TRANSPORTE DE MERCANCÍAS</t>
  </si>
  <si>
    <t xml:space="preserve"> Total Puntos - Condiciones Complementarias</t>
  </si>
  <si>
    <t>Se rechazará la oferta.</t>
  </si>
  <si>
    <r>
      <t xml:space="preserve">No aplicación de infraseguro. </t>
    </r>
    <r>
      <rPr>
        <sz val="12"/>
        <rFont val="Tahoma"/>
        <family val="2"/>
      </rPr>
      <t>Se califica con el máximo puntaje el mayor porcentaje establecido en exceso del básico obligatorio para la aplicación de infraseguro, los demás en forma proporcional, utilizando una regla de tres.</t>
    </r>
  </si>
  <si>
    <r>
      <t xml:space="preserve">Ampliación de límite asegurado para amparo automático de nuevos bienes. </t>
    </r>
    <r>
      <rPr>
        <sz val="12"/>
        <rFont val="Tahoma"/>
        <family val="2"/>
      </rPr>
      <t>Se califica con el mayor límite en pesos adicional al básico obligatorio y los demás de forma proporcional, aplicando una regla de tres simple.</t>
    </r>
  </si>
  <si>
    <r>
      <t>Restablecimiento automático del valor asegurado en caso de AMIT y AMCCOPH hasta por el 20% del valor del siniestro.</t>
    </r>
    <r>
      <rPr>
        <sz val="12"/>
        <rFont val="Tahoma"/>
        <family val="2"/>
      </rPr>
      <t xml:space="preserve"> La aceptación de esta condición otorgará el puntaje ofrecido, la negación para aceptar esta condición no concederá puntaje.</t>
    </r>
  </si>
  <si>
    <r>
      <t xml:space="preserve">Extensión del amparo de amit y para toma por parte e movimientos subversivos y los actos de autoridad para repelerlos, incluyendo el incendio ocasionado por los mismos. </t>
    </r>
    <r>
      <rPr>
        <sz val="12"/>
        <rFont val="Tahoma"/>
        <family val="2"/>
      </rPr>
      <t>La aceptación de esta condición otorgará el puntaje ofrecido, la negación para aceptar esta condición no concederá puntaje.</t>
    </r>
  </si>
  <si>
    <t>Cobertura de asistencia domiciliaria. Se califica el mayor límite en pesos  y los demás de forma proporcional, aplicando una regla de tres simple.</t>
  </si>
  <si>
    <r>
      <t>Limite asegurado adicional al básico sin cobro de prima adicional.</t>
    </r>
    <r>
      <rPr>
        <sz val="12"/>
        <rFont val="Tahoma"/>
        <family val="2"/>
      </rPr>
      <t xml:space="preserve"> Para la calificación de esta condición se asignará el mayor puntaje al proponente que ofrezca el mayor límite asegurado (no inferior a $50.000.000) adicional al básico, los demás obtendrán un puntaje proporcional, utilizado una regla de tres.</t>
    </r>
  </si>
  <si>
    <r>
      <t xml:space="preserve">Sublímite de Responsabilidad Civil Parqueaderos y predios del asegurado. </t>
    </r>
    <r>
      <rPr>
        <sz val="12"/>
        <rFont val="Tahoma"/>
        <family val="2"/>
      </rPr>
      <t>incluyendo Daños, Hurto y Hurto Calificado de vehículos y de Accesorios,</t>
    </r>
    <r>
      <rPr>
        <b/>
        <sz val="12"/>
        <rFont val="Tahoma"/>
        <family val="2"/>
      </rPr>
      <t xml:space="preserve"> </t>
    </r>
    <r>
      <rPr>
        <sz val="12"/>
        <rFont val="Tahoma"/>
        <family val="2"/>
      </rPr>
      <t>Se califica con el máximo puntaje el mayor límite adicional al básico obligatorio, los demás en forma proporcional, utilizando una regla de tres.</t>
    </r>
  </si>
  <si>
    <r>
      <t>Sublímite Gastos Médicos en adición al básico obligatorio.</t>
    </r>
    <r>
      <rPr>
        <sz val="12"/>
        <rFont val="Tahoma"/>
        <family val="2"/>
      </rPr>
      <t xml:space="preserve"> Se califica con el máximo puntaje el mayor límite adicional al básico obligatorio, los demás en forma proporcional, utilizando una regla de tres.</t>
    </r>
  </si>
  <si>
    <r>
      <t xml:space="preserve">Limite adicional para la cobertura de gastos para la demostración del siniestro. </t>
    </r>
    <r>
      <rPr>
        <sz val="12"/>
        <rFont val="Tahoma"/>
        <family val="2"/>
      </rPr>
      <t>Se califica con el máximo puntaje el mayor límite adicional al básico obligatorio, los demás en forma proporcional, utilizando una regla de tres.</t>
    </r>
  </si>
  <si>
    <r>
      <t>Extensión de cobertura para operaciones en vuelo de Drones  para los Drones AIBOTIX, PHANTOM 2, 4 y AERONAVE DE ALA FIJA, dentro y fuera de predios.</t>
    </r>
    <r>
      <rPr>
        <sz val="12"/>
        <rFont val="Tahoma"/>
        <family val="2"/>
      </rPr>
      <t xml:space="preserve"> La aceptación de esta condición otorgará el puntaje ofrecido, la negación para aceptar esta condición no concederá puntaje.</t>
    </r>
  </si>
  <si>
    <r>
      <t xml:space="preserve"> - Limitación de Eventos para la revocación de la póliza.  </t>
    </r>
    <r>
      <rPr>
        <sz val="12"/>
        <rFont val="Tahoma"/>
        <family val="2"/>
      </rPr>
      <t>En consideración a que la disposición contenida en el Artículo 1071 del Código de Comercio, de conformidad con los dispuesto en el Artículo 1162 del mismo Código, puede s'er modificada a sentido favorable al Tomador, Asegurado o Beneficiario, con el objetivo de reforzar la seriedad de los ofrecimientos efectuados en la etapa contractual y precaver que las compañías oferentes realicen una adecuada selección del riesgo en dicha etapa, con la presentación de la oferta las aseguradoras proponentes aceptan la limitación de eventos de revocación unilateral a las siguientes circunstancias:
1. Resultado de siniestralidad: Se presenta cuando en vigencia de la póliza suscrita y durante el término corrido hasta la fecha de aviso de la revocación, exista una siniestralidad superior al 50% del valor asegurado. 
2. Revocación no imputable a la aseguradora de los contratos de reaseguro: Se presenta cuando la aseguradora al momento de dar el aviso de revocación acredita documentalménte que el contrato de reaseguro que respaldaba la colocación fue revocado por los reasegurdores respectivos, por causas no imputables a fallas de la aseguradora en el análisis y transferencia del riesgo.
La aceptación de esta condición otorgará el puntaje ofrecido, la negación para aceptar esta condición no concederá puntaje.</t>
    </r>
  </si>
  <si>
    <r>
      <t xml:space="preserve">Limite asegurado adicional al básico sin cobro de prima adicional. </t>
    </r>
    <r>
      <rPr>
        <sz val="11"/>
        <rFont val="Tahoma"/>
        <family val="2"/>
      </rPr>
      <t>Para la calificación de esta condición, se asignará el mayor puntaje al proponente que ofrezca, en adición al límite obligatrio, el mayor límite asegurado, sin cobro de prima adicional, los demás en forma proporcional, utilizando una regla de tres.</t>
    </r>
  </si>
  <si>
    <r>
      <t>Limite adicional para gastos adicionales.</t>
    </r>
    <r>
      <rPr>
        <sz val="11"/>
        <rFont val="Tahoma"/>
        <family val="2"/>
      </rPr>
      <t xml:space="preserve"> Para la calificación de esta condición, se asignará el mayor puntaje al proponente que ofrezca, en adición al límite obligatrio, el mayor límite asegurado en porcentaje, sin cobro de prima adicional, los demás en forma proporcional, utilizando una regla de tres</t>
    </r>
  </si>
  <si>
    <r>
      <t xml:space="preserve">Apropiación de bienes por parte de empleados del asegurado, al amparo de situaciones creadas por los siguientes eventos: </t>
    </r>
    <r>
      <rPr>
        <sz val="11"/>
        <rFont val="Tahoma"/>
        <family val="2"/>
      </rPr>
      <t>*Incendio, Explosión,  AMIT Y AMCCOPH incluído Terrorismo, Terremoto, temblor y/o erupción volcánica y demás eventos de la naturaleza y Actos de Autoridad.  Para la calificación de esta condición, se asignará el mayor puntaje al proponente que ofrezca, en adición al límite obligatrio, el mayor límite asegurado, los demás en forma proporcional, utilizando una regla de tres</t>
    </r>
  </si>
  <si>
    <r>
      <t xml:space="preserve"> - Limitación de Eventos para la revocación de la póliza.  </t>
    </r>
    <r>
      <rPr>
        <sz val="11"/>
        <rFont val="Tahoma"/>
        <family val="2"/>
      </rPr>
      <t>En consideración a que la disposición contenida en el Artículo 1071 del Código de Comercio, de conformidad con los dispuesto en el Artículo 1162 del mismo Código, puede s'er modificada a sentido favorable al Tomador, Asegurado o Beneficiario, con el objetivo de reforzar la seriedad de los ofrecimientos efectuados en la etapa contractual y precaver que las compañías oferentes realicen una adecuada selección del riesgo en dicha etapa, con la presentación de la oferta las aseguradoras proponentes aceptan la limitación de eventos de revocación unilateral a las siguientes circunstancias: 
1. Resultado de siniestralidad: Se presenta cuando en vigencia de la póliza suscrita y durante el término corrido hasta la fecha de aviso de la revocación, exista una siniestralidad superior al 50% del valor asegurado.
2. Revocación no imputable a la aseguradora de los contratos de reaseguro: Se presenta cuando la aseguradora al momento de dar el aviso de revocación acredita documentalménte que el contrato de reaseguro que respaldaba la colocación fue revocado por los reasegurdores respectivos, por causas no imputables a fallas de la aseguradora en el análisis y transferencia del riesgo.La aceptación de esta condición otorgará el puntaje ofrecido, la negación para aceptar esta condición no concederá puntaje.</t>
    </r>
  </si>
  <si>
    <r>
      <t>Ampliación Límite asegurado por despacho sin cobro de prima adicional</t>
    </r>
    <r>
      <rPr>
        <sz val="11"/>
        <rFont val="Tahoma"/>
        <family val="2"/>
      </rPr>
      <t xml:space="preserve">
</t>
    </r>
    <r>
      <rPr>
        <sz val="11"/>
        <color indexed="8"/>
        <rFont val="Tahoma"/>
        <family val="2"/>
      </rPr>
      <t>(Se califica con el máximo puntaje el mayor límite adicional al básico obligatorio, los demás en forma proporcional.</t>
    </r>
  </si>
  <si>
    <r>
      <t>Ampliación período de permanencia en lugares inciales, intermedios y finales</t>
    </r>
    <r>
      <rPr>
        <sz val="11"/>
        <rFont val="Tahoma"/>
        <family val="2"/>
      </rPr>
      <t xml:space="preserve">
</t>
    </r>
    <r>
      <rPr>
        <sz val="11"/>
        <color indexed="8"/>
        <rFont val="Tahoma"/>
        <family val="2"/>
      </rPr>
      <t>(Se califica con el máximo puntaje el mayor término adicional al básico obligatorio, los demás en forma proporcional.</t>
    </r>
  </si>
  <si>
    <r>
      <t xml:space="preserve">Bienes de naturaleza azaroza, explosiva o inflamable. </t>
    </r>
    <r>
      <rPr>
        <sz val="11"/>
        <rFont val="Tahoma"/>
        <family val="2"/>
      </rPr>
      <t>Se deja expresamente señalado, que este seguro cubre el transporte de mercancías o bienes de naturaleza azarosa, explosiva, corrosiva, inflamable u oxidante</t>
    </r>
  </si>
  <si>
    <r>
      <t xml:space="preserve">Limitación de Eventos para la revocación de la póliza.  </t>
    </r>
    <r>
      <rPr>
        <sz val="12"/>
        <rFont val="Tahoma"/>
        <family val="2"/>
      </rPr>
      <t>En consideración a que la disposición contenida en el Artículo 1071 del Código de Comercio, de conformidad con los dispuesto en el Artículo 1162 del mismo Código, puede ser modificada a sentido favorable al Tomador, Asegurado o Beneficiario, con el objetivo de reforzar la seriedad de los ofrecimientos efectuados en la etapa contractual y precaver que las compañías oferentes realicen una adecuada selección del riesgo en dicha etapa, con la presentación de la oferta las aseguradoras proponentes aceptan la limitación de eventos de revocación unilateral a las siguientes circunstancias:               
1. Resultado de siniestralidad: Se presenta cuando en vigencia de la póliza suscrita y durante el término corrido hasta la fecha de aviso de la revocación, exista una siniestralidad superior al 50% del valor asegurado.                                                                                               
2. Revocación no imputable a la aseguradora de los contratos de reaseguro: Se presenta cuando la aseguradora al momento de dar el aviso de revocación acredita documentalmente que el contrato de reaseguro que respaldaba la colocación fue revocado por los reasegurdores respectivos, por causas no imputables a fallas de la aseguradora en el análisis y transferencia del riesgo. 
La aceptación de esta condición otorgará el puntaje ofrecido, la negación para aceptar esta condición no concederá puntaje.</t>
    </r>
  </si>
  <si>
    <t xml:space="preserve">REGLAS DE INTERPRETACIÓN PARA LA EVALUACIÓN DE LAS CONDICIONES TECNICAS COMPLEMENTARIAS </t>
  </si>
  <si>
    <t xml:space="preserve">CONDICIONES COMPLEMENTARIAS. </t>
  </si>
  <si>
    <t>Las condiciones, coberturas, cláusulas, límites y/o plazo indicados a continuación no son de obligatorio ofrecimiento por los oferentes. Para su calificación  se considerarán los siguientes criterios que corresponden a los generales aplicables, por lo tanto en el caso que se estipulen criterios particulares dentro del contenido de las condiciones, estos primarán sobre los generales:</t>
  </si>
  <si>
    <t xml:space="preserve">¬ Condiciones complementarias para las cuales aplican sublímites y/o plazos: </t>
  </si>
  <si>
    <t xml:space="preserve">Las condiciones complementarias abajo indicadas, para las cuales se señalan sublímites y/o plazos, se calificarán con la asignación del máximo puntaje para la propuesta que ofrezca o se aproxime al sublímite y/o plazo señalado. Las demás ofertas se calificarán en forma proporcional al de la propuesta calificada con el maximo puntaje.  </t>
  </si>
  <si>
    <t xml:space="preserve">Las condiciones complementarias abajo indicadas, en las que solo se consigna texto, se calificarán con la asignación del máximo puntaje para la propuesta que las ofrezca sin sublímite y/o término, es decir, se considerarán otorgadas al 100%. En caso de propuestas que ofrezcan estas condiciones modificadas en cuanto a plazo y/o límite, se asignará el puntaje en forma proporcional con la considerada al 100%  </t>
  </si>
  <si>
    <t>Para las condiciones complementarias para las que se indica requerimiento de límites y/o plazos,  se calificarán hasta el límite y/o plazo solicitado; es decir, los excesos u ofrecimientos adicionales a los señalados en las condiciones complementarias, no se considerarán para asignación de puntaje, sin embargo, el oferente se obliga a otorgarlo en caso de adjudicación y acepta dicha condición con la firma de la oferta.</t>
  </si>
  <si>
    <t xml:space="preserve">¬ Para la aplicación de la calificación proporcional y descendente de coberturas y/o cláusulas que indiquen sublímites por evento / vigencia o agregado anual, se aplicará para la calificación de evento el 50% del puntaje establecido para la condición evaluada y el 50% para la de vigencia o agregado anual. De igual forma la oferta que contemple solamente sublímite para evento, se considerará para la calificación de los dos (2) aspectos, es decir, evento / vigencia o agregado anual.      </t>
  </si>
  <si>
    <t xml:space="preserve">¬ Condiciones complementarias, con requerimiento de oferta de limites y/o valores fijos que se registren en tablas y/o que contemplen rangos y/o valores con base en los cuales se debe efectuar el ofrecimiento:  </t>
  </si>
  <si>
    <t xml:space="preserve">1. Para acceder a calificación, el oferente deberá registrar en forma expresa y de manera clara, el valor y/o límite que ofrece.  </t>
  </si>
  <si>
    <t xml:space="preserve">2.  En el caso de presentar propuesta por un valor y/o límite diferente al establecido en los  rangos de la tabla, se tomará para la asignación de puntaje, el monto y/o límite del rango inmediatamente anterior al del valor ofrecido y el Oferente acepta esta condición con la firma de la oferta y, de ser adjudicada la propuesta, expedirá la póliza con el valor indicado en la propuesta. </t>
  </si>
  <si>
    <t xml:space="preserve">En el caso de que en el resultado del calculo proporcional arroje un puntaje menor a un punto, se asignará como calificación 1,00 punto, cuando sea mayor o igual a 0,5 en consecuencia el valor inferior a 0,5 no se asignara puntaje.      </t>
  </si>
  <si>
    <t>¬ El oferente deberá señalar expresamente en su propuesta las condiciones complementarias que ofrece especificando limite, periodo y demás información necesaria para su evaluación de acuerdo con las condiciones de cada una de ellas, en caso de que no lo indique,se entenderá que las mismas no fueron ofrecidas y por lo tanto no se asignará puntaje alguno.</t>
  </si>
  <si>
    <r>
      <t xml:space="preserve">Se precisa que el ofrecimiento de condiciones (que presten beneficio a la Entidad Asegurada), </t>
    </r>
    <r>
      <rPr>
        <b/>
        <u/>
        <sz val="11"/>
        <rFont val="Tahoma"/>
        <family val="2"/>
      </rPr>
      <t>adicionales</t>
    </r>
    <r>
      <rPr>
        <sz val="11"/>
        <rFont val="Tahoma"/>
        <family val="2"/>
      </rPr>
      <t xml:space="preserve"> a las complementarias solicitadas o en exceso a las mismas; no serán objeto de asignación de puntaje, no obstante la presentación de éstas obliga a la Aseguradora a su otorgamiento en caso de que el contrato le sea adjudicado y el oferente con la firma de la propuesta acepta esta condición.</t>
    </r>
  </si>
  <si>
    <r>
      <t xml:space="preserve">¬ Condiciones complementarias </t>
    </r>
    <r>
      <rPr>
        <b/>
        <u/>
        <sz val="11"/>
        <rFont val="Tahoma"/>
        <family val="2"/>
      </rPr>
      <t>que</t>
    </r>
    <r>
      <rPr>
        <b/>
        <sz val="11"/>
        <rFont val="Tahoma"/>
        <family val="2"/>
      </rPr>
      <t xml:space="preserve"> contienen solo texto: </t>
    </r>
  </si>
  <si>
    <r>
      <t>Gastos para la adecuación de suelos y terrenos que lleguen a afectarse como consecuencia de un Temblor, Terremoto, erupción volcánica y/o otros eventos de la naturaleza</t>
    </r>
    <r>
      <rPr>
        <sz val="12"/>
        <rFont val="Tahoma"/>
        <family val="2"/>
      </rPr>
      <t>. Se califica de acuerdo con los siguientes rangos adicional al básico obligatorio:
Superior a 5 y hasta 10% = 10 Puntos
Superior a 10% y hasta 15%= 20 Puntos
Superior a 15% y hasta 20% = 30 Puntos</t>
    </r>
  </si>
  <si>
    <r>
      <t xml:space="preserve">No aplicación de tabla de demérito </t>
    </r>
    <r>
      <rPr>
        <sz val="12"/>
        <rFont val="Tahoma"/>
        <family val="2"/>
      </rPr>
      <t>para pérdidas de Equipos de laboratorio, equipos eléctricos y electrónicos de cualquier tipo y maquinaria y equipos de cualquier tipo.
Se otorgará el puntaje a la propuesta que contemple esta condición tal y cual como se encuentra aqui expresada.  No se puntuarán ofertas que modifiquen o limiten esta condición.</t>
    </r>
  </si>
  <si>
    <r>
      <rPr>
        <b/>
        <sz val="12"/>
        <rFont val="Tahoma"/>
        <family val="2"/>
      </rPr>
      <t>Limite adicional al básico para Monto agregado de pérdidas sin aplicación de deducible. Sin cobro de prima adicional</t>
    </r>
    <r>
      <rPr>
        <sz val="12"/>
        <rFont val="Tahoma"/>
        <family val="2"/>
      </rPr>
      <t xml:space="preserve">
Se califica con el mayor límite en pesos adicional al básico obligatorio y los demás de forma proporcional , aplicando una regla de tres simple.</t>
    </r>
  </si>
  <si>
    <r>
      <t xml:space="preserve">Llímite adicional para el amparo de Huelga, asonada, motin, conmocion civil o popular, Actos mal intencionados de terceros, sabotaje y terrorismo. </t>
    </r>
    <r>
      <rPr>
        <sz val="12"/>
        <rFont val="Tahoma"/>
        <family val="2"/>
      </rPr>
      <t>Se califica con el máximo puntaje la oferta que contemple el mayor límite ofredico en exceso del básico obligatorio y sin cobro de prima adicional, los demás en forma proporcional, utilizando una regla de tres.</t>
    </r>
  </si>
  <si>
    <r>
      <rPr>
        <b/>
        <sz val="12"/>
        <rFont val="Tahoma"/>
        <family val="2"/>
      </rPr>
      <t>Hurto simple para todos los bienes.</t>
    </r>
    <r>
      <rPr>
        <sz val="12"/>
        <rFont val="Tahoma"/>
        <family val="2"/>
      </rPr>
      <t xml:space="preserve">  Se califica con el mayor límite en pesos adicional al básico obligatorio y los demás de forma proporcional descendente, aplicando una regla de tres simple.</t>
    </r>
  </si>
  <si>
    <r>
      <rPr>
        <b/>
        <sz val="12"/>
        <rFont val="Tahoma"/>
        <family val="2"/>
      </rPr>
      <t>Hurto Caificado para todos los bienes.</t>
    </r>
    <r>
      <rPr>
        <sz val="12"/>
        <rFont val="Tahoma"/>
        <family val="2"/>
      </rPr>
      <t xml:space="preserve">  Se califica con el mayor límite en pesos adicional al básico obligatorio y los demás de forma proporcional descendente, aplicando una regla de tres simple.</t>
    </r>
  </si>
  <si>
    <r>
      <t xml:space="preserve">Faltantes de inventario:
</t>
    </r>
    <r>
      <rPr>
        <sz val="11"/>
        <rFont val="Tahoma"/>
        <family val="2"/>
      </rPr>
      <t>El oferente ofrecerá la cobertura para los faltantes de inventarios atribuibles a funcionarios de LA UNIVERSIDAD DISTRITAL FRANCISCO JOSE DE CALDAS siempre y cuando tales pérdidas sean consecuencia de delitos amparados en este seguro. Para la calificación de esta condición, se asignará el mayor puntaje al proponente que ofrezca, el mayor límite asegurado en porcentaje, sin cobro de prima adicional, los demás en forma proporcional, utilizando una regla de tres</t>
    </r>
  </si>
  <si>
    <r>
      <t xml:space="preserve">Pérdidas causadas por servidores ó empleados no identificados hasta el 100% del limite asegurado
</t>
    </r>
    <r>
      <rPr>
        <sz val="11"/>
        <rFont val="Tahoma"/>
        <family val="2"/>
      </rPr>
      <t>Para la calificación de esta condición, se asignará el puntaje al proponente que ofrezca, esta cobertura al 100% del amparo básico.  A las demás ofertas no se les asignará puntaje.</t>
    </r>
  </si>
  <si>
    <r>
      <t xml:space="preserve">Ampliación del plazo para aviso de siniestro.
</t>
    </r>
    <r>
      <rPr>
        <sz val="12"/>
        <rFont val="Tahoma"/>
        <family val="2"/>
      </rPr>
      <t>Mediante la presente condición las partes acuerdan y convienen la extensión del término de aviso de la ocurrencia del siniestro por parte del asegurado, lo cual puede suceder dentro de los noventa  (90) días (incluyendo AMIT - S&amp;T) siguientes a la fecha en que lo haya conocido o debido conocer.</t>
    </r>
    <r>
      <rPr>
        <b/>
        <sz val="12"/>
        <rFont val="Tahoma"/>
        <family val="2"/>
      </rPr>
      <t xml:space="preserve">
Se otorgará el puntaje a la oferta que contemple este amparo como es solicitado y no se otorgará puntaje a las demás.</t>
    </r>
  </si>
  <si>
    <t>UNIVERSIDAD DISTRITAL FRANCISCO JOSE DE CALDAS</t>
  </si>
  <si>
    <t>EVALUACION TECNICA GRUPO I
PROCESO 075 DE 2022</t>
  </si>
  <si>
    <t>CONDICIONES COMPLEMENTARIAS Y DEDUCIBLES</t>
  </si>
  <si>
    <t>PROPONENTE</t>
  </si>
  <si>
    <t>RAMO</t>
  </si>
  <si>
    <t>% DE PONDERACION</t>
  </si>
  <si>
    <t>TOTAL PUNTAJE CONDICIONES COMPLEMENTARIAS</t>
  </si>
  <si>
    <t>DEDUCIBLES</t>
  </si>
  <si>
    <t>TOTAL PUNTAJE DEDUCIBLES</t>
  </si>
  <si>
    <t>Todo Riesgo daños materiales</t>
  </si>
  <si>
    <t>Manejo Global Entidades Estatales</t>
  </si>
  <si>
    <t>Responsabilidad Civil extracontractual</t>
  </si>
  <si>
    <t>Transporte de Mercancías</t>
  </si>
  <si>
    <t>TOTAL GRUPO I</t>
  </si>
  <si>
    <t>PUNTAJE</t>
  </si>
  <si>
    <t>PONDERACION CONDICIONES TÉCNICAS COMPLEMENTARIAS</t>
  </si>
  <si>
    <t>CONSOLIDADO CALIFICACION FINAL</t>
  </si>
  <si>
    <t>FACTORES</t>
  </si>
  <si>
    <t>FACTOR ECONÓMICO</t>
  </si>
  <si>
    <t>B – Menores Deducibles</t>
  </si>
  <si>
    <t>FACTOR DE CALIDAD</t>
  </si>
  <si>
    <t>C - Cláusulas y/o Condiciones Complementarias Calificables.</t>
  </si>
  <si>
    <t>D- Apoyo a la Industria Nacional Ley 816 de 2003 100</t>
  </si>
  <si>
    <t>MÉTODO APLICABLE</t>
  </si>
  <si>
    <t>MEDIA GEOMETRICA CON PRESUPUESTO OFICIAL</t>
  </si>
  <si>
    <t>GRUPO I - GENERALES</t>
  </si>
  <si>
    <t>PRESUPUESTO OFICIAL</t>
  </si>
  <si>
    <t>OFERTAS VÁLIDAS</t>
  </si>
  <si>
    <t>IT</t>
  </si>
  <si>
    <t>OFERENTE</t>
  </si>
  <si>
    <t>OFERTA</t>
  </si>
  <si>
    <t>PUNTAJE 
MÁXIMO</t>
  </si>
  <si>
    <t>UNIVERSIDAD DISTRITAL</t>
  </si>
  <si>
    <t>EVALUACION ECONOMICA GRUPO 1</t>
  </si>
  <si>
    <t>A – Valor de la oferta – Mejor oferta económica</t>
  </si>
  <si>
    <t>Evaluación de Porcentaje: …………………………………………………...…………………………………(140 Puntos)</t>
  </si>
  <si>
    <t>Superior a 0% y hasta 0,5%</t>
  </si>
  <si>
    <t>Superior a 0,5 % y hasta 1%</t>
  </si>
  <si>
    <t>Superior a 2%</t>
  </si>
  <si>
    <t>b) HAMCCoP, AMIT (INCLUYENDO SABOTAJE Y TERRORISMO                                                       140 puntos</t>
  </si>
  <si>
    <t>Evaluación de Porcentaje sobre el valor de la pérdida…....................................................... (100 Puntos)</t>
  </si>
  <si>
    <t xml:space="preserve">Superior a 1% y hasta  3% </t>
  </si>
  <si>
    <t>Superior a 3%  y hasta 5%</t>
  </si>
  <si>
    <t xml:space="preserve">Superior a 5% </t>
  </si>
  <si>
    <t>Evaluación de Mínimo: En Salarios Mínimos Mensuales Legales Vigentes ………………………….... (40 Puntos)</t>
  </si>
  <si>
    <t>Superior a 1 SMMLV y hasta 3 SMMLV</t>
  </si>
  <si>
    <t>Superior a 3 SMMLV  y hasta 5 SMMLV</t>
  </si>
  <si>
    <t>Superior a 5 SMMLV</t>
  </si>
  <si>
    <r>
      <t xml:space="preserve">Reparaciones sin previa autorización para cualquier bien asegurado. Sublimite de $1.200.000.000. </t>
    </r>
    <r>
      <rPr>
        <sz val="12"/>
        <rFont val="Tahoma"/>
        <family val="2"/>
      </rPr>
      <t xml:space="preserve"> Se califica con el mayor límite en pesos adicional al básico obligatorio y los demás de forma proporcional descendente, aplicando una regla de tres simple.</t>
    </r>
  </si>
  <si>
    <r>
      <t xml:space="preserve">Responsabilidad civil derivada de actos terroristas.  Limite $1.000.000 evento y vigencia. </t>
    </r>
    <r>
      <rPr>
        <sz val="12"/>
        <rFont val="Tahoma"/>
        <family val="2"/>
      </rPr>
      <t xml:space="preserve"> Se califica con el máximo puntaje el mayor límite adicional al básico obligatorio, los demás en forma proporcional, utilizando una regla de tres.</t>
    </r>
  </si>
  <si>
    <r>
      <t xml:space="preserve">Responsabilidad Civil Extracontractual derivada del uso de equipos Drones.  Sublimite establecido en las condiciones básicas de $1.000.000 Evento/vigencia
</t>
    </r>
    <r>
      <rPr>
        <sz val="12"/>
        <rFont val="Tahoma"/>
        <family val="2"/>
      </rPr>
      <t>Se requiere cobertura de seguro de Responsabilidad Civil Extracontractual para ampara las actividades que desarrollan los Drones  QBall2, 3DOF Hover, Crazyflie y el robot QBOT2, los cuales tienen operación para fines educativos dentro de los laboratorios de la universidad sin salir a campo, en particular el Qball2 es operado dentro de un laboratorio diseñado con una estructura no removible anclada en el techo del laboratorio con  sensores infrarrojos y lectores ópticos  y que con la instalación de una malla de seguridad que se instala cuando va a ser operado. 
Se otorgara el puntaje a la oferta que mejore el limite establecido en las condiciones básicas obligatorias</t>
    </r>
    <r>
      <rPr>
        <b/>
        <sz val="12"/>
        <rFont val="Tahoma"/>
        <family val="2"/>
      </rPr>
      <t xml:space="preserve"> y otorgando como minimo $100.000.000= evento / vigencia</t>
    </r>
    <r>
      <rPr>
        <sz val="12"/>
        <rFont val="Tahoma"/>
        <family val="2"/>
      </rPr>
      <t xml:space="preserve"> y sin cobro de prima adicional.  A las demás ofertas se les calificará de modo proporcional descendente.</t>
    </r>
  </si>
  <si>
    <t>FACTOR ADICIONAL A EMPRENDIMIENTOS</t>
  </si>
  <si>
    <t>E -Emprendimientos con personal en condición de discapacidad (Decreto 287 de 2026)</t>
  </si>
  <si>
    <t>TRM -21 DE JULIO DE 2026</t>
  </si>
  <si>
    <t>Se otorga $180.000.000.000 incluído el Básico Obligatorio</t>
  </si>
  <si>
    <t>Incluido el básico se otorga 27%</t>
  </si>
  <si>
    <t>Adicional al básico se otorga 20%</t>
  </si>
  <si>
    <t>Se otorga</t>
  </si>
  <si>
    <t>Incluido el básico se otorga Sublimite de $1.800.000.000.</t>
  </si>
  <si>
    <t>Se otorga adicional al Básico: $20.000.000.000 evento / vigencia.</t>
  </si>
  <si>
    <t>Adicional al Básico, Se otorga: ii) Para equipos móviles y/o portátiles fuera de los predios del asegurado Adicional de  $2.500.000.000. iii) De partes y/o elementos de las edificaciones incluido el daño emergente con ocasión del evento o su tentativa Adicional de $ 6.000.000.000. iv) Dineros en efectivo dentro y fuera de cofres, cajas fuertes y bóvedas Adicional de $200.000.000</t>
  </si>
  <si>
    <t>Incluido el básico se otorga:                                                                  Monto agregado de pérdidas sin aplicación de deducible. 
Mediante la presente cláusula queda entendido, convenido y aceptado que en caso de pérdida o daño cubierto por la póliza, cuyo valor no supere la suma de $2.500.000.000, la Compañía no deducirá suma alguna por concepto de deducible, hasta que la sumatoria de estas pérdidas ascienda a un acumulado de $5.000.000.000. Una vez alcanzado este acumulado, cesa este beneficio y la Compañía aplicará para las futuras indemnizaciones los deducibles a que haya lugar, previstos en la póliza. La condición no opera frente a eventos por Actos mal intencionados de Terceros, asonada motín conmoción civil o popular y huelga, Terremoto, y temblor.</t>
  </si>
  <si>
    <t>Incluido el básico se otorga $180.000.000.000</t>
  </si>
  <si>
    <t>Se otorga hasta $30.000.000 incluido el básico, de acuerdo a clausulado adjunto.</t>
  </si>
  <si>
    <t>No se Otorga</t>
  </si>
  <si>
    <t>Se otorga un sublimite de $12.000.000.</t>
  </si>
  <si>
    <t>SE OTORGA $100.000.000.000
ADICIONAL AL BÁSICO PARA UN TOTAL
DE $200.000.000.000</t>
  </si>
  <si>
    <t>SE OTORGA 10% ADICIONAL AL BASICO,
PARA UN TOTAL DE 30%</t>
  </si>
  <si>
    <t>SE OTORGA 20% ADICIONAL AL BÁSICO</t>
  </si>
  <si>
    <t>SE OTORGA NO APLICACIÓN DE TABLA
DE DEMÉRITO PARA PÉRDIDAS DE
EQUIPOS DE LABORATORIO, EQUIPOS
ELECTRICOS Y ELECTRONICOS DE
CUALQUIER TIPO Y MAQUINARIA Y
EQUIPOS DE CUALQUIER TIPO</t>
  </si>
  <si>
    <t>SE OTORGA $1.000.000.000 ADICIONAL
AL BÁSICO</t>
  </si>
  <si>
    <t>SE OTORGA ADICIONAL AL BÁSICO
$2.400.000.000 COMO LIMITE
COMBINADO APLICABLE A CUALQUIER
TIPO DE BIEN</t>
  </si>
  <si>
    <t>SE OTORGA $1.000.000.000 ADICIONAL
AL BÁSICO, PARA UN TOTAL DE
$21.000.000.0000 EVENTO / VIGENCIA</t>
  </si>
  <si>
    <t>SE OTORGA HASTA EL 100% DEL VALOR
ASEGURADO (no opera frente a eventos
por Actos mal intencionados de Terceros,
asonada motín conmoción civil o popular y
huelga, Terremoto, y temblor</t>
  </si>
  <si>
    <t>SE OTORGA ADICIONAL AL BÁSICO
$8.000.000.000.</t>
  </si>
  <si>
    <t>SE OTORGA LIMITE DE $50.000.000, DE
ACUERDO AL CLAUSULADO DEL
OFERENTE</t>
  </si>
  <si>
    <t>NO SE OTORGA</t>
  </si>
  <si>
    <t>Se otorga,en cuanto al resultado de
siniestralidad opera de la siguiente
manera: Se presenta cuando en vigencia
de la póliza suscrita y durante el término
corrido hasta la fecha de aviso de la
revocación, exista una siniestralidad
superior al 70% de las primas emitidas.
las demas condiciones se aceptan sin
modificación.</t>
  </si>
  <si>
    <t>SE ACEPTA, SE OTORGA UN LIMITE DE
$6.000.000</t>
  </si>
  <si>
    <t>SE OTORGA</t>
  </si>
  <si>
    <t>Incluido el básico se otorga $22.500.000.000.</t>
  </si>
  <si>
    <t>Incluido el básico se otorga $22.000.000.000.</t>
  </si>
  <si>
    <t>Adicional al básico se otorga Sublímite de $750.000.000 de valor asegurado por persona, y adicional al básico se otorga $15.000.000.000 del limite asegurado por evento/vigencia.</t>
  </si>
  <si>
    <t>Incluido el básico se otorga sublimite de 60%</t>
  </si>
  <si>
    <t>Incluido el básico se otorga limite de $10,000,000. evento/vigencia</t>
  </si>
  <si>
    <t>Se otorga un limite de $101.000.000= evento / vigencia y sin cobro de prima adicional incluido el básico.</t>
  </si>
  <si>
    <t>Se otorga Sublimite máximo: COP 100.000.000 por evento/por vigencia; sujeto a:                                                                                                                                                 -Todos los operadores del equipo, deben corresponder a personas mayores a 18 años. El incumplimiento de lo anterior, libera a la compañía de toda responsabilidad en caso de siniestro.
- El peso máximo al despegue no debe exceder 7 (siete) kilogramos
- El uso del dron no debe contravenir a las regulaciones de la Unidad Administrativa Especial de Aeronáutica Civil (UAEAC)
- El dron no se utilizará para fines militares
- El dron tendrá que volar dentro del alcance visual del operador, esto implica que volará a una distancia de éste no mayor de 500 (quinientos) metros horizontales y sin superar los 100 (ciento) metros verticales /de altura.
- La operación del dron se realiza a una distancia mínima de 500 (quinientos) metros de cualquier aeropuerto o aeródromo (sin que tenga relevancia si se mantiene dentro del alcance visual del piloto)
- Se excluye la responsabilidad de la Compañía por los daños causados cuando el operador del equipo asegurado se encuentre en condiciones no aptas para la operación del mismo, vale decir, bajo la influencia del alcohol, en estado de ebriedad o bajo la influencia de cualquier droga que produzca efectos des inhibitorios o somníferos.                                                                                                        - Se excluye la operación y/o conducción de equipos mediante programación por sistema GPS, y aquellos equipos con operación sin visualización in situ.
- Se excluyen equipos Hechizos, Prototipos, y equipos con Antigüedad superior a 05 años.
- Se excluye cualquier tipo de Responsabilidad Civil, cuyo origen esté asociado a competencias de cualquier tipo con uno o más equipos, tales como competencias deportivas, recreativas o de otra índole.
- Se excluye cualquier responsabilidad debido a la violación del derecho a la intimidad/ privacidad.
- Se excluye cualquier tipo de sanción por incumplimiento de los reglamentos aeronáuticos.
- No cubre ninguna pérdida, daño, gasto o similar, ocasionado directa o indirectamente por reacción nuclear o radiación, o contaminación radioactiva (sin importar como haya sido originada), y sin importar su relación con cualquier otra causa o evento que contribuya concurrentemente o en cualquier otra secuencia a la pérdida.</t>
  </si>
  <si>
    <t>SE OTORGA $5.000.000.000
ADICIONAL AL BÁSICO, PARA UN
TOTAL DE $21.000.000.000</t>
  </si>
  <si>
    <t>SE ADICIONAL AL BÁSICO 23%
del limite asegurado anual para
evento y 16% del limite asegurado
para la vigencia</t>
  </si>
  <si>
    <t>SE OTORGA ADICIONAL AL
BÁSICO $350.000.000 de valor
asegurado por persona, y
$2.000.000.000 del limite
asegurado por evento/vigencia</t>
  </si>
  <si>
    <t>SE OTORGA 20% ADICIONAL AL
BÁSICO, PARA UN TOTAL DE
40%</t>
  </si>
  <si>
    <t>Se otorga,en cuanto al resultado
de siniestralidad opera de la
siguiente manera: Se presenta
cuando en vigencia de la póliza
suscrita y durante el término
corrido hasta la fecha de aviso de
la revocación, exista una
siniestralidad superior al 70% de
las primas emitidas. las demas
condiciones se aceptan sin
modificación</t>
  </si>
  <si>
    <t>NO SE OTORGA
TOTAL</t>
  </si>
  <si>
    <t>Incluido el básico se otorga $2.040.000.000.</t>
  </si>
  <si>
    <t>Incluido el básico se otorga $2.000.000.000.</t>
  </si>
  <si>
    <t>Incluido el básico se otorga $1.000.000.000. evento / vigencia</t>
  </si>
  <si>
    <t>Incluido el básico se otorga $150.000.000.</t>
  </si>
  <si>
    <t>SE OTORGA $140.000.000 ADICIONAL AL BÁSICO</t>
  </si>
  <si>
    <t>SE OTORGA EL 100% DEL LIMITE ASEGURADO</t>
  </si>
  <si>
    <t>SE OTORGA $300.000.000 EVENTO / VIGENCIA
ADICIONAL AL BÁSICO</t>
  </si>
  <si>
    <t>SE OTORGA ADICIONAL AL BÁSICO Apropiación de
bienes por parte de empleados del asegurado, al amparo
de situaciones creadas por los siguientes eventos:
*Incendio, Explosión, AMIT Y AMCCOPH incluído
Terrorismo, Terremoto, temblor y/o erupción volcánica y
demás eventos de la naturaleza y Actos de Autoridad.
Sublimite $100.000.000</t>
  </si>
  <si>
    <t>Se otorga,en cuanto al resultado de siniestralidad opera
de la siguiente manera: Se presenta cuando en vigencia
de la póliza suscrita y durante el término corrido hasta la
fecha de aviso de la revocación, exista una siniestralidad
superior al 70% de las primas emitidas. las demas
condiciones se aceptan sin modificación</t>
  </si>
  <si>
    <t>Incluido el básico se otorga $8.000.000.000.</t>
  </si>
  <si>
    <t>Incluido el básico se otorgan 240 días</t>
  </si>
  <si>
    <t>SE OTORGA $ 500.000.000
ADICIONAL AL BÁSICO</t>
  </si>
  <si>
    <t>SE OTORGA 5 DÍAS ADICIONAL AL
BÁSICO</t>
  </si>
  <si>
    <t>0,5% SOBRE EL VALOR DE LA PÉRDIDA INDEMNIZABLE</t>
  </si>
  <si>
    <t>SIN DEDUCIBLE</t>
  </si>
  <si>
    <t>SE OTORGA 1% SOBRE EL VALOR DE LA PERDIDA</t>
  </si>
  <si>
    <t>SE OTORGA 1%, SOBRE EL VALOR DE LA PERDIDA</t>
  </si>
  <si>
    <t>SE OTORGA SIN MINIMO</t>
  </si>
  <si>
    <t>UT-AXA-SBS-CHUBB-UDISTRITAL2026</t>
  </si>
  <si>
    <t>UT SOLIDARIA-MAPFRE-UDISTRITAL2026</t>
  </si>
  <si>
    <t>PUNTAJE DEDUCIBLES A SUMAR AL FACTOR ECONOMICO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</si>
</sst>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_(* #,##0.00_);_(* \(#,##0.00\);_(* &quot;-&quot;??_);_(@_)"/>
    <numFmt numFmtId="165" formatCode="General\ &quot;Puntos&quot;"/>
    <numFmt numFmtId="166" formatCode="[$$]\ #,##0.00;\-[$$]\ #,##0.00"/>
    <numFmt numFmtId="167" formatCode="&quot;$&quot;\ #,##0"/>
    <numFmt numFmtId="168" formatCode="0.0"/>
  </numFmts>
  <fonts count="31" x14ac:knownFonts="1">
    <font>
      <sz val="11"/>
      <color theme="1"/>
      <name val="Calibri"/>
      <family val="2"/>
      <scheme val="minor"/>
    </font>
    <font>
      <sz val="10"/>
      <name val="Arial"/>
      <family val="2"/>
    </font>
    <font>
      <sz val="11"/>
      <color theme="1"/>
      <name val="Calibri"/>
      <family val="2"/>
      <scheme val="minor"/>
    </font>
    <font>
      <b/>
      <sz val="14"/>
      <name val="Tahoma"/>
      <family val="2"/>
    </font>
    <font>
      <sz val="11"/>
      <color theme="1"/>
      <name val="Tahoma"/>
      <family val="2"/>
    </font>
    <font>
      <b/>
      <sz val="11"/>
      <color indexed="9"/>
      <name val="Tahoma"/>
      <family val="2"/>
    </font>
    <font>
      <b/>
      <sz val="14"/>
      <color theme="0"/>
      <name val="Tahoma"/>
      <family val="2"/>
    </font>
    <font>
      <sz val="11"/>
      <name val="Tahoma"/>
      <family val="2"/>
    </font>
    <font>
      <b/>
      <sz val="11"/>
      <color theme="0"/>
      <name val="Tahoma"/>
      <family val="2"/>
    </font>
    <font>
      <sz val="11"/>
      <color theme="0"/>
      <name val="Tahoma"/>
      <family val="2"/>
    </font>
    <font>
      <b/>
      <sz val="11"/>
      <name val="Tahoma"/>
      <family val="2"/>
    </font>
    <font>
      <b/>
      <sz val="10"/>
      <name val="Tahoma"/>
      <family val="2"/>
    </font>
    <font>
      <b/>
      <sz val="11"/>
      <color indexed="8"/>
      <name val="Tahoma"/>
      <family val="2"/>
    </font>
    <font>
      <sz val="11"/>
      <color indexed="8"/>
      <name val="Tahoma"/>
      <family val="2"/>
    </font>
    <font>
      <b/>
      <sz val="14"/>
      <color theme="1"/>
      <name val="Tahoma"/>
      <family val="2"/>
    </font>
    <font>
      <sz val="10"/>
      <name val="Tahoma"/>
      <family val="2"/>
    </font>
    <font>
      <sz val="8"/>
      <color theme="0"/>
      <name val="Tahoma"/>
      <family val="2"/>
    </font>
    <font>
      <b/>
      <sz val="11"/>
      <color theme="1"/>
      <name val="Tahoma"/>
      <family val="2"/>
    </font>
    <font>
      <sz val="8"/>
      <name val="Tahoma"/>
      <family val="2"/>
    </font>
    <font>
      <b/>
      <sz val="12"/>
      <color theme="0"/>
      <name val="Tahoma"/>
      <family val="2"/>
    </font>
    <font>
      <sz val="12"/>
      <name val="Tahoma"/>
      <family val="2"/>
    </font>
    <font>
      <b/>
      <sz val="12"/>
      <name val="Tahoma"/>
      <family val="2"/>
    </font>
    <font>
      <b/>
      <sz val="14"/>
      <color indexed="9"/>
      <name val="Tahoma"/>
      <family val="2"/>
    </font>
    <font>
      <sz val="14"/>
      <name val="Tahoma"/>
      <family val="2"/>
    </font>
    <font>
      <b/>
      <u/>
      <sz val="11"/>
      <name val="Tahoma"/>
      <family val="2"/>
    </font>
    <font>
      <i/>
      <sz val="11"/>
      <color rgb="FF7F7F7F"/>
      <name val="Calibri"/>
      <family val="2"/>
      <scheme val="minor"/>
    </font>
    <font>
      <sz val="12"/>
      <color theme="1"/>
      <name val="Tahoma"/>
      <family val="2"/>
    </font>
    <font>
      <b/>
      <sz val="12"/>
      <color rgb="FF000000"/>
      <name val="Tahoma"/>
      <family val="2"/>
    </font>
    <font>
      <b/>
      <sz val="12"/>
      <color theme="1"/>
      <name val="Tahoma"/>
      <family val="2"/>
    </font>
    <font>
      <b/>
      <sz val="10"/>
      <color theme="0"/>
      <name val="Tahoma"/>
      <family val="2"/>
    </font>
    <font>
      <b/>
      <sz val="9"/>
      <color theme="0"/>
      <name val="Tahoma"/>
      <family val="2"/>
    </font>
  </fonts>
  <fills count="13">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theme="0"/>
        <bgColor indexed="64"/>
      </patternFill>
    </fill>
    <fill>
      <patternFill patternType="solid">
        <fgColor theme="8" tint="-0.249977111117893"/>
        <bgColor indexed="64"/>
      </patternFill>
    </fill>
    <fill>
      <patternFill patternType="solid">
        <fgColor theme="3" tint="-0.249977111117893"/>
        <bgColor indexed="64"/>
      </patternFill>
    </fill>
    <fill>
      <patternFill patternType="solid">
        <fgColor rgb="FFFFFFFF"/>
        <bgColor rgb="FF000000"/>
      </patternFill>
    </fill>
    <fill>
      <patternFill patternType="solid">
        <fgColor theme="3" tint="-0.249977111117893"/>
        <bgColor rgb="FF000000"/>
      </patternFill>
    </fill>
    <fill>
      <patternFill patternType="solid">
        <fgColor theme="3" tint="0.59999389629810485"/>
        <bgColor indexed="64"/>
      </patternFill>
    </fill>
    <fill>
      <patternFill patternType="solid">
        <fgColor rgb="FFC00000"/>
        <bgColor indexed="64"/>
      </patternFill>
    </fill>
    <fill>
      <patternFill patternType="solid">
        <fgColor theme="4" tint="-0.249977111117893"/>
        <bgColor indexed="64"/>
      </patternFill>
    </fill>
    <fill>
      <patternFill patternType="solid">
        <fgColor theme="4" tint="0.399975585192419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58"/>
      </left>
      <right style="thin">
        <color indexed="58"/>
      </right>
      <top style="thin">
        <color indexed="58"/>
      </top>
      <bottom style="thin">
        <color indexed="64"/>
      </bottom>
      <diagonal/>
    </border>
    <border>
      <left style="thin">
        <color indexed="58"/>
      </left>
      <right style="thin">
        <color indexed="58"/>
      </right>
      <top style="thin">
        <color indexed="58"/>
      </top>
      <bottom style="thin">
        <color indexed="58"/>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right/>
      <top/>
      <bottom style="medium">
        <color indexed="64"/>
      </bottom>
      <diagonal/>
    </border>
    <border>
      <left/>
      <right style="thin">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3">
    <xf numFmtId="0" fontId="0" fillId="0" borderId="0"/>
    <xf numFmtId="0" fontId="1" fillId="0" borderId="0" applyNumberFormat="0" applyFill="0" applyBorder="0" applyAlignment="0" applyProtection="0"/>
    <xf numFmtId="164" fontId="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9" fontId="2" fillId="0" borderId="0" applyFont="0" applyFill="0" applyBorder="0" applyAlignment="0" applyProtection="0"/>
    <xf numFmtId="0" fontId="25" fillId="0" borderId="0" applyNumberFormat="0" applyFill="0" applyBorder="0" applyAlignment="0" applyProtection="0"/>
    <xf numFmtId="0" fontId="1" fillId="0" borderId="0"/>
    <xf numFmtId="0" fontId="1" fillId="0" borderId="0"/>
    <xf numFmtId="41" fontId="2" fillId="0" borderId="0" applyFont="0" applyFill="0" applyBorder="0" applyAlignment="0" applyProtection="0"/>
  </cellStyleXfs>
  <cellXfs count="221">
    <xf numFmtId="0" fontId="0" fillId="0" borderId="0" xfId="0"/>
    <xf numFmtId="0" fontId="4" fillId="4" borderId="0" xfId="0" applyFont="1" applyFill="1" applyAlignment="1">
      <alignment vertical="center"/>
    </xf>
    <xf numFmtId="0" fontId="4" fillId="0" borderId="0" xfId="0" applyFont="1" applyAlignment="1">
      <alignment vertical="center"/>
    </xf>
    <xf numFmtId="0" fontId="7" fillId="4" borderId="0" xfId="7" applyFont="1" applyFill="1" applyAlignment="1">
      <alignment horizontal="justify" vertical="center" wrapText="1"/>
    </xf>
    <xf numFmtId="0" fontId="7" fillId="0" borderId="0" xfId="7" applyFont="1" applyFill="1" applyAlignment="1">
      <alignment horizontal="justify" vertical="center" wrapText="1"/>
    </xf>
    <xf numFmtId="0" fontId="10" fillId="0" borderId="1" xfId="7" applyFont="1" applyFill="1" applyBorder="1" applyAlignment="1">
      <alignment horizontal="left" vertical="center" wrapText="1"/>
    </xf>
    <xf numFmtId="165" fontId="7" fillId="0" borderId="1" xfId="7" applyNumberFormat="1" applyFont="1" applyFill="1" applyBorder="1" applyAlignment="1">
      <alignment horizontal="left" vertical="center" wrapText="1"/>
    </xf>
    <xf numFmtId="165" fontId="10" fillId="0" borderId="1" xfId="7" applyNumberFormat="1" applyFont="1" applyFill="1" applyBorder="1" applyAlignment="1">
      <alignment horizontal="left" vertical="center" wrapText="1"/>
    </xf>
    <xf numFmtId="0" fontId="7" fillId="0" borderId="1" xfId="7" applyFont="1" applyFill="1" applyBorder="1" applyAlignment="1">
      <alignment vertical="center" wrapText="1"/>
    </xf>
    <xf numFmtId="0" fontId="7" fillId="0" borderId="1" xfId="7" applyFont="1" applyFill="1" applyBorder="1" applyAlignment="1">
      <alignment horizontal="center" vertical="center" wrapText="1"/>
    </xf>
    <xf numFmtId="0" fontId="7" fillId="0" borderId="1" xfId="7" applyFont="1" applyFill="1" applyBorder="1" applyAlignment="1">
      <alignment horizontal="left" vertical="center" wrapText="1"/>
    </xf>
    <xf numFmtId="2" fontId="7" fillId="0" borderId="1" xfId="7" applyNumberFormat="1" applyFont="1" applyFill="1" applyBorder="1" applyAlignment="1">
      <alignment horizontal="center" vertical="center" wrapText="1"/>
    </xf>
    <xf numFmtId="2" fontId="9" fillId="4" borderId="1" xfId="7" applyNumberFormat="1" applyFont="1" applyFill="1" applyBorder="1" applyAlignment="1">
      <alignment horizontal="center" vertical="center" wrapText="1"/>
    </xf>
    <xf numFmtId="0" fontId="12" fillId="0" borderId="1" xfId="7" applyFont="1" applyFill="1" applyBorder="1" applyAlignment="1">
      <alignment horizontal="left" vertical="center" wrapText="1"/>
    </xf>
    <xf numFmtId="0" fontId="13" fillId="0" borderId="1" xfId="7" applyFont="1" applyFill="1" applyBorder="1" applyAlignment="1">
      <alignment horizontal="left" vertical="center" wrapText="1"/>
    </xf>
    <xf numFmtId="0" fontId="7" fillId="4" borderId="0" xfId="0" applyFont="1" applyFill="1" applyAlignment="1">
      <alignment horizontal="justify" vertical="center" wrapText="1"/>
    </xf>
    <xf numFmtId="0" fontId="7" fillId="0" borderId="0" xfId="0" applyFont="1" applyAlignment="1">
      <alignment horizontal="justify" vertical="center" wrapText="1"/>
    </xf>
    <xf numFmtId="0" fontId="8" fillId="4" borderId="0" xfId="0" applyFont="1" applyFill="1" applyAlignment="1">
      <alignment horizontal="justify" vertical="center" wrapText="1"/>
    </xf>
    <xf numFmtId="0" fontId="8" fillId="0" borderId="0" xfId="0" applyFont="1" applyAlignment="1">
      <alignment horizontal="justify" vertical="center" wrapText="1"/>
    </xf>
    <xf numFmtId="0" fontId="6" fillId="4" borderId="0" xfId="0" applyFont="1" applyFill="1" applyAlignment="1">
      <alignment horizontal="center" vertical="center"/>
    </xf>
    <xf numFmtId="2" fontId="6" fillId="4" borderId="0" xfId="0" applyNumberFormat="1" applyFont="1" applyFill="1" applyAlignment="1">
      <alignment horizontal="center" vertical="center"/>
    </xf>
    <xf numFmtId="0" fontId="7" fillId="0" borderId="0" xfId="0" applyFont="1" applyAlignment="1">
      <alignment horizontal="center" vertical="center" wrapText="1"/>
    </xf>
    <xf numFmtId="0" fontId="4" fillId="0" borderId="1" xfId="0" applyFont="1" applyBorder="1" applyAlignment="1">
      <alignment horizontal="center" vertical="center"/>
    </xf>
    <xf numFmtId="0" fontId="8" fillId="6" borderId="0" xfId="0" applyFont="1" applyFill="1" applyAlignment="1">
      <alignment vertical="center"/>
    </xf>
    <xf numFmtId="0" fontId="8" fillId="6" borderId="1" xfId="0" applyFont="1" applyFill="1" applyBorder="1" applyAlignment="1">
      <alignment vertical="center" wrapText="1"/>
    </xf>
    <xf numFmtId="0" fontId="4" fillId="0" borderId="0" xfId="0" applyFont="1"/>
    <xf numFmtId="0" fontId="10" fillId="0" borderId="0" xfId="7" applyFont="1" applyFill="1" applyAlignment="1">
      <alignment horizontal="justify" vertical="center" wrapText="1"/>
    </xf>
    <xf numFmtId="0" fontId="21" fillId="0" borderId="1" xfId="7" applyNumberFormat="1" applyFont="1" applyFill="1" applyBorder="1" applyAlignment="1">
      <alignment horizontal="justify" vertical="center" wrapText="1"/>
    </xf>
    <xf numFmtId="4" fontId="20" fillId="0" borderId="1" xfId="7" applyNumberFormat="1" applyFont="1" applyFill="1" applyBorder="1" applyAlignment="1">
      <alignment horizontal="center" vertical="center" wrapText="1"/>
    </xf>
    <xf numFmtId="0" fontId="20" fillId="4" borderId="1" xfId="7" applyFont="1" applyFill="1" applyBorder="1" applyAlignment="1">
      <alignment horizontal="center" vertical="center" wrapText="1"/>
    </xf>
    <xf numFmtId="2" fontId="20" fillId="4" borderId="1" xfId="7" applyNumberFormat="1" applyFont="1" applyFill="1" applyBorder="1" applyAlignment="1">
      <alignment horizontal="center" vertical="center" wrapText="1"/>
    </xf>
    <xf numFmtId="0" fontId="15" fillId="0" borderId="0" xfId="7" applyFont="1" applyFill="1"/>
    <xf numFmtId="0" fontId="21" fillId="4" borderId="3" xfId="5" applyFont="1" applyFill="1" applyBorder="1" applyAlignment="1">
      <alignment horizontal="justify" vertical="center" wrapText="1"/>
    </xf>
    <xf numFmtId="0" fontId="15" fillId="0" borderId="0" xfId="5" applyFont="1"/>
    <xf numFmtId="0" fontId="20" fillId="0" borderId="1" xfId="0" applyFont="1" applyBorder="1" applyAlignment="1">
      <alignment horizontal="justify" vertical="center" wrapText="1"/>
    </xf>
    <xf numFmtId="0" fontId="21" fillId="0" borderId="3" xfId="0" applyFont="1" applyBorder="1" applyAlignment="1">
      <alignment horizontal="justify" vertical="center" wrapText="1"/>
    </xf>
    <xf numFmtId="0" fontId="21" fillId="3" borderId="12" xfId="5" applyFont="1" applyFill="1" applyBorder="1" applyAlignment="1">
      <alignment horizontal="justify" vertical="center" wrapText="1"/>
    </xf>
    <xf numFmtId="4" fontId="20" fillId="0" borderId="12" xfId="7" applyNumberFormat="1" applyFont="1" applyFill="1" applyBorder="1" applyAlignment="1" applyProtection="1">
      <alignment horizontal="center" vertical="center" wrapText="1"/>
    </xf>
    <xf numFmtId="0" fontId="7" fillId="0" borderId="0" xfId="0" applyFont="1"/>
    <xf numFmtId="0" fontId="21" fillId="3" borderId="11" xfId="5" applyFont="1" applyFill="1" applyBorder="1" applyAlignment="1">
      <alignment horizontal="justify" vertical="center" wrapText="1"/>
    </xf>
    <xf numFmtId="4" fontId="20" fillId="0" borderId="11" xfId="7" applyNumberFormat="1" applyFont="1" applyFill="1" applyBorder="1" applyAlignment="1" applyProtection="1">
      <alignment horizontal="center" vertical="center" wrapText="1"/>
    </xf>
    <xf numFmtId="0" fontId="7" fillId="0" borderId="2" xfId="7" applyFont="1" applyFill="1" applyBorder="1" applyAlignment="1">
      <alignment vertical="center" wrapText="1"/>
    </xf>
    <xf numFmtId="0" fontId="7" fillId="0" borderId="0" xfId="7" applyFont="1" applyFill="1" applyBorder="1" applyAlignment="1">
      <alignment vertical="top" wrapText="1"/>
    </xf>
    <xf numFmtId="0" fontId="7" fillId="0" borderId="0" xfId="7" applyFont="1" applyFill="1" applyBorder="1" applyAlignment="1">
      <alignment horizontal="justify" vertical="center" wrapText="1"/>
    </xf>
    <xf numFmtId="0" fontId="7" fillId="0" borderId="0" xfId="7" applyFont="1" applyFill="1" applyAlignment="1">
      <alignment vertical="top" wrapText="1"/>
    </xf>
    <xf numFmtId="2" fontId="6" fillId="6" borderId="1" xfId="7" applyNumberFormat="1" applyFont="1" applyFill="1" applyBorder="1" applyAlignment="1">
      <alignment horizontal="center" vertical="center" wrapText="1"/>
    </xf>
    <xf numFmtId="0" fontId="21" fillId="0" borderId="1" xfId="0" applyFont="1" applyBorder="1" applyAlignment="1">
      <alignment horizontal="justify" vertical="center" wrapText="1"/>
    </xf>
    <xf numFmtId="4" fontId="20" fillId="0" borderId="1" xfId="7" applyNumberFormat="1" applyFont="1" applyFill="1" applyBorder="1" applyAlignment="1" applyProtection="1">
      <alignment horizontal="center" vertical="center" wrapText="1"/>
    </xf>
    <xf numFmtId="0" fontId="7" fillId="0" borderId="0" xfId="6" applyFont="1" applyFill="1" applyAlignment="1">
      <alignment horizontal="justify" vertical="center" wrapText="1"/>
    </xf>
    <xf numFmtId="0" fontId="18" fillId="0" borderId="0" xfId="0" applyFont="1" applyAlignment="1">
      <alignment horizontal="center" vertical="center" wrapText="1"/>
    </xf>
    <xf numFmtId="0" fontId="20" fillId="0" borderId="0" xfId="0" applyFont="1" applyAlignment="1">
      <alignment horizontal="center" vertical="center" wrapText="1"/>
    </xf>
    <xf numFmtId="0" fontId="21" fillId="2" borderId="3" xfId="0" quotePrefix="1" applyFont="1" applyFill="1" applyBorder="1" applyAlignment="1">
      <alignment horizontal="justify" vertical="center" wrapText="1"/>
    </xf>
    <xf numFmtId="0" fontId="7" fillId="0" borderId="0" xfId="0" applyFont="1" applyAlignment="1">
      <alignment vertical="center" wrapText="1"/>
    </xf>
    <xf numFmtId="0" fontId="8" fillId="6" borderId="1" xfId="0" applyFont="1" applyFill="1" applyBorder="1" applyAlignment="1">
      <alignment horizontal="justify" vertical="center" wrapText="1"/>
    </xf>
    <xf numFmtId="0" fontId="8" fillId="6" borderId="0" xfId="0" applyFont="1" applyFill="1" applyAlignment="1">
      <alignment horizontal="justify" vertical="center" wrapText="1"/>
    </xf>
    <xf numFmtId="2" fontId="20" fillId="4" borderId="1" xfId="7" applyNumberFormat="1" applyFont="1" applyFill="1" applyBorder="1" applyAlignment="1">
      <alignment horizontal="center" vertical="center"/>
    </xf>
    <xf numFmtId="0" fontId="7" fillId="0" borderId="0" xfId="3" applyFont="1" applyFill="1" applyAlignment="1">
      <alignment horizontal="justify" vertical="center" wrapText="1"/>
    </xf>
    <xf numFmtId="0" fontId="23" fillId="0" borderId="0" xfId="0" applyFont="1" applyAlignment="1">
      <alignment horizontal="justify" vertical="center" wrapText="1"/>
    </xf>
    <xf numFmtId="0" fontId="15" fillId="0" borderId="0" xfId="0" applyFont="1" applyAlignment="1">
      <alignment vertical="center"/>
    </xf>
    <xf numFmtId="0" fontId="22" fillId="6" borderId="1" xfId="0" applyFont="1" applyFill="1" applyBorder="1" applyAlignment="1">
      <alignment vertical="center" wrapText="1"/>
    </xf>
    <xf numFmtId="4" fontId="22" fillId="6" borderId="1" xfId="0" applyNumberFormat="1" applyFont="1" applyFill="1" applyBorder="1" applyAlignment="1">
      <alignment horizontal="center" vertical="center" wrapText="1"/>
    </xf>
    <xf numFmtId="0" fontId="10" fillId="0" borderId="1" xfId="0" applyFont="1" applyBorder="1" applyAlignment="1">
      <alignment horizontal="justify" vertical="center" wrapText="1"/>
    </xf>
    <xf numFmtId="0" fontId="10" fillId="0" borderId="3" xfId="0" applyFont="1" applyBorder="1" applyAlignment="1">
      <alignment horizontal="justify" vertical="center" wrapText="1"/>
    </xf>
    <xf numFmtId="0" fontId="10" fillId="7" borderId="0" xfId="0" applyFont="1" applyFill="1" applyAlignment="1">
      <alignment vertical="center" wrapText="1"/>
    </xf>
    <xf numFmtId="0" fontId="10" fillId="7" borderId="0" xfId="0" applyFont="1" applyFill="1" applyAlignment="1">
      <alignment horizontal="justify" vertical="center" wrapText="1"/>
    </xf>
    <xf numFmtId="0" fontId="10" fillId="0" borderId="0" xfId="0" applyFont="1" applyAlignment="1">
      <alignment horizontal="center" vertical="center" wrapText="1"/>
    </xf>
    <xf numFmtId="0" fontId="14" fillId="0" borderId="0" xfId="0" applyFont="1" applyAlignment="1">
      <alignment vertical="center" wrapText="1"/>
    </xf>
    <xf numFmtId="0" fontId="6" fillId="10" borderId="1" xfId="7" applyFont="1" applyFill="1" applyBorder="1" applyAlignment="1">
      <alignment horizontal="center" vertical="center" wrapText="1"/>
    </xf>
    <xf numFmtId="2" fontId="6" fillId="10" borderId="1" xfId="7" applyNumberFormat="1" applyFont="1" applyFill="1" applyBorder="1" applyAlignment="1">
      <alignment horizontal="center" vertical="center" wrapText="1"/>
    </xf>
    <xf numFmtId="0" fontId="6" fillId="11" borderId="1" xfId="7" applyFont="1" applyFill="1" applyBorder="1" applyAlignment="1">
      <alignment horizontal="center" vertical="center" wrapText="1"/>
    </xf>
    <xf numFmtId="2" fontId="6" fillId="11" borderId="1" xfId="7" applyNumberFormat="1" applyFont="1" applyFill="1" applyBorder="1" applyAlignment="1">
      <alignment horizontal="center" vertical="center" wrapText="1"/>
    </xf>
    <xf numFmtId="0" fontId="8" fillId="11" borderId="1" xfId="7" applyFont="1" applyFill="1" applyBorder="1" applyAlignment="1">
      <alignment horizontal="center" vertical="center" wrapText="1"/>
    </xf>
    <xf numFmtId="0" fontId="4" fillId="0" borderId="1" xfId="0" applyFont="1" applyBorder="1"/>
    <xf numFmtId="0" fontId="26" fillId="0" borderId="0" xfId="0" applyFont="1"/>
    <xf numFmtId="0" fontId="26" fillId="0" borderId="1" xfId="0" applyFont="1" applyBorder="1"/>
    <xf numFmtId="10" fontId="26" fillId="0" borderId="1" xfId="8" applyNumberFormat="1" applyFont="1" applyBorder="1" applyAlignment="1">
      <alignment horizontal="center" vertical="center"/>
    </xf>
    <xf numFmtId="2" fontId="26" fillId="0" borderId="1" xfId="0" applyNumberFormat="1" applyFont="1" applyBorder="1" applyAlignment="1">
      <alignment horizontal="center" vertical="center"/>
    </xf>
    <xf numFmtId="1" fontId="26" fillId="0" borderId="1" xfId="0" applyNumberFormat="1" applyFont="1" applyBorder="1" applyAlignment="1">
      <alignment horizontal="center" vertical="center"/>
    </xf>
    <xf numFmtId="1" fontId="21" fillId="0" borderId="1" xfId="0" applyNumberFormat="1" applyFont="1" applyBorder="1" applyAlignment="1">
      <alignment horizontal="center" vertical="center"/>
    </xf>
    <xf numFmtId="0" fontId="26" fillId="0" borderId="0" xfId="0" applyFont="1" applyAlignment="1">
      <alignment vertical="center"/>
    </xf>
    <xf numFmtId="0" fontId="26" fillId="0" borderId="18" xfId="0" applyFont="1" applyBorder="1" applyAlignment="1">
      <alignment vertical="center"/>
    </xf>
    <xf numFmtId="0" fontId="26" fillId="0" borderId="20" xfId="0" applyFont="1" applyBorder="1" applyAlignment="1">
      <alignment vertical="center"/>
    </xf>
    <xf numFmtId="0" fontId="28" fillId="4" borderId="1" xfId="0" applyFont="1" applyFill="1" applyBorder="1" applyAlignment="1">
      <alignment horizontal="center" vertical="center"/>
    </xf>
    <xf numFmtId="0" fontId="28" fillId="4" borderId="1" xfId="0" applyFont="1" applyFill="1" applyBorder="1" applyAlignment="1">
      <alignment horizontal="center" vertical="center" wrapText="1"/>
    </xf>
    <xf numFmtId="0" fontId="28" fillId="0" borderId="0" xfId="0" applyFont="1" applyAlignment="1">
      <alignment vertical="center"/>
    </xf>
    <xf numFmtId="0" fontId="28" fillId="4" borderId="0" xfId="0" applyFont="1" applyFill="1" applyAlignment="1">
      <alignment vertical="center"/>
    </xf>
    <xf numFmtId="41" fontId="28" fillId="4" borderId="0" xfId="12" applyFont="1" applyFill="1" applyBorder="1" applyAlignment="1">
      <alignment horizontal="center" vertical="center"/>
    </xf>
    <xf numFmtId="0" fontId="26" fillId="4" borderId="0" xfId="0" applyFont="1" applyFill="1" applyAlignment="1">
      <alignment vertical="center"/>
    </xf>
    <xf numFmtId="0" fontId="26" fillId="4" borderId="1" xfId="0" applyFont="1" applyFill="1" applyBorder="1" applyAlignment="1">
      <alignment horizontal="center" vertical="center"/>
    </xf>
    <xf numFmtId="167" fontId="26" fillId="4" borderId="1" xfId="0" applyNumberFormat="1" applyFont="1" applyFill="1" applyBorder="1" applyAlignment="1">
      <alignment vertical="center"/>
    </xf>
    <xf numFmtId="0" fontId="26" fillId="0" borderId="19" xfId="0" applyFont="1" applyBorder="1" applyAlignment="1">
      <alignment vertical="center"/>
    </xf>
    <xf numFmtId="0" fontId="26" fillId="0" borderId="16" xfId="0" applyFont="1" applyBorder="1" applyAlignment="1">
      <alignment vertical="center"/>
    </xf>
    <xf numFmtId="0" fontId="26" fillId="0" borderId="21" xfId="0" applyFont="1" applyBorder="1" applyAlignment="1">
      <alignment vertical="center"/>
    </xf>
    <xf numFmtId="1" fontId="21" fillId="0" borderId="0" xfId="11" applyNumberFormat="1" applyFont="1" applyAlignment="1">
      <alignment horizontal="center" vertical="center" wrapText="1"/>
    </xf>
    <xf numFmtId="0" fontId="26" fillId="0" borderId="0" xfId="0" applyFont="1" applyAlignment="1">
      <alignment horizontal="center" vertical="center"/>
    </xf>
    <xf numFmtId="0" fontId="8" fillId="6" borderId="1" xfId="0" applyFont="1" applyFill="1" applyBorder="1" applyAlignment="1">
      <alignment horizontal="center" vertical="center"/>
    </xf>
    <xf numFmtId="0" fontId="8" fillId="10" borderId="1" xfId="7" applyFont="1" applyFill="1" applyBorder="1" applyAlignment="1">
      <alignment horizontal="center" vertical="center" wrapText="1"/>
    </xf>
    <xf numFmtId="0" fontId="17" fillId="0" borderId="1" xfId="0" applyFont="1" applyBorder="1" applyAlignment="1">
      <alignment horizontal="center" vertical="center"/>
    </xf>
    <xf numFmtId="2" fontId="17" fillId="0" borderId="1" xfId="0" applyNumberFormat="1" applyFont="1" applyBorder="1" applyAlignment="1">
      <alignment horizontal="center" vertical="center"/>
    </xf>
    <xf numFmtId="2" fontId="4" fillId="0" borderId="1" xfId="0" applyNumberFormat="1" applyFont="1" applyBorder="1" applyAlignment="1">
      <alignment horizontal="center"/>
    </xf>
    <xf numFmtId="2" fontId="8" fillId="11" borderId="1" xfId="7" applyNumberFormat="1" applyFont="1" applyFill="1" applyBorder="1" applyAlignment="1">
      <alignment horizontal="center" vertical="center" wrapText="1"/>
    </xf>
    <xf numFmtId="2" fontId="8" fillId="10" borderId="1" xfId="7" applyNumberFormat="1" applyFont="1" applyFill="1" applyBorder="1" applyAlignment="1">
      <alignment horizontal="center" vertical="center" wrapText="1"/>
    </xf>
    <xf numFmtId="0" fontId="4" fillId="0" borderId="1" xfId="0" applyFont="1" applyBorder="1" applyAlignment="1">
      <alignment vertical="center" wrapText="1"/>
    </xf>
    <xf numFmtId="1" fontId="28" fillId="0" borderId="1" xfId="0" applyNumberFormat="1" applyFont="1" applyBorder="1" applyAlignment="1">
      <alignment horizontal="center" vertical="center"/>
    </xf>
    <xf numFmtId="164" fontId="26" fillId="0" borderId="1" xfId="2" applyFont="1" applyBorder="1" applyAlignment="1">
      <alignment horizontal="center" vertical="center"/>
    </xf>
    <xf numFmtId="2" fontId="4" fillId="0" borderId="1" xfId="0" applyNumberFormat="1" applyFont="1" applyBorder="1" applyAlignment="1">
      <alignment horizontal="center" vertical="center"/>
    </xf>
    <xf numFmtId="10" fontId="15" fillId="0" borderId="1" xfId="8" applyNumberFormat="1" applyFont="1" applyFill="1" applyBorder="1" applyAlignment="1">
      <alignment vertical="center"/>
    </xf>
    <xf numFmtId="164" fontId="15" fillId="0" borderId="1" xfId="2" applyFont="1" applyFill="1" applyBorder="1" applyAlignment="1">
      <alignment vertical="center"/>
    </xf>
    <xf numFmtId="0" fontId="5" fillId="6" borderId="7" xfId="7" applyFont="1" applyFill="1" applyBorder="1" applyAlignment="1">
      <alignment horizontal="center" vertical="center" wrapText="1"/>
    </xf>
    <xf numFmtId="0" fontId="5" fillId="6" borderId="13" xfId="7" applyFont="1" applyFill="1" applyBorder="1" applyAlignment="1">
      <alignment horizontal="center" vertical="center" wrapText="1"/>
    </xf>
    <xf numFmtId="0" fontId="6" fillId="11" borderId="3" xfId="7" applyFont="1" applyFill="1" applyBorder="1" applyAlignment="1">
      <alignment horizontal="center" vertical="center" wrapText="1"/>
    </xf>
    <xf numFmtId="0" fontId="6" fillId="11" borderId="4" xfId="7" applyFont="1" applyFill="1" applyBorder="1" applyAlignment="1">
      <alignment horizontal="center" vertical="center" wrapText="1"/>
    </xf>
    <xf numFmtId="0" fontId="6" fillId="10" borderId="3" xfId="7" applyFont="1" applyFill="1" applyBorder="1" applyAlignment="1">
      <alignment horizontal="center" vertical="center" wrapText="1"/>
    </xf>
    <xf numFmtId="0" fontId="6" fillId="10" borderId="4" xfId="7" applyFont="1" applyFill="1" applyBorder="1" applyAlignment="1">
      <alignment horizontal="center" vertical="center" wrapText="1"/>
    </xf>
    <xf numFmtId="0" fontId="14" fillId="0" borderId="0" xfId="0" applyFont="1" applyAlignment="1">
      <alignment horizontal="center" vertical="center" wrapText="1"/>
    </xf>
    <xf numFmtId="0" fontId="3" fillId="0" borderId="0" xfId="7" applyFont="1" applyFill="1" applyBorder="1" applyAlignment="1">
      <alignment horizontal="center" vertical="center" wrapText="1"/>
    </xf>
    <xf numFmtId="0" fontId="3" fillId="0" borderId="15" xfId="7" applyFont="1" applyFill="1" applyBorder="1" applyAlignment="1">
      <alignment horizontal="center" vertical="center" wrapText="1"/>
    </xf>
    <xf numFmtId="0" fontId="10" fillId="7" borderId="0" xfId="0" applyFont="1" applyFill="1" applyAlignment="1">
      <alignment horizontal="justify" vertical="center" wrapText="1"/>
    </xf>
    <xf numFmtId="0" fontId="7" fillId="0" borderId="18" xfId="0" applyFont="1" applyBorder="1" applyAlignment="1">
      <alignment horizontal="justify" vertical="center" wrapText="1"/>
    </xf>
    <xf numFmtId="0" fontId="7" fillId="0" borderId="0" xfId="0" applyFont="1" applyAlignment="1">
      <alignment horizontal="justify" vertical="center" wrapText="1"/>
    </xf>
    <xf numFmtId="0" fontId="7" fillId="0" borderId="20" xfId="0" applyFont="1" applyBorder="1" applyAlignment="1">
      <alignment horizontal="justify" vertical="center" wrapText="1"/>
    </xf>
    <xf numFmtId="0" fontId="10" fillId="7" borderId="0" xfId="0" applyFont="1" applyFill="1" applyAlignment="1">
      <alignment horizontal="center" vertical="center" wrapText="1"/>
    </xf>
    <xf numFmtId="0" fontId="8" fillId="8" borderId="22" xfId="0" applyFont="1" applyFill="1" applyBorder="1" applyAlignment="1">
      <alignment horizontal="center" vertical="center" wrapText="1"/>
    </xf>
    <xf numFmtId="0" fontId="8" fillId="8" borderId="23" xfId="0" applyFont="1" applyFill="1" applyBorder="1" applyAlignment="1">
      <alignment horizontal="center" vertical="center" wrapText="1"/>
    </xf>
    <xf numFmtId="0" fontId="8" fillId="8" borderId="24" xfId="0" applyFont="1" applyFill="1" applyBorder="1" applyAlignment="1">
      <alignment horizontal="center" vertical="center" wrapText="1"/>
    </xf>
    <xf numFmtId="0" fontId="8" fillId="8" borderId="18" xfId="0" applyFont="1" applyFill="1" applyBorder="1" applyAlignment="1">
      <alignment horizontal="center" vertical="center" wrapText="1"/>
    </xf>
    <xf numFmtId="0" fontId="8" fillId="8" borderId="0" xfId="0" applyFont="1" applyFill="1" applyAlignment="1">
      <alignment horizontal="center" vertical="center" wrapText="1"/>
    </xf>
    <xf numFmtId="0" fontId="8" fillId="8" borderId="20" xfId="0" applyFont="1" applyFill="1" applyBorder="1" applyAlignment="1">
      <alignment horizontal="center" vertical="center" wrapText="1"/>
    </xf>
    <xf numFmtId="0" fontId="8" fillId="8" borderId="19" xfId="0" applyFont="1" applyFill="1" applyBorder="1" applyAlignment="1">
      <alignment horizontal="center" vertical="center" wrapText="1"/>
    </xf>
    <xf numFmtId="0" fontId="8" fillId="8" borderId="16" xfId="0" applyFont="1" applyFill="1" applyBorder="1" applyAlignment="1">
      <alignment horizontal="center" vertical="center" wrapText="1"/>
    </xf>
    <xf numFmtId="0" fontId="8" fillId="8" borderId="21" xfId="0" applyFont="1" applyFill="1" applyBorder="1" applyAlignment="1">
      <alignment horizontal="center" vertical="center" wrapText="1"/>
    </xf>
    <xf numFmtId="0" fontId="7" fillId="7" borderId="19" xfId="0" applyFont="1" applyFill="1" applyBorder="1" applyAlignment="1">
      <alignment horizontal="justify" vertical="center" wrapText="1"/>
    </xf>
    <xf numFmtId="0" fontId="7" fillId="7" borderId="16" xfId="0" applyFont="1" applyFill="1" applyBorder="1" applyAlignment="1">
      <alignment horizontal="justify" vertical="center" wrapText="1"/>
    </xf>
    <xf numFmtId="0" fontId="7" fillId="7" borderId="21" xfId="0" applyFont="1" applyFill="1" applyBorder="1" applyAlignment="1">
      <alignment horizontal="justify" vertical="center" wrapText="1"/>
    </xf>
    <xf numFmtId="0" fontId="10" fillId="0" borderId="18" xfId="0" applyFont="1" applyBorder="1" applyAlignment="1">
      <alignment horizontal="justify" vertical="center" wrapText="1"/>
    </xf>
    <xf numFmtId="0" fontId="10" fillId="0" borderId="0" xfId="0" applyFont="1" applyAlignment="1">
      <alignment horizontal="justify" vertical="center" wrapText="1"/>
    </xf>
    <xf numFmtId="0" fontId="10" fillId="0" borderId="20" xfId="0" applyFont="1" applyBorder="1" applyAlignment="1">
      <alignment horizontal="justify" vertical="center" wrapText="1"/>
    </xf>
    <xf numFmtId="0" fontId="7" fillId="7" borderId="18" xfId="0" applyFont="1" applyFill="1" applyBorder="1" applyAlignment="1">
      <alignment horizontal="justify" vertical="center" wrapText="1"/>
    </xf>
    <xf numFmtId="0" fontId="7" fillId="7" borderId="0" xfId="0" applyFont="1" applyFill="1" applyAlignment="1">
      <alignment horizontal="justify" vertical="center" wrapText="1"/>
    </xf>
    <xf numFmtId="0" fontId="7" fillId="7" borderId="20" xfId="0" applyFont="1" applyFill="1" applyBorder="1" applyAlignment="1">
      <alignment horizontal="justify" vertical="center" wrapText="1"/>
    </xf>
    <xf numFmtId="0" fontId="10" fillId="0" borderId="18" xfId="0" applyFont="1" applyBorder="1" applyAlignment="1">
      <alignment horizontal="left" vertical="center" wrapText="1"/>
    </xf>
    <xf numFmtId="0" fontId="10" fillId="0" borderId="0" xfId="0" applyFont="1" applyAlignment="1">
      <alignment horizontal="left" vertical="center" wrapText="1"/>
    </xf>
    <xf numFmtId="0" fontId="10" fillId="0" borderId="20" xfId="0" applyFont="1" applyBorder="1" applyAlignment="1">
      <alignment horizontal="left" vertical="center" wrapText="1"/>
    </xf>
    <xf numFmtId="0" fontId="7" fillId="0" borderId="18" xfId="0" applyFont="1" applyBorder="1" applyAlignment="1">
      <alignment horizontal="left" vertical="center" wrapText="1"/>
    </xf>
    <xf numFmtId="0" fontId="7" fillId="0" borderId="0" xfId="0" applyFont="1" applyAlignment="1">
      <alignment horizontal="left" vertical="center" wrapText="1"/>
    </xf>
    <xf numFmtId="0" fontId="7" fillId="0" borderId="20" xfId="0" applyFont="1" applyBorder="1" applyAlignment="1">
      <alignment horizontal="left" vertical="center" wrapText="1"/>
    </xf>
    <xf numFmtId="0" fontId="5" fillId="6" borderId="7" xfId="0" applyFont="1" applyFill="1" applyBorder="1" applyAlignment="1">
      <alignment horizontal="center" vertical="center" wrapText="1"/>
    </xf>
    <xf numFmtId="0" fontId="5" fillId="6" borderId="13" xfId="0" applyFont="1" applyFill="1" applyBorder="1" applyAlignment="1">
      <alignment horizontal="center" vertical="center" wrapText="1"/>
    </xf>
    <xf numFmtId="4" fontId="20" fillId="0" borderId="1" xfId="2" applyNumberFormat="1" applyFont="1" applyFill="1" applyBorder="1" applyAlignment="1">
      <alignment horizontal="center" vertical="center" wrapText="1"/>
    </xf>
    <xf numFmtId="4" fontId="19" fillId="6" borderId="3" xfId="0" applyNumberFormat="1" applyFont="1" applyFill="1" applyBorder="1" applyAlignment="1">
      <alignment horizontal="center" vertical="center" wrapText="1"/>
    </xf>
    <xf numFmtId="0" fontId="19" fillId="6" borderId="4" xfId="0" applyFont="1" applyFill="1" applyBorder="1" applyAlignment="1">
      <alignment horizontal="center" vertical="center" wrapText="1"/>
    </xf>
    <xf numFmtId="0" fontId="19" fillId="6" borderId="10" xfId="0" applyFont="1" applyFill="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0" fontId="5" fillId="6" borderId="5"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9" xfId="0" applyFont="1" applyFill="1" applyBorder="1" applyAlignment="1">
      <alignment horizontal="center" vertical="center" wrapText="1"/>
    </xf>
    <xf numFmtId="2" fontId="7" fillId="0" borderId="1" xfId="0" applyNumberFormat="1" applyFont="1" applyBorder="1" applyAlignment="1">
      <alignment horizontal="center" vertical="center" wrapText="1"/>
    </xf>
    <xf numFmtId="2" fontId="20" fillId="0" borderId="1" xfId="0" applyNumberFormat="1" applyFont="1" applyBorder="1" applyAlignment="1">
      <alignment horizontal="center" vertical="center" wrapText="1"/>
    </xf>
    <xf numFmtId="2" fontId="8" fillId="6" borderId="3" xfId="0" applyNumberFormat="1" applyFont="1" applyFill="1" applyBorder="1" applyAlignment="1">
      <alignment horizontal="center" vertical="center" wrapText="1"/>
    </xf>
    <xf numFmtId="2" fontId="19" fillId="6" borderId="4" xfId="0" applyNumberFormat="1" applyFont="1" applyFill="1" applyBorder="1" applyAlignment="1">
      <alignment horizontal="center" vertical="center" wrapText="1"/>
    </xf>
    <xf numFmtId="2" fontId="16" fillId="6" borderId="4" xfId="0" applyNumberFormat="1" applyFont="1" applyFill="1" applyBorder="1" applyAlignment="1">
      <alignment horizontal="center" vertical="center" wrapText="1"/>
    </xf>
    <xf numFmtId="2" fontId="8" fillId="6" borderId="10" xfId="0" applyNumberFormat="1" applyFont="1" applyFill="1" applyBorder="1" applyAlignment="1">
      <alignment horizontal="center" vertical="center" wrapText="1"/>
    </xf>
    <xf numFmtId="0" fontId="8" fillId="6" borderId="1" xfId="0" applyFont="1" applyFill="1" applyBorder="1" applyAlignment="1">
      <alignment vertical="center" wrapText="1"/>
    </xf>
    <xf numFmtId="0" fontId="8" fillId="6" borderId="3" xfId="0" applyFont="1" applyFill="1" applyBorder="1" applyAlignment="1">
      <alignment vertical="center" wrapText="1"/>
    </xf>
    <xf numFmtId="0" fontId="8" fillId="6" borderId="4" xfId="0" applyFont="1" applyFill="1" applyBorder="1" applyAlignment="1">
      <alignment vertical="center" wrapText="1"/>
    </xf>
    <xf numFmtId="0" fontId="8" fillId="6" borderId="10" xfId="0" applyFont="1" applyFill="1" applyBorder="1" applyAlignment="1">
      <alignment vertical="center" wrapText="1"/>
    </xf>
    <xf numFmtId="2" fontId="7" fillId="0" borderId="3" xfId="0" applyNumberFormat="1" applyFont="1" applyBorder="1" applyAlignment="1">
      <alignment horizontal="center" vertical="center" wrapText="1"/>
    </xf>
    <xf numFmtId="2" fontId="7" fillId="0" borderId="4" xfId="0" applyNumberFormat="1" applyFont="1" applyBorder="1" applyAlignment="1">
      <alignment horizontal="center" vertical="center" wrapText="1"/>
    </xf>
    <xf numFmtId="2" fontId="7" fillId="0" borderId="10" xfId="0" applyNumberFormat="1" applyFont="1" applyBorder="1" applyAlignment="1">
      <alignment horizontal="center" vertical="center" wrapText="1"/>
    </xf>
    <xf numFmtId="0" fontId="7" fillId="5" borderId="5" xfId="7" applyFont="1" applyFill="1" applyBorder="1" applyAlignment="1">
      <alignment horizontal="center" vertical="center" wrapText="1"/>
    </xf>
    <xf numFmtId="0" fontId="7" fillId="5" borderId="2" xfId="7" applyFont="1" applyFill="1" applyBorder="1" applyAlignment="1">
      <alignment horizontal="center" vertical="center" wrapText="1"/>
    </xf>
    <xf numFmtId="0" fontId="7" fillId="5" borderId="6" xfId="7" applyFont="1" applyFill="1" applyBorder="1" applyAlignment="1">
      <alignment horizontal="center" vertical="center" wrapText="1"/>
    </xf>
    <xf numFmtId="0" fontId="7" fillId="5" borderId="14" xfId="7" applyFont="1" applyFill="1" applyBorder="1" applyAlignment="1">
      <alignment horizontal="center" vertical="center" wrapText="1"/>
    </xf>
    <xf numFmtId="0" fontId="7" fillId="5" borderId="0" xfId="7" applyFont="1" applyFill="1" applyBorder="1" applyAlignment="1">
      <alignment horizontal="center" vertical="center" wrapText="1"/>
    </xf>
    <xf numFmtId="0" fontId="7" fillId="5" borderId="17" xfId="7" applyFont="1" applyFill="1" applyBorder="1" applyAlignment="1">
      <alignment horizontal="center" vertical="center" wrapText="1"/>
    </xf>
    <xf numFmtId="0" fontId="7" fillId="5" borderId="8" xfId="7" applyFont="1" applyFill="1" applyBorder="1" applyAlignment="1">
      <alignment horizontal="center" vertical="center" wrapText="1"/>
    </xf>
    <xf numFmtId="0" fontId="7" fillId="5" borderId="15" xfId="7" applyFont="1" applyFill="1" applyBorder="1" applyAlignment="1">
      <alignment horizontal="center" vertical="center" wrapText="1"/>
    </xf>
    <xf numFmtId="0" fontId="7" fillId="5" borderId="9" xfId="7" applyFont="1" applyFill="1" applyBorder="1" applyAlignment="1">
      <alignment horizontal="center" vertical="center" wrapText="1"/>
    </xf>
    <xf numFmtId="0" fontId="10" fillId="0" borderId="1" xfId="7" applyFont="1" applyFill="1" applyBorder="1" applyAlignment="1">
      <alignment vertical="center" wrapText="1"/>
    </xf>
    <xf numFmtId="0" fontId="11" fillId="0" borderId="1" xfId="7" applyFont="1" applyFill="1" applyBorder="1" applyAlignment="1">
      <alignment vertical="center" wrapText="1"/>
    </xf>
    <xf numFmtId="0" fontId="5" fillId="6" borderId="1" xfId="7" applyFont="1" applyFill="1" applyBorder="1" applyAlignment="1">
      <alignment vertical="center" wrapText="1"/>
    </xf>
    <xf numFmtId="0" fontId="12" fillId="2" borderId="1" xfId="7" applyFont="1" applyFill="1" applyBorder="1" applyAlignment="1">
      <alignment vertical="center" wrapText="1"/>
    </xf>
    <xf numFmtId="0" fontId="11" fillId="0" borderId="1" xfId="7" applyFont="1" applyBorder="1" applyAlignment="1">
      <alignment vertical="center" wrapText="1"/>
    </xf>
    <xf numFmtId="0" fontId="8" fillId="6" borderId="1" xfId="7" applyFont="1" applyFill="1" applyBorder="1" applyAlignment="1">
      <alignment vertical="center" wrapText="1"/>
    </xf>
    <xf numFmtId="0" fontId="9" fillId="6" borderId="1" xfId="7" applyFont="1" applyFill="1" applyBorder="1" applyAlignment="1">
      <alignment vertical="center" wrapText="1"/>
    </xf>
    <xf numFmtId="0" fontId="6" fillId="6" borderId="3" xfId="7" applyFont="1" applyFill="1" applyBorder="1" applyAlignment="1">
      <alignment horizontal="center" vertical="center" wrapText="1"/>
    </xf>
    <xf numFmtId="0" fontId="6" fillId="6" borderId="4" xfId="7" applyFont="1" applyFill="1" applyBorder="1" applyAlignment="1">
      <alignment horizontal="center" vertical="center" wrapText="1"/>
    </xf>
    <xf numFmtId="0" fontId="27" fillId="0" borderId="1" xfId="0" applyFont="1" applyBorder="1" applyAlignment="1">
      <alignment horizontal="center" vertical="center"/>
    </xf>
    <xf numFmtId="0" fontId="19" fillId="6" borderId="1" xfId="10" applyFont="1" applyFill="1" applyBorder="1" applyAlignment="1">
      <alignment horizontal="center" vertical="center" wrapText="1"/>
    </xf>
    <xf numFmtId="0" fontId="29" fillId="6" borderId="1" xfId="10" applyFont="1" applyFill="1" applyBorder="1" applyAlignment="1">
      <alignment horizontal="center" vertical="center"/>
    </xf>
    <xf numFmtId="0" fontId="29" fillId="6" borderId="1" xfId="9" applyNumberFormat="1" applyFont="1" applyFill="1" applyBorder="1" applyAlignment="1">
      <alignment horizontal="center" vertical="center" wrapText="1"/>
    </xf>
    <xf numFmtId="0" fontId="29" fillId="6" borderId="1" xfId="0" applyFont="1" applyFill="1" applyBorder="1" applyAlignment="1">
      <alignment horizontal="center" vertical="center" wrapText="1"/>
    </xf>
    <xf numFmtId="0" fontId="21" fillId="4" borderId="0" xfId="0" applyFont="1" applyFill="1" applyAlignment="1">
      <alignment horizontal="center" vertical="center" wrapText="1"/>
    </xf>
    <xf numFmtId="0" fontId="30" fillId="6" borderId="1" xfId="0" applyFont="1" applyFill="1" applyBorder="1" applyAlignment="1">
      <alignment horizontal="center" vertical="center" wrapText="1"/>
    </xf>
    <xf numFmtId="0" fontId="21" fillId="9" borderId="1" xfId="7" applyFont="1" applyFill="1" applyBorder="1" applyAlignment="1">
      <alignment horizontal="center" vertical="center" wrapText="1"/>
    </xf>
    <xf numFmtId="0" fontId="19" fillId="10" borderId="1" xfId="7" applyFont="1" applyFill="1" applyBorder="1" applyAlignment="1">
      <alignment horizontal="center" vertical="center" wrapText="1"/>
    </xf>
    <xf numFmtId="0" fontId="28" fillId="4" borderId="1" xfId="0" applyFont="1" applyFill="1" applyBorder="1" applyAlignment="1">
      <alignment horizontal="center" vertical="center"/>
    </xf>
    <xf numFmtId="0" fontId="19" fillId="6" borderId="1" xfId="0" applyFont="1" applyFill="1" applyBorder="1" applyAlignment="1">
      <alignment horizontal="center" vertical="center" wrapText="1"/>
    </xf>
    <xf numFmtId="1" fontId="21" fillId="12" borderId="22" xfId="11" applyNumberFormat="1" applyFont="1" applyFill="1" applyBorder="1" applyAlignment="1">
      <alignment horizontal="center" vertical="center" wrapText="1"/>
    </xf>
    <xf numFmtId="1" fontId="21" fillId="12" borderId="23" xfId="11" applyNumberFormat="1" applyFont="1" applyFill="1" applyBorder="1" applyAlignment="1">
      <alignment horizontal="center" vertical="center" wrapText="1"/>
    </xf>
    <xf numFmtId="1" fontId="21" fillId="12" borderId="24" xfId="11" applyNumberFormat="1" applyFont="1" applyFill="1" applyBorder="1" applyAlignment="1">
      <alignment horizontal="center" vertical="center" wrapText="1"/>
    </xf>
    <xf numFmtId="1" fontId="19" fillId="6" borderId="19" xfId="11" applyNumberFormat="1" applyFont="1" applyFill="1" applyBorder="1" applyAlignment="1">
      <alignment horizontal="center" vertical="center" wrapText="1"/>
    </xf>
    <xf numFmtId="1" fontId="19" fillId="6" borderId="16" xfId="11" applyNumberFormat="1" applyFont="1" applyFill="1" applyBorder="1" applyAlignment="1">
      <alignment horizontal="center" vertical="center" wrapText="1"/>
    </xf>
    <xf numFmtId="1" fontId="19" fillId="6" borderId="21" xfId="11" applyNumberFormat="1" applyFont="1" applyFill="1" applyBorder="1" applyAlignment="1">
      <alignment horizontal="center" vertical="center" wrapText="1"/>
    </xf>
    <xf numFmtId="0" fontId="28" fillId="4" borderId="1" xfId="0" applyFont="1" applyFill="1" applyBorder="1" applyAlignment="1">
      <alignment horizontal="center" vertical="center" wrapText="1"/>
    </xf>
    <xf numFmtId="166" fontId="28" fillId="4" borderId="1" xfId="0" applyNumberFormat="1" applyFont="1" applyFill="1" applyBorder="1" applyAlignment="1">
      <alignment horizontal="center" vertical="center" wrapText="1"/>
    </xf>
    <xf numFmtId="167" fontId="28" fillId="0" borderId="1" xfId="12" applyNumberFormat="1" applyFont="1" applyFill="1" applyBorder="1" applyAlignment="1">
      <alignment horizontal="center" vertical="center"/>
    </xf>
    <xf numFmtId="167" fontId="28" fillId="0" borderId="3" xfId="12" applyNumberFormat="1" applyFont="1" applyFill="1" applyBorder="1" applyAlignment="1">
      <alignment horizontal="center" vertical="center"/>
    </xf>
    <xf numFmtId="167" fontId="28" fillId="0" borderId="4" xfId="12" applyNumberFormat="1" applyFont="1" applyFill="1" applyBorder="1" applyAlignment="1">
      <alignment horizontal="center" vertical="center"/>
    </xf>
    <xf numFmtId="167" fontId="28" fillId="0" borderId="10" xfId="12" applyNumberFormat="1" applyFont="1" applyFill="1" applyBorder="1" applyAlignment="1">
      <alignment horizontal="center" vertical="center"/>
    </xf>
    <xf numFmtId="0" fontId="19" fillId="6" borderId="3" xfId="0" applyFont="1" applyFill="1" applyBorder="1" applyAlignment="1">
      <alignment horizontal="center" vertical="center"/>
    </xf>
    <xf numFmtId="0" fontId="19" fillId="6" borderId="4" xfId="0" applyFont="1" applyFill="1" applyBorder="1" applyAlignment="1">
      <alignment horizontal="center" vertical="center"/>
    </xf>
    <xf numFmtId="0" fontId="19" fillId="6" borderId="10" xfId="0" applyFont="1" applyFill="1" applyBorder="1" applyAlignment="1">
      <alignment horizontal="center" vertical="center"/>
    </xf>
    <xf numFmtId="0" fontId="26" fillId="4" borderId="1" xfId="0" applyFont="1" applyFill="1" applyBorder="1" applyAlignment="1">
      <alignment horizontal="left" vertical="center"/>
    </xf>
    <xf numFmtId="168" fontId="26" fillId="4" borderId="7" xfId="0" applyNumberFormat="1" applyFont="1" applyFill="1" applyBorder="1" applyAlignment="1">
      <alignment horizontal="center" vertical="center"/>
    </xf>
    <xf numFmtId="168" fontId="26" fillId="4" borderId="13" xfId="0" applyNumberFormat="1" applyFont="1" applyFill="1" applyBorder="1" applyAlignment="1">
      <alignment horizontal="center" vertical="center"/>
    </xf>
    <xf numFmtId="0" fontId="21" fillId="4" borderId="15" xfId="0" applyFont="1" applyFill="1" applyBorder="1" applyAlignment="1">
      <alignment horizontal="center" vertical="center" wrapText="1"/>
    </xf>
  </cellXfs>
  <cellStyles count="13">
    <cellStyle name="Estilo 1" xfId="1" xr:uid="{00000000-0005-0000-0000-000000000000}"/>
    <cellStyle name="Millares" xfId="2" builtinId="3"/>
    <cellStyle name="Millares [0] 2" xfId="12" xr:uid="{D37F455F-9034-4DC0-879B-E5783F572462}"/>
    <cellStyle name="Normal" xfId="0" builtinId="0"/>
    <cellStyle name="Normal 2" xfId="3" xr:uid="{00000000-0005-0000-0000-000003000000}"/>
    <cellStyle name="Normal 2 10" xfId="10" xr:uid="{0135D932-8BBE-48CC-9F72-18E9851D444A}"/>
    <cellStyle name="Normal 3" xfId="4" xr:uid="{00000000-0005-0000-0000-000004000000}"/>
    <cellStyle name="Normal 3 2" xfId="11" xr:uid="{3E7507F3-0AD0-4BB8-8E0D-781656750307}"/>
    <cellStyle name="Normal_Condiciones Obligatorias TRDM" xfId="5" xr:uid="{00000000-0005-0000-0000-000006000000}"/>
    <cellStyle name="Normal_Slips Publicados" xfId="6" xr:uid="{00000000-0005-0000-0000-000007000000}"/>
    <cellStyle name="Normal_Slips Publicados_Condiciones Complementarias TRDM" xfId="7" xr:uid="{00000000-0005-0000-0000-000008000000}"/>
    <cellStyle name="Porcentaje" xfId="8" builtinId="5"/>
    <cellStyle name="Texto explicativo" xfId="9" builtinId="5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CONCURSOS%20DE%20MERITOS\Licitaciones\LOTERIA%20DE%20BOGOTA\CONTRATACION%20DIRECTA%202007\CALIFICACION\CALIFICACION%20FINAL%20LOTER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01\DOCUMENTOS%20TECNICO%20-%20COMERCIAL\CONTRATACION%20ASEGURADORAS\ENTIDADES%20ESTATALES\METROVIVIENDA\PROCESO%20SEGUROS%202010\CUADRO%20RESUMEN%20-%202010%20METROVIVIENDA%20QB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RIDICA"/>
      <sheetName val="FINANCIERA"/>
      <sheetName val="1 PARTICIPANTES"/>
      <sheetName val="2 CRITERIOS"/>
      <sheetName val="3 TRDM AMP OB"/>
      <sheetName val="4 TRDM AMP AD"/>
      <sheetName val="5 TRDM CLA OB"/>
      <sheetName val="6 TRDM CLA AD"/>
      <sheetName val="7 TRDM VLR1"/>
      <sheetName val="8 AU AMP OB"/>
      <sheetName val="9 AU AMP AD"/>
      <sheetName val="10 AU CLA OB"/>
      <sheetName val="11 AU CLA AD"/>
      <sheetName val="12 AU VLR"/>
      <sheetName val="13 SO AMP OB"/>
      <sheetName val="14 SO VLR"/>
      <sheetName val="15 TV AMP OB"/>
      <sheetName val="16 TV CLA OB"/>
      <sheetName val="17 TV CLA AD"/>
      <sheetName val="18 TV VLR"/>
      <sheetName val="19 MN AMP OB"/>
      <sheetName val="20 MN CLA OB"/>
      <sheetName val="21 MN CLA AD"/>
      <sheetName val="22 MN VLR"/>
      <sheetName val="23 RCE AMP OB"/>
      <sheetName val="24 RCE AMP AD"/>
      <sheetName val="25 RCE CLA OB"/>
      <sheetName val="26 RCE CLA AD"/>
      <sheetName val="27 RCE VLR"/>
      <sheetName val="28 RCSP AMP OB"/>
      <sheetName val="29 RCSP AMP AD"/>
      <sheetName val="30 RCSP CLA OB"/>
      <sheetName val="31 RCSP CLA AD"/>
      <sheetName val="32 RCSP VLR"/>
      <sheetName val="33 VGD AMP OB"/>
      <sheetName val="34 VGD AMP AD"/>
      <sheetName val="35 VGD CLA OB"/>
      <sheetName val="37 VGD VLR"/>
      <sheetName val="38 IND AMP OB"/>
      <sheetName val="39 IND AMP AD"/>
      <sheetName val="40 IND CLA OB"/>
      <sheetName val="41 IND CLA AD"/>
      <sheetName val="41 IND VLR"/>
      <sheetName val="42  VGE  AMP OB"/>
      <sheetName val="43 VGE AMP AD"/>
      <sheetName val="44  VGE CLA OB"/>
      <sheetName val="46 VGE VLR"/>
      <sheetName val="47 SIN"/>
      <sheetName val="48 RESUMEN GENERAL"/>
      <sheetName val="49 MAYORES PUNTAJES"/>
      <sheetName val="1_PARTICIPANTES"/>
      <sheetName val="2_CRITERIOS"/>
      <sheetName val="3_TRDM_AMP_OB"/>
      <sheetName val="4_TRDM_AMP_AD"/>
      <sheetName val="5_TRDM_CLA_OB"/>
      <sheetName val="6_TRDM_CLA_AD"/>
      <sheetName val="7_TRDM_VLR1"/>
      <sheetName val="8_AU_AMP_OB"/>
      <sheetName val="9_AU_AMP_AD"/>
      <sheetName val="10_AU_CLA_OB"/>
      <sheetName val="11_AU_CLA_AD"/>
      <sheetName val="12_AU_VLR"/>
      <sheetName val="13_SO_AMP_OB"/>
      <sheetName val="14_SO_VLR"/>
      <sheetName val="15_TV_AMP_OB"/>
      <sheetName val="16_TV_CLA_OB"/>
      <sheetName val="17_TV_CLA_AD"/>
      <sheetName val="18_TV_VLR"/>
      <sheetName val="19_MN_AMP_OB"/>
      <sheetName val="20_MN_CLA_OB"/>
      <sheetName val="21_MN_CLA_AD"/>
      <sheetName val="22_MN_VLR"/>
      <sheetName val="23_RCE_AMP_OB"/>
      <sheetName val="24_RCE_AMP_AD"/>
      <sheetName val="25_RCE_CLA_OB"/>
      <sheetName val="26_RCE_CLA_AD"/>
      <sheetName val="27_RCE_VLR"/>
      <sheetName val="28_RCSP_AMP_OB"/>
      <sheetName val="29_RCSP_AMP_AD"/>
      <sheetName val="30_RCSP_CLA_OB"/>
      <sheetName val="31_RCSP_CLA_AD"/>
      <sheetName val="32_RCSP_VLR"/>
      <sheetName val="33_VGD_AMP_OB"/>
      <sheetName val="34_VGD_AMP_AD"/>
      <sheetName val="35_VGD_CLA_OB"/>
      <sheetName val="37_VGD_VLR"/>
      <sheetName val="38_IND_AMP_OB"/>
      <sheetName val="39_IND_AMP_AD"/>
      <sheetName val="40_IND_CLA_OB"/>
      <sheetName val="41_IND_CLA_AD"/>
      <sheetName val="41_IND_VLR"/>
      <sheetName val="42__VGE__AMP_OB"/>
      <sheetName val="43_VGE_AMP_AD"/>
      <sheetName val="44__VGE_CLA_OB"/>
      <sheetName val="46_VGE_VLR"/>
      <sheetName val="47_SIN"/>
      <sheetName val="48_RESUMEN_GENERAL"/>
      <sheetName val="49_MAYORES_PUNTAJES"/>
      <sheetName val="1_PARTICIPANTES1"/>
      <sheetName val="2_CRITERIOS1"/>
      <sheetName val="3_TRDM_AMP_OB1"/>
      <sheetName val="4_TRDM_AMP_AD1"/>
      <sheetName val="5_TRDM_CLA_OB1"/>
      <sheetName val="6_TRDM_CLA_AD1"/>
      <sheetName val="7_TRDM_VLR11"/>
      <sheetName val="8_AU_AMP_OB1"/>
      <sheetName val="9_AU_AMP_AD1"/>
      <sheetName val="10_AU_CLA_OB1"/>
      <sheetName val="11_AU_CLA_AD1"/>
      <sheetName val="12_AU_VLR1"/>
      <sheetName val="13_SO_AMP_OB1"/>
      <sheetName val="14_SO_VLR1"/>
      <sheetName val="15_TV_AMP_OB1"/>
      <sheetName val="16_TV_CLA_OB1"/>
      <sheetName val="17_TV_CLA_AD1"/>
      <sheetName val="18_TV_VLR1"/>
      <sheetName val="19_MN_AMP_OB1"/>
      <sheetName val="20_MN_CLA_OB1"/>
      <sheetName val="21_MN_CLA_AD1"/>
      <sheetName val="22_MN_VLR1"/>
      <sheetName val="23_RCE_AMP_OB1"/>
      <sheetName val="24_RCE_AMP_AD1"/>
      <sheetName val="25_RCE_CLA_OB1"/>
      <sheetName val="26_RCE_CLA_AD1"/>
      <sheetName val="27_RCE_VLR1"/>
      <sheetName val="28_RCSP_AMP_OB1"/>
      <sheetName val="29_RCSP_AMP_AD1"/>
      <sheetName val="30_RCSP_CLA_OB1"/>
      <sheetName val="31_RCSP_CLA_AD1"/>
      <sheetName val="32_RCSP_VLR1"/>
      <sheetName val="33_VGD_AMP_OB1"/>
      <sheetName val="34_VGD_AMP_AD1"/>
      <sheetName val="35_VGD_CLA_OB1"/>
      <sheetName val="37_VGD_VLR1"/>
      <sheetName val="38_IND_AMP_OB1"/>
      <sheetName val="39_IND_AMP_AD1"/>
      <sheetName val="40_IND_CLA_OB1"/>
      <sheetName val="41_IND_CLA_AD1"/>
      <sheetName val="41_IND_VLR1"/>
      <sheetName val="42__VGE__AMP_OB1"/>
      <sheetName val="43_VGE_AMP_AD1"/>
      <sheetName val="44__VGE_CLA_OB1"/>
      <sheetName val="46_VGE_VLR1"/>
      <sheetName val="47_SIN1"/>
      <sheetName val="48_RESUMEN_GENERAL1"/>
      <sheetName val="49_MAYORES_PUNTAJES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uperado_Hoja1"/>
      <sheetName val="CUADRO PRESENTACION"/>
      <sheetName val="RIESGOS"/>
      <sheetName val="COBERTURAS"/>
      <sheetName val="CUADRO RESUMEN"/>
      <sheetName val="Info"/>
      <sheetName val="P Y G FINANCIERO"/>
      <sheetName val="Rea"/>
      <sheetName val="P&amp;G"/>
      <sheetName val="% Pérdida"/>
      <sheetName val="CUADRO_PRESENTACION"/>
      <sheetName val="CUADRO_RESUMEN"/>
      <sheetName val="P_Y_G_FINANCIERO"/>
      <sheetName val="%_Pérdida"/>
      <sheetName val="CUADRO_PRESENTACION1"/>
      <sheetName val="CUADRO_RESUMEN1"/>
      <sheetName val="P_Y_G_FINANCIERO1"/>
      <sheetName val="%_Pérdida1"/>
      <sheetName val="CONSOL"/>
      <sheetName val="LC"/>
      <sheetName val="PRESUPUESTO"/>
      <sheetName val="Links"/>
      <sheetName val="Lead"/>
    </sheetNames>
    <sheetDataSet>
      <sheetData sheetId="0" refreshError="1"/>
      <sheetData sheetId="1" refreshError="1"/>
      <sheetData sheetId="2" refreshError="1"/>
      <sheetData sheetId="3" refreshError="1"/>
      <sheetData sheetId="4" refreshError="1">
        <row r="21">
          <cell r="L21" t="str">
            <v>-  TERREMOTO, TEMBLOR, ERUPCIÓN VOLCANICA:  SIN DEDUCIBLE</v>
          </cell>
        </row>
        <row r="22">
          <cell r="L22" t="str">
            <v>-  AMCCoPH AMIT, TERRORISMO  Y SABOTAJE: SIN DEDUCIBLE</v>
          </cell>
        </row>
        <row r="23">
          <cell r="L23" t="str">
            <v>-  HURTO CALIFICADO Y HURTO SIMPLE PARA CUALQUIER BIENES DIFERENTES A EQUIPOS ELECTRICOS Y ELECTRONICOS Y MAQUINARIA: SIN DEDUCIBLE</v>
          </cell>
        </row>
        <row r="24">
          <cell r="L24" t="str">
            <v>-  DEMAS EVENTOS PARA CUALQUIER BIENES DIFERENTES A EQUIPOS ELECTRICOS Y ELECTRONICOS Y MAQUINARIA: SIN DEDUCIBLE</v>
          </cell>
        </row>
        <row r="25">
          <cell r="L25" t="str">
            <v>-  HURTO CALIFICADO Y HURTO SIMPLE DE EQUIPOS ELECTRICOS Y ELECTRONICOS (EXCEPTO CELULARES, AVANTELES, BEEPERS, RADIOTELÉFONOS Y DEMÁS EQUIPOS PORTATILES DE COMUNICACIÓN, CUALQUIER TECNOLOGIA): SIN DEDUCIBLE</v>
          </cell>
        </row>
      </sheetData>
      <sheetData sheetId="5" refreshError="1"/>
      <sheetData sheetId="6" refreshError="1"/>
      <sheetData sheetId="7" refreshError="1"/>
      <sheetData sheetId="8" refreshError="1"/>
      <sheetData sheetId="9" refreshError="1"/>
      <sheetData sheetId="10"/>
      <sheetData sheetId="11">
        <row r="21">
          <cell r="L21" t="str">
            <v>-  TERREMOTO, TEMBLOR, ERUPCIÓN VOLCANICA:  SIN DEDUCIBLE</v>
          </cell>
        </row>
      </sheetData>
      <sheetData sheetId="12"/>
      <sheetData sheetId="13"/>
      <sheetData sheetId="14"/>
      <sheetData sheetId="15">
        <row r="21">
          <cell r="L21" t="str">
            <v>-  TERREMOTO, TEMBLOR, ERUPCIÓN VOLCANICA:  SIN DEDUCIBLE</v>
          </cell>
        </row>
      </sheetData>
      <sheetData sheetId="16"/>
      <sheetData sheetId="17"/>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59D83-D34F-4ED4-BCD4-89CE045DE031}">
  <dimension ref="A1:IV31"/>
  <sheetViews>
    <sheetView showGridLines="0" topLeftCell="A8" workbookViewId="0">
      <selection activeCell="A11" sqref="A11:D11"/>
    </sheetView>
  </sheetViews>
  <sheetFormatPr baseColWidth="10" defaultColWidth="10.7109375" defaultRowHeight="14.25" x14ac:dyDescent="0.25"/>
  <cols>
    <col min="1" max="4" width="39.5703125" style="2" customWidth="1"/>
    <col min="5" max="16384" width="10.7109375" style="2"/>
  </cols>
  <sheetData>
    <row r="1" spans="1:256" ht="21.4" customHeight="1" x14ac:dyDescent="0.25">
      <c r="A1" s="122" t="s">
        <v>4</v>
      </c>
      <c r="B1" s="123"/>
      <c r="C1" s="123"/>
      <c r="D1" s="124"/>
      <c r="E1" s="63"/>
      <c r="F1" s="63"/>
      <c r="G1" s="63"/>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52"/>
      <c r="CT1" s="52"/>
      <c r="CU1" s="52"/>
      <c r="CV1" s="52"/>
      <c r="CW1" s="52"/>
      <c r="CX1" s="52"/>
      <c r="CY1" s="52"/>
      <c r="CZ1" s="52"/>
      <c r="DA1" s="52"/>
      <c r="DB1" s="52"/>
      <c r="DC1" s="52"/>
      <c r="DD1" s="52"/>
      <c r="DE1" s="52"/>
      <c r="DF1" s="52"/>
      <c r="DG1" s="52"/>
      <c r="DH1" s="52"/>
      <c r="DI1" s="52"/>
      <c r="DJ1" s="52"/>
      <c r="DK1" s="52"/>
      <c r="DL1" s="52"/>
      <c r="DM1" s="52"/>
      <c r="DN1" s="52"/>
      <c r="DO1" s="52"/>
      <c r="DP1" s="52"/>
      <c r="DQ1" s="52"/>
      <c r="DR1" s="52"/>
      <c r="DS1" s="52"/>
      <c r="DT1" s="52"/>
      <c r="DU1" s="52"/>
      <c r="DV1" s="52"/>
      <c r="DW1" s="52"/>
      <c r="DX1" s="52"/>
      <c r="DY1" s="52"/>
      <c r="DZ1" s="52"/>
      <c r="EA1" s="52"/>
      <c r="EB1" s="52"/>
      <c r="EC1" s="52"/>
      <c r="ED1" s="52"/>
      <c r="EE1" s="52"/>
      <c r="EF1" s="52"/>
      <c r="EG1" s="52"/>
      <c r="EH1" s="52"/>
      <c r="EI1" s="52"/>
      <c r="EJ1" s="52"/>
      <c r="EK1" s="52"/>
      <c r="EL1" s="52"/>
      <c r="EM1" s="52"/>
      <c r="EN1" s="52"/>
      <c r="EO1" s="52"/>
      <c r="EP1" s="52"/>
      <c r="EQ1" s="52"/>
      <c r="ER1" s="52"/>
      <c r="ES1" s="52"/>
      <c r="ET1" s="52"/>
      <c r="EU1" s="52"/>
      <c r="EV1" s="52"/>
      <c r="EW1" s="52"/>
      <c r="EX1" s="52"/>
      <c r="EY1" s="52"/>
      <c r="EZ1" s="52"/>
      <c r="FA1" s="52"/>
      <c r="FB1" s="52"/>
      <c r="FC1" s="52"/>
      <c r="FD1" s="52"/>
      <c r="FE1" s="52"/>
      <c r="FF1" s="52"/>
      <c r="FG1" s="52"/>
      <c r="FH1" s="52"/>
      <c r="FI1" s="52"/>
      <c r="FJ1" s="52"/>
      <c r="FK1" s="52"/>
      <c r="FL1" s="52"/>
      <c r="FM1" s="52"/>
      <c r="FN1" s="52"/>
      <c r="FO1" s="52"/>
      <c r="FP1" s="52"/>
      <c r="FQ1" s="52"/>
      <c r="FR1" s="52"/>
      <c r="FS1" s="52"/>
      <c r="FT1" s="52"/>
      <c r="FU1" s="52"/>
      <c r="FV1" s="52"/>
      <c r="FW1" s="52"/>
      <c r="FX1" s="52"/>
      <c r="FY1" s="52"/>
      <c r="FZ1" s="52"/>
      <c r="GA1" s="52"/>
      <c r="GB1" s="52"/>
      <c r="GC1" s="52"/>
      <c r="GD1" s="52"/>
      <c r="GE1" s="52"/>
      <c r="GF1" s="52"/>
      <c r="GG1" s="52"/>
      <c r="GH1" s="52"/>
      <c r="GI1" s="52"/>
      <c r="GJ1" s="52"/>
      <c r="GK1" s="52"/>
      <c r="GL1" s="52"/>
      <c r="GM1" s="52"/>
      <c r="GN1" s="52"/>
      <c r="GO1" s="52"/>
      <c r="GP1" s="52"/>
      <c r="GQ1" s="52"/>
      <c r="GR1" s="52"/>
      <c r="GS1" s="52"/>
      <c r="GT1" s="52"/>
      <c r="GU1" s="52"/>
      <c r="GV1" s="52"/>
      <c r="GW1" s="52"/>
      <c r="GX1" s="52"/>
      <c r="GY1" s="52"/>
      <c r="GZ1" s="52"/>
      <c r="HA1" s="52"/>
      <c r="HB1" s="52"/>
      <c r="HC1" s="52"/>
      <c r="HD1" s="52"/>
      <c r="HE1" s="52"/>
      <c r="HF1" s="52"/>
      <c r="HG1" s="52"/>
      <c r="HH1" s="52"/>
      <c r="HI1" s="52"/>
      <c r="HJ1" s="52"/>
      <c r="HK1" s="52"/>
      <c r="HL1" s="52"/>
      <c r="HM1" s="52"/>
      <c r="HN1" s="52"/>
      <c r="HO1" s="52"/>
      <c r="HP1" s="52"/>
      <c r="HQ1" s="52"/>
      <c r="HR1" s="52"/>
      <c r="HS1" s="52"/>
      <c r="HT1" s="52"/>
      <c r="HU1" s="52"/>
      <c r="HV1" s="52"/>
      <c r="HW1" s="52"/>
      <c r="HX1" s="52"/>
      <c r="HY1" s="52"/>
      <c r="HZ1" s="52"/>
      <c r="IA1" s="52"/>
      <c r="IB1" s="52"/>
      <c r="IC1" s="52"/>
      <c r="ID1" s="52"/>
      <c r="IE1" s="52"/>
      <c r="IF1" s="52"/>
      <c r="IG1" s="52"/>
      <c r="IH1" s="52"/>
      <c r="II1" s="52"/>
      <c r="IJ1" s="52"/>
      <c r="IK1" s="52"/>
      <c r="IL1" s="52"/>
      <c r="IM1" s="52"/>
      <c r="IN1" s="52"/>
      <c r="IO1" s="52"/>
      <c r="IP1" s="52"/>
      <c r="IQ1" s="52"/>
      <c r="IR1" s="52"/>
      <c r="IS1" s="52"/>
      <c r="IT1" s="52"/>
      <c r="IU1" s="52"/>
      <c r="IV1" s="52"/>
    </row>
    <row r="2" spans="1:256" ht="28.5" customHeight="1" x14ac:dyDescent="0.25">
      <c r="A2" s="125" t="s">
        <v>50</v>
      </c>
      <c r="B2" s="126"/>
      <c r="C2" s="126"/>
      <c r="D2" s="127"/>
      <c r="E2" s="63"/>
      <c r="F2" s="63"/>
      <c r="G2" s="63"/>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c r="DD2" s="52"/>
      <c r="DE2" s="52"/>
      <c r="DF2" s="52"/>
      <c r="DG2" s="52"/>
      <c r="DH2" s="52"/>
      <c r="DI2" s="52"/>
      <c r="DJ2" s="52"/>
      <c r="DK2" s="52"/>
      <c r="DL2" s="52"/>
      <c r="DM2" s="52"/>
      <c r="DN2" s="52"/>
      <c r="DO2" s="52"/>
      <c r="DP2" s="52"/>
      <c r="DQ2" s="52"/>
      <c r="DR2" s="52"/>
      <c r="DS2" s="52"/>
      <c r="DT2" s="52"/>
      <c r="DU2" s="52"/>
      <c r="DV2" s="52"/>
      <c r="DW2" s="52"/>
      <c r="DX2" s="52"/>
      <c r="DY2" s="52"/>
      <c r="DZ2" s="52"/>
      <c r="EA2" s="52"/>
      <c r="EB2" s="52"/>
      <c r="EC2" s="52"/>
      <c r="ED2" s="52"/>
      <c r="EE2" s="52"/>
      <c r="EF2" s="52"/>
      <c r="EG2" s="52"/>
      <c r="EH2" s="52"/>
      <c r="EI2" s="52"/>
      <c r="EJ2" s="52"/>
      <c r="EK2" s="52"/>
      <c r="EL2" s="52"/>
      <c r="EM2" s="52"/>
      <c r="EN2" s="52"/>
      <c r="EO2" s="52"/>
      <c r="EP2" s="52"/>
      <c r="EQ2" s="52"/>
      <c r="ER2" s="52"/>
      <c r="ES2" s="52"/>
      <c r="ET2" s="52"/>
      <c r="EU2" s="52"/>
      <c r="EV2" s="52"/>
      <c r="EW2" s="52"/>
      <c r="EX2" s="52"/>
      <c r="EY2" s="52"/>
      <c r="EZ2" s="52"/>
      <c r="FA2" s="52"/>
      <c r="FB2" s="52"/>
      <c r="FC2" s="52"/>
      <c r="FD2" s="52"/>
      <c r="FE2" s="52"/>
      <c r="FF2" s="52"/>
      <c r="FG2" s="52"/>
      <c r="FH2" s="52"/>
      <c r="FI2" s="52"/>
      <c r="FJ2" s="52"/>
      <c r="FK2" s="52"/>
      <c r="FL2" s="52"/>
      <c r="FM2" s="52"/>
      <c r="FN2" s="52"/>
      <c r="FO2" s="52"/>
      <c r="FP2" s="52"/>
      <c r="FQ2" s="52"/>
      <c r="FR2" s="52"/>
      <c r="FS2" s="52"/>
      <c r="FT2" s="52"/>
      <c r="FU2" s="52"/>
      <c r="FV2" s="52"/>
      <c r="FW2" s="52"/>
      <c r="FX2" s="52"/>
      <c r="FY2" s="52"/>
      <c r="FZ2" s="52"/>
      <c r="GA2" s="52"/>
      <c r="GB2" s="52"/>
      <c r="GC2" s="52"/>
      <c r="GD2" s="52"/>
      <c r="GE2" s="52"/>
      <c r="GF2" s="52"/>
      <c r="GG2" s="52"/>
      <c r="GH2" s="52"/>
      <c r="GI2" s="52"/>
      <c r="GJ2" s="52"/>
      <c r="GK2" s="52"/>
      <c r="GL2" s="52"/>
      <c r="GM2" s="52"/>
      <c r="GN2" s="52"/>
      <c r="GO2" s="52"/>
      <c r="GP2" s="52"/>
      <c r="GQ2" s="52"/>
      <c r="GR2" s="52"/>
      <c r="GS2" s="52"/>
      <c r="GT2" s="52"/>
      <c r="GU2" s="52"/>
      <c r="GV2" s="52"/>
      <c r="GW2" s="52"/>
      <c r="GX2" s="52"/>
      <c r="GY2" s="52"/>
      <c r="GZ2" s="52"/>
      <c r="HA2" s="52"/>
      <c r="HB2" s="52"/>
      <c r="HC2" s="52"/>
      <c r="HD2" s="52"/>
      <c r="HE2" s="52"/>
      <c r="HF2" s="52"/>
      <c r="HG2" s="52"/>
      <c r="HH2" s="52"/>
      <c r="HI2" s="52"/>
      <c r="HJ2" s="52"/>
      <c r="HK2" s="52"/>
      <c r="HL2" s="52"/>
      <c r="HM2" s="52"/>
      <c r="HN2" s="52"/>
      <c r="HO2" s="52"/>
      <c r="HP2" s="52"/>
      <c r="HQ2" s="52"/>
      <c r="HR2" s="52"/>
      <c r="HS2" s="52"/>
      <c r="HT2" s="52"/>
      <c r="HU2" s="52"/>
      <c r="HV2" s="52"/>
      <c r="HW2" s="52"/>
      <c r="HX2" s="52"/>
      <c r="HY2" s="52"/>
      <c r="HZ2" s="52"/>
      <c r="IA2" s="52"/>
      <c r="IB2" s="52"/>
      <c r="IC2" s="52"/>
      <c r="ID2" s="52"/>
      <c r="IE2" s="52"/>
      <c r="IF2" s="52"/>
      <c r="IG2" s="52"/>
      <c r="IH2" s="52"/>
      <c r="II2" s="52"/>
      <c r="IJ2" s="52"/>
      <c r="IK2" s="52"/>
      <c r="IL2" s="52"/>
      <c r="IM2" s="52"/>
      <c r="IN2" s="52"/>
      <c r="IO2" s="52"/>
      <c r="IP2" s="52"/>
      <c r="IQ2" s="52"/>
      <c r="IR2" s="52"/>
      <c r="IS2" s="52"/>
      <c r="IT2" s="52"/>
      <c r="IU2" s="52"/>
      <c r="IV2" s="52"/>
    </row>
    <row r="3" spans="1:256" ht="14.25" customHeight="1" thickBot="1" x14ac:dyDescent="0.3">
      <c r="A3" s="128" t="s">
        <v>51</v>
      </c>
      <c r="B3" s="129"/>
      <c r="C3" s="129"/>
      <c r="D3" s="130"/>
      <c r="E3" s="63"/>
      <c r="F3" s="63"/>
      <c r="G3" s="63"/>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2"/>
      <c r="DR3" s="52"/>
      <c r="DS3" s="52"/>
      <c r="DT3" s="52"/>
      <c r="DU3" s="52"/>
      <c r="DV3" s="52"/>
      <c r="DW3" s="52"/>
      <c r="DX3" s="52"/>
      <c r="DY3" s="52"/>
      <c r="DZ3" s="52"/>
      <c r="EA3" s="52"/>
      <c r="EB3" s="52"/>
      <c r="EC3" s="52"/>
      <c r="ED3" s="52"/>
      <c r="EE3" s="52"/>
      <c r="EF3" s="52"/>
      <c r="EG3" s="52"/>
      <c r="EH3" s="52"/>
      <c r="EI3" s="52"/>
      <c r="EJ3" s="52"/>
      <c r="EK3" s="52"/>
      <c r="EL3" s="52"/>
      <c r="EM3" s="52"/>
      <c r="EN3" s="52"/>
      <c r="EO3" s="52"/>
      <c r="EP3" s="52"/>
      <c r="EQ3" s="52"/>
      <c r="ER3" s="52"/>
      <c r="ES3" s="52"/>
      <c r="ET3" s="52"/>
      <c r="EU3" s="52"/>
      <c r="EV3" s="52"/>
      <c r="EW3" s="52"/>
      <c r="EX3" s="52"/>
      <c r="EY3" s="52"/>
      <c r="EZ3" s="52"/>
      <c r="FA3" s="52"/>
      <c r="FB3" s="52"/>
      <c r="FC3" s="52"/>
      <c r="FD3" s="52"/>
      <c r="FE3" s="52"/>
      <c r="FF3" s="52"/>
      <c r="FG3" s="52"/>
      <c r="FH3" s="52"/>
      <c r="FI3" s="52"/>
      <c r="FJ3" s="52"/>
      <c r="FK3" s="52"/>
      <c r="FL3" s="52"/>
      <c r="FM3" s="52"/>
      <c r="FN3" s="52"/>
      <c r="FO3" s="52"/>
      <c r="FP3" s="52"/>
      <c r="FQ3" s="52"/>
      <c r="FR3" s="52"/>
      <c r="FS3" s="52"/>
      <c r="FT3" s="52"/>
      <c r="FU3" s="52"/>
      <c r="FV3" s="52"/>
      <c r="FW3" s="52"/>
      <c r="FX3" s="52"/>
      <c r="FY3" s="52"/>
      <c r="FZ3" s="52"/>
      <c r="GA3" s="52"/>
      <c r="GB3" s="52"/>
      <c r="GC3" s="52"/>
      <c r="GD3" s="52"/>
      <c r="GE3" s="52"/>
      <c r="GF3" s="52"/>
      <c r="GG3" s="52"/>
      <c r="GH3" s="52"/>
      <c r="GI3" s="52"/>
      <c r="GJ3" s="52"/>
      <c r="GK3" s="52"/>
      <c r="GL3" s="52"/>
      <c r="GM3" s="52"/>
      <c r="GN3" s="52"/>
      <c r="GO3" s="52"/>
      <c r="GP3" s="52"/>
      <c r="GQ3" s="52"/>
      <c r="GR3" s="52"/>
      <c r="GS3" s="52"/>
      <c r="GT3" s="52"/>
      <c r="GU3" s="52"/>
      <c r="GV3" s="52"/>
      <c r="GW3" s="52"/>
      <c r="GX3" s="52"/>
      <c r="GY3" s="52"/>
      <c r="GZ3" s="52"/>
      <c r="HA3" s="52"/>
      <c r="HB3" s="52"/>
      <c r="HC3" s="52"/>
      <c r="HD3" s="52"/>
      <c r="HE3" s="52"/>
      <c r="HF3" s="52"/>
      <c r="HG3" s="52"/>
      <c r="HH3" s="52"/>
      <c r="HI3" s="52"/>
      <c r="HJ3" s="52"/>
      <c r="HK3" s="52"/>
      <c r="HL3" s="52"/>
      <c r="HM3" s="52"/>
      <c r="HN3" s="52"/>
      <c r="HO3" s="52"/>
      <c r="HP3" s="52"/>
      <c r="HQ3" s="52"/>
      <c r="HR3" s="52"/>
      <c r="HS3" s="52"/>
      <c r="HT3" s="52"/>
      <c r="HU3" s="52"/>
      <c r="HV3" s="52"/>
      <c r="HW3" s="52"/>
      <c r="HX3" s="52"/>
      <c r="HY3" s="52"/>
      <c r="HZ3" s="52"/>
      <c r="IA3" s="52"/>
      <c r="IB3" s="52"/>
      <c r="IC3" s="52"/>
      <c r="ID3" s="52"/>
      <c r="IE3" s="52"/>
      <c r="IF3" s="52"/>
      <c r="IG3" s="52"/>
      <c r="IH3" s="52"/>
      <c r="II3" s="52"/>
      <c r="IJ3" s="52"/>
      <c r="IK3" s="52"/>
      <c r="IL3" s="52"/>
      <c r="IM3" s="52"/>
      <c r="IN3" s="52"/>
      <c r="IO3" s="52"/>
      <c r="IP3" s="52"/>
      <c r="IQ3" s="52"/>
      <c r="IR3" s="52"/>
      <c r="IS3" s="52"/>
      <c r="IT3" s="52"/>
      <c r="IU3" s="52"/>
      <c r="IV3" s="52"/>
    </row>
    <row r="4" spans="1:256" ht="67.900000000000006" customHeight="1" x14ac:dyDescent="0.25">
      <c r="A4" s="118" t="s">
        <v>52</v>
      </c>
      <c r="B4" s="119"/>
      <c r="C4" s="119"/>
      <c r="D4" s="120"/>
      <c r="E4" s="63"/>
      <c r="F4" s="63"/>
      <c r="G4" s="63"/>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2"/>
      <c r="EO4" s="52"/>
      <c r="EP4" s="52"/>
      <c r="EQ4" s="52"/>
      <c r="ER4" s="52"/>
      <c r="ES4" s="52"/>
      <c r="ET4" s="52"/>
      <c r="EU4" s="52"/>
      <c r="EV4" s="52"/>
      <c r="EW4" s="52"/>
      <c r="EX4" s="52"/>
      <c r="EY4" s="52"/>
      <c r="EZ4" s="52"/>
      <c r="FA4" s="52"/>
      <c r="FB4" s="52"/>
      <c r="FC4" s="52"/>
      <c r="FD4" s="52"/>
      <c r="FE4" s="52"/>
      <c r="FF4" s="52"/>
      <c r="FG4" s="52"/>
      <c r="FH4" s="52"/>
      <c r="FI4" s="52"/>
      <c r="FJ4" s="52"/>
      <c r="FK4" s="52"/>
      <c r="FL4" s="52"/>
      <c r="FM4" s="52"/>
      <c r="FN4" s="52"/>
      <c r="FO4" s="52"/>
      <c r="FP4" s="52"/>
      <c r="FQ4" s="52"/>
      <c r="FR4" s="52"/>
      <c r="FS4" s="52"/>
      <c r="FT4" s="52"/>
      <c r="FU4" s="52"/>
      <c r="FV4" s="52"/>
      <c r="FW4" s="52"/>
      <c r="FX4" s="52"/>
      <c r="FY4" s="52"/>
      <c r="FZ4" s="52"/>
      <c r="GA4" s="52"/>
      <c r="GB4" s="52"/>
      <c r="GC4" s="52"/>
      <c r="GD4" s="52"/>
      <c r="GE4" s="52"/>
      <c r="GF4" s="52"/>
      <c r="GG4" s="52"/>
      <c r="GH4" s="52"/>
      <c r="GI4" s="52"/>
      <c r="GJ4" s="52"/>
      <c r="GK4" s="52"/>
      <c r="GL4" s="52"/>
      <c r="GM4" s="52"/>
      <c r="GN4" s="52"/>
      <c r="GO4" s="52"/>
      <c r="GP4" s="52"/>
      <c r="GQ4" s="52"/>
      <c r="GR4" s="52"/>
      <c r="GS4" s="52"/>
      <c r="GT4" s="52"/>
      <c r="GU4" s="52"/>
      <c r="GV4" s="52"/>
      <c r="GW4" s="52"/>
      <c r="GX4" s="52"/>
      <c r="GY4" s="52"/>
      <c r="GZ4" s="52"/>
      <c r="HA4" s="52"/>
      <c r="HB4" s="52"/>
      <c r="HC4" s="52"/>
      <c r="HD4" s="52"/>
      <c r="HE4" s="52"/>
      <c r="HF4" s="52"/>
      <c r="HG4" s="52"/>
      <c r="HH4" s="52"/>
      <c r="HI4" s="52"/>
      <c r="HJ4" s="52"/>
      <c r="HK4" s="52"/>
      <c r="HL4" s="52"/>
      <c r="HM4" s="52"/>
      <c r="HN4" s="52"/>
      <c r="HO4" s="52"/>
      <c r="HP4" s="52"/>
      <c r="HQ4" s="52"/>
      <c r="HR4" s="52"/>
      <c r="HS4" s="52"/>
      <c r="HT4" s="52"/>
      <c r="HU4" s="52"/>
      <c r="HV4" s="52"/>
      <c r="HW4" s="52"/>
      <c r="HX4" s="52"/>
      <c r="HY4" s="52"/>
      <c r="HZ4" s="52"/>
      <c r="IA4" s="52"/>
      <c r="IB4" s="52"/>
      <c r="IC4" s="52"/>
      <c r="ID4" s="52"/>
      <c r="IE4" s="52"/>
      <c r="IF4" s="52"/>
      <c r="IG4" s="52"/>
      <c r="IH4" s="52"/>
      <c r="II4" s="52"/>
      <c r="IJ4" s="52"/>
      <c r="IK4" s="52"/>
      <c r="IL4" s="52"/>
      <c r="IM4" s="52"/>
      <c r="IN4" s="52"/>
      <c r="IO4" s="52"/>
      <c r="IP4" s="52"/>
      <c r="IQ4" s="52"/>
      <c r="IR4" s="52"/>
      <c r="IS4" s="52"/>
      <c r="IT4" s="52"/>
      <c r="IU4" s="52"/>
      <c r="IV4" s="52"/>
    </row>
    <row r="5" spans="1:256" ht="68.25" customHeight="1" x14ac:dyDescent="0.25">
      <c r="A5" s="118" t="s">
        <v>63</v>
      </c>
      <c r="B5" s="119"/>
      <c r="C5" s="119"/>
      <c r="D5" s="120"/>
      <c r="E5" s="117"/>
      <c r="F5" s="117"/>
      <c r="G5" s="63"/>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c r="CP5" s="52"/>
      <c r="CQ5" s="52"/>
      <c r="CR5" s="52"/>
      <c r="CS5" s="52"/>
      <c r="CT5" s="52"/>
      <c r="CU5" s="52"/>
      <c r="CV5" s="52"/>
      <c r="CW5" s="52"/>
      <c r="CX5" s="52"/>
      <c r="CY5" s="52"/>
      <c r="CZ5" s="52"/>
      <c r="DA5" s="52"/>
      <c r="DB5" s="52"/>
      <c r="DC5" s="52"/>
      <c r="DD5" s="52"/>
      <c r="DE5" s="52"/>
      <c r="DF5" s="52"/>
      <c r="DG5" s="52"/>
      <c r="DH5" s="52"/>
      <c r="DI5" s="52"/>
      <c r="DJ5" s="52"/>
      <c r="DK5" s="52"/>
      <c r="DL5" s="52"/>
      <c r="DM5" s="52"/>
      <c r="DN5" s="52"/>
      <c r="DO5" s="52"/>
      <c r="DP5" s="52"/>
      <c r="DQ5" s="52"/>
      <c r="DR5" s="52"/>
      <c r="DS5" s="52"/>
      <c r="DT5" s="52"/>
      <c r="DU5" s="52"/>
      <c r="DV5" s="52"/>
      <c r="DW5" s="52"/>
      <c r="DX5" s="52"/>
      <c r="DY5" s="52"/>
      <c r="DZ5" s="52"/>
      <c r="EA5" s="52"/>
      <c r="EB5" s="52"/>
      <c r="EC5" s="52"/>
      <c r="ED5" s="52"/>
      <c r="EE5" s="52"/>
      <c r="EF5" s="52"/>
      <c r="EG5" s="52"/>
      <c r="EH5" s="52"/>
      <c r="EI5" s="52"/>
      <c r="EJ5" s="52"/>
      <c r="EK5" s="52"/>
      <c r="EL5" s="52"/>
      <c r="EM5" s="52"/>
      <c r="EN5" s="52"/>
      <c r="EO5" s="52"/>
      <c r="EP5" s="52"/>
      <c r="EQ5" s="52"/>
      <c r="ER5" s="52"/>
      <c r="ES5" s="52"/>
      <c r="ET5" s="52"/>
      <c r="EU5" s="52"/>
      <c r="EV5" s="52"/>
      <c r="EW5" s="52"/>
      <c r="EX5" s="52"/>
      <c r="EY5" s="52"/>
      <c r="EZ5" s="52"/>
      <c r="FA5" s="52"/>
      <c r="FB5" s="52"/>
      <c r="FC5" s="52"/>
      <c r="FD5" s="52"/>
      <c r="FE5" s="52"/>
      <c r="FF5" s="52"/>
      <c r="FG5" s="52"/>
      <c r="FH5" s="52"/>
      <c r="FI5" s="52"/>
      <c r="FJ5" s="52"/>
      <c r="FK5" s="52"/>
      <c r="FL5" s="52"/>
      <c r="FM5" s="52"/>
      <c r="FN5" s="52"/>
      <c r="FO5" s="52"/>
      <c r="FP5" s="52"/>
      <c r="FQ5" s="52"/>
      <c r="FR5" s="52"/>
      <c r="FS5" s="52"/>
      <c r="FT5" s="52"/>
      <c r="FU5" s="52"/>
      <c r="FV5" s="52"/>
      <c r="FW5" s="52"/>
      <c r="FX5" s="52"/>
      <c r="FY5" s="52"/>
      <c r="FZ5" s="52"/>
      <c r="GA5" s="52"/>
      <c r="GB5" s="52"/>
      <c r="GC5" s="52"/>
      <c r="GD5" s="52"/>
      <c r="GE5" s="52"/>
      <c r="GF5" s="52"/>
      <c r="GG5" s="52"/>
      <c r="GH5" s="52"/>
      <c r="GI5" s="52"/>
      <c r="GJ5" s="52"/>
      <c r="GK5" s="52"/>
      <c r="GL5" s="52"/>
      <c r="GM5" s="52"/>
      <c r="GN5" s="52"/>
      <c r="GO5" s="52"/>
      <c r="GP5" s="52"/>
      <c r="GQ5" s="52"/>
      <c r="GR5" s="52"/>
      <c r="GS5" s="52"/>
      <c r="GT5" s="52"/>
      <c r="GU5" s="52"/>
      <c r="GV5" s="52"/>
      <c r="GW5" s="52"/>
      <c r="GX5" s="52"/>
      <c r="GY5" s="52"/>
      <c r="GZ5" s="52"/>
      <c r="HA5" s="52"/>
      <c r="HB5" s="52"/>
      <c r="HC5" s="52"/>
      <c r="HD5" s="52"/>
      <c r="HE5" s="52"/>
      <c r="HF5" s="52"/>
      <c r="HG5" s="52"/>
      <c r="HH5" s="52"/>
      <c r="HI5" s="52"/>
      <c r="HJ5" s="52"/>
      <c r="HK5" s="52"/>
      <c r="HL5" s="52"/>
      <c r="HM5" s="52"/>
      <c r="HN5" s="52"/>
      <c r="HO5" s="52"/>
      <c r="HP5" s="52"/>
      <c r="HQ5" s="52"/>
      <c r="HR5" s="52"/>
      <c r="HS5" s="52"/>
      <c r="HT5" s="52"/>
      <c r="HU5" s="52"/>
      <c r="HV5" s="52"/>
      <c r="HW5" s="52"/>
      <c r="HX5" s="52"/>
      <c r="HY5" s="52"/>
      <c r="HZ5" s="52"/>
      <c r="IA5" s="52"/>
      <c r="IB5" s="52"/>
      <c r="IC5" s="52"/>
      <c r="ID5" s="52"/>
      <c r="IE5" s="52"/>
      <c r="IF5" s="52"/>
      <c r="IG5" s="52"/>
      <c r="IH5" s="52"/>
      <c r="II5" s="52"/>
      <c r="IJ5" s="52"/>
      <c r="IK5" s="52"/>
      <c r="IL5" s="52"/>
      <c r="IM5" s="52"/>
      <c r="IN5" s="52"/>
      <c r="IO5" s="52"/>
      <c r="IP5" s="52"/>
      <c r="IQ5" s="52"/>
      <c r="IR5" s="52"/>
      <c r="IS5" s="52"/>
      <c r="IT5" s="52"/>
      <c r="IU5" s="52"/>
      <c r="IV5" s="52"/>
    </row>
    <row r="6" spans="1:256" ht="21.4" customHeight="1" x14ac:dyDescent="0.25">
      <c r="A6" s="134" t="s">
        <v>64</v>
      </c>
      <c r="B6" s="135"/>
      <c r="C6" s="135"/>
      <c r="D6" s="136"/>
      <c r="E6" s="63"/>
      <c r="F6" s="63"/>
      <c r="G6" s="63"/>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c r="DU6" s="52"/>
      <c r="DV6" s="52"/>
      <c r="DW6" s="52"/>
      <c r="DX6" s="52"/>
      <c r="DY6" s="52"/>
      <c r="DZ6" s="52"/>
      <c r="EA6" s="52"/>
      <c r="EB6" s="52"/>
      <c r="EC6" s="52"/>
      <c r="ED6" s="52"/>
      <c r="EE6" s="52"/>
      <c r="EF6" s="52"/>
      <c r="EG6" s="52"/>
      <c r="EH6" s="52"/>
      <c r="EI6" s="52"/>
      <c r="EJ6" s="52"/>
      <c r="EK6" s="52"/>
      <c r="EL6" s="52"/>
      <c r="EM6" s="52"/>
      <c r="EN6" s="52"/>
      <c r="EO6" s="52"/>
      <c r="EP6" s="52"/>
      <c r="EQ6" s="52"/>
      <c r="ER6" s="52"/>
      <c r="ES6" s="52"/>
      <c r="ET6" s="52"/>
      <c r="EU6" s="52"/>
      <c r="EV6" s="52"/>
      <c r="EW6" s="52"/>
      <c r="EX6" s="52"/>
      <c r="EY6" s="52"/>
      <c r="EZ6" s="52"/>
      <c r="FA6" s="52"/>
      <c r="FB6" s="52"/>
      <c r="FC6" s="52"/>
      <c r="FD6" s="52"/>
      <c r="FE6" s="52"/>
      <c r="FF6" s="52"/>
      <c r="FG6" s="52"/>
      <c r="FH6" s="52"/>
      <c r="FI6" s="52"/>
      <c r="FJ6" s="52"/>
      <c r="FK6" s="52"/>
      <c r="FL6" s="52"/>
      <c r="FM6" s="52"/>
      <c r="FN6" s="52"/>
      <c r="FO6" s="52"/>
      <c r="FP6" s="52"/>
      <c r="FQ6" s="52"/>
      <c r="FR6" s="52"/>
      <c r="FS6" s="52"/>
      <c r="FT6" s="52"/>
      <c r="FU6" s="52"/>
      <c r="FV6" s="52"/>
      <c r="FW6" s="52"/>
      <c r="FX6" s="52"/>
      <c r="FY6" s="52"/>
      <c r="FZ6" s="52"/>
      <c r="GA6" s="52"/>
      <c r="GB6" s="52"/>
      <c r="GC6" s="52"/>
      <c r="GD6" s="52"/>
      <c r="GE6" s="52"/>
      <c r="GF6" s="52"/>
      <c r="GG6" s="52"/>
      <c r="GH6" s="52"/>
      <c r="GI6" s="52"/>
      <c r="GJ6" s="52"/>
      <c r="GK6" s="52"/>
      <c r="GL6" s="52"/>
      <c r="GM6" s="52"/>
      <c r="GN6" s="52"/>
      <c r="GO6" s="52"/>
      <c r="GP6" s="52"/>
      <c r="GQ6" s="52"/>
      <c r="GR6" s="52"/>
      <c r="GS6" s="52"/>
      <c r="GT6" s="52"/>
      <c r="GU6" s="52"/>
      <c r="GV6" s="52"/>
      <c r="GW6" s="52"/>
      <c r="GX6" s="52"/>
      <c r="GY6" s="52"/>
      <c r="GZ6" s="52"/>
      <c r="HA6" s="52"/>
      <c r="HB6" s="52"/>
      <c r="HC6" s="52"/>
      <c r="HD6" s="52"/>
      <c r="HE6" s="52"/>
      <c r="HF6" s="52"/>
      <c r="HG6" s="52"/>
      <c r="HH6" s="52"/>
      <c r="HI6" s="52"/>
      <c r="HJ6" s="52"/>
      <c r="HK6" s="52"/>
      <c r="HL6" s="52"/>
      <c r="HM6" s="52"/>
      <c r="HN6" s="52"/>
      <c r="HO6" s="52"/>
      <c r="HP6" s="52"/>
      <c r="HQ6" s="52"/>
      <c r="HR6" s="52"/>
      <c r="HS6" s="52"/>
      <c r="HT6" s="52"/>
      <c r="HU6" s="52"/>
      <c r="HV6" s="52"/>
      <c r="HW6" s="52"/>
      <c r="HX6" s="52"/>
      <c r="HY6" s="52"/>
      <c r="HZ6" s="52"/>
      <c r="IA6" s="52"/>
      <c r="IB6" s="52"/>
      <c r="IC6" s="52"/>
      <c r="ID6" s="52"/>
      <c r="IE6" s="52"/>
      <c r="IF6" s="52"/>
      <c r="IG6" s="52"/>
      <c r="IH6" s="52"/>
      <c r="II6" s="52"/>
      <c r="IJ6" s="52"/>
      <c r="IK6" s="52"/>
      <c r="IL6" s="52"/>
      <c r="IM6" s="52"/>
      <c r="IN6" s="52"/>
      <c r="IO6" s="52"/>
      <c r="IP6" s="52"/>
      <c r="IQ6" s="52"/>
      <c r="IR6" s="52"/>
      <c r="IS6" s="52"/>
      <c r="IT6" s="52"/>
      <c r="IU6" s="52"/>
      <c r="IV6" s="52"/>
    </row>
    <row r="7" spans="1:256" ht="21.4" customHeight="1" x14ac:dyDescent="0.25">
      <c r="A7" s="134" t="s">
        <v>53</v>
      </c>
      <c r="B7" s="135"/>
      <c r="C7" s="135"/>
      <c r="D7" s="136"/>
      <c r="E7" s="63"/>
      <c r="F7" s="63"/>
      <c r="G7" s="63"/>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c r="BQ7" s="52"/>
      <c r="BR7" s="52"/>
      <c r="BS7" s="52"/>
      <c r="BT7" s="52"/>
      <c r="BU7" s="52"/>
      <c r="BV7" s="52"/>
      <c r="BW7" s="52"/>
      <c r="BX7" s="52"/>
      <c r="BY7" s="52"/>
      <c r="BZ7" s="52"/>
      <c r="CA7" s="52"/>
      <c r="CB7" s="52"/>
      <c r="CC7" s="52"/>
      <c r="CD7" s="52"/>
      <c r="CE7" s="52"/>
      <c r="CF7" s="52"/>
      <c r="CG7" s="52"/>
      <c r="CH7" s="52"/>
      <c r="CI7" s="52"/>
      <c r="CJ7" s="52"/>
      <c r="CK7" s="52"/>
      <c r="CL7" s="52"/>
      <c r="CM7" s="52"/>
      <c r="CN7" s="52"/>
      <c r="CO7" s="52"/>
      <c r="CP7" s="52"/>
      <c r="CQ7" s="52"/>
      <c r="CR7" s="52"/>
      <c r="CS7" s="52"/>
      <c r="CT7" s="52"/>
      <c r="CU7" s="52"/>
      <c r="CV7" s="52"/>
      <c r="CW7" s="52"/>
      <c r="CX7" s="52"/>
      <c r="CY7" s="52"/>
      <c r="CZ7" s="52"/>
      <c r="DA7" s="52"/>
      <c r="DB7" s="52"/>
      <c r="DC7" s="52"/>
      <c r="DD7" s="52"/>
      <c r="DE7" s="52"/>
      <c r="DF7" s="52"/>
      <c r="DG7" s="52"/>
      <c r="DH7" s="52"/>
      <c r="DI7" s="52"/>
      <c r="DJ7" s="52"/>
      <c r="DK7" s="52"/>
      <c r="DL7" s="52"/>
      <c r="DM7" s="52"/>
      <c r="DN7" s="52"/>
      <c r="DO7" s="52"/>
      <c r="DP7" s="52"/>
      <c r="DQ7" s="52"/>
      <c r="DR7" s="52"/>
      <c r="DS7" s="52"/>
      <c r="DT7" s="52"/>
      <c r="DU7" s="52"/>
      <c r="DV7" s="52"/>
      <c r="DW7" s="52"/>
      <c r="DX7" s="52"/>
      <c r="DY7" s="52"/>
      <c r="DZ7" s="52"/>
      <c r="EA7" s="52"/>
      <c r="EB7" s="52"/>
      <c r="EC7" s="52"/>
      <c r="ED7" s="52"/>
      <c r="EE7" s="52"/>
      <c r="EF7" s="52"/>
      <c r="EG7" s="52"/>
      <c r="EH7" s="52"/>
      <c r="EI7" s="52"/>
      <c r="EJ7" s="52"/>
      <c r="EK7" s="52"/>
      <c r="EL7" s="52"/>
      <c r="EM7" s="52"/>
      <c r="EN7" s="52"/>
      <c r="EO7" s="52"/>
      <c r="EP7" s="52"/>
      <c r="EQ7" s="52"/>
      <c r="ER7" s="52"/>
      <c r="ES7" s="52"/>
      <c r="ET7" s="52"/>
      <c r="EU7" s="52"/>
      <c r="EV7" s="52"/>
      <c r="EW7" s="52"/>
      <c r="EX7" s="52"/>
      <c r="EY7" s="52"/>
      <c r="EZ7" s="52"/>
      <c r="FA7" s="52"/>
      <c r="FB7" s="52"/>
      <c r="FC7" s="52"/>
      <c r="FD7" s="52"/>
      <c r="FE7" s="52"/>
      <c r="FF7" s="52"/>
      <c r="FG7" s="52"/>
      <c r="FH7" s="52"/>
      <c r="FI7" s="52"/>
      <c r="FJ7" s="52"/>
      <c r="FK7" s="52"/>
      <c r="FL7" s="52"/>
      <c r="FM7" s="52"/>
      <c r="FN7" s="52"/>
      <c r="FO7" s="52"/>
      <c r="FP7" s="52"/>
      <c r="FQ7" s="52"/>
      <c r="FR7" s="52"/>
      <c r="FS7" s="52"/>
      <c r="FT7" s="52"/>
      <c r="FU7" s="52"/>
      <c r="FV7" s="52"/>
      <c r="FW7" s="52"/>
      <c r="FX7" s="52"/>
      <c r="FY7" s="52"/>
      <c r="FZ7" s="52"/>
      <c r="GA7" s="52"/>
      <c r="GB7" s="52"/>
      <c r="GC7" s="52"/>
      <c r="GD7" s="52"/>
      <c r="GE7" s="52"/>
      <c r="GF7" s="52"/>
      <c r="GG7" s="52"/>
      <c r="GH7" s="52"/>
      <c r="GI7" s="52"/>
      <c r="GJ7" s="52"/>
      <c r="GK7" s="52"/>
      <c r="GL7" s="52"/>
      <c r="GM7" s="52"/>
      <c r="GN7" s="52"/>
      <c r="GO7" s="52"/>
      <c r="GP7" s="52"/>
      <c r="GQ7" s="52"/>
      <c r="GR7" s="52"/>
      <c r="GS7" s="52"/>
      <c r="GT7" s="52"/>
      <c r="GU7" s="52"/>
      <c r="GV7" s="52"/>
      <c r="GW7" s="52"/>
      <c r="GX7" s="52"/>
      <c r="GY7" s="52"/>
      <c r="GZ7" s="52"/>
      <c r="HA7" s="52"/>
      <c r="HB7" s="52"/>
      <c r="HC7" s="52"/>
      <c r="HD7" s="52"/>
      <c r="HE7" s="52"/>
      <c r="HF7" s="52"/>
      <c r="HG7" s="52"/>
      <c r="HH7" s="52"/>
      <c r="HI7" s="52"/>
      <c r="HJ7" s="52"/>
      <c r="HK7" s="52"/>
      <c r="HL7" s="52"/>
      <c r="HM7" s="52"/>
      <c r="HN7" s="52"/>
      <c r="HO7" s="52"/>
      <c r="HP7" s="52"/>
      <c r="HQ7" s="52"/>
      <c r="HR7" s="52"/>
      <c r="HS7" s="52"/>
      <c r="HT7" s="52"/>
      <c r="HU7" s="52"/>
      <c r="HV7" s="52"/>
      <c r="HW7" s="52"/>
      <c r="HX7" s="52"/>
      <c r="HY7" s="52"/>
      <c r="HZ7" s="52"/>
      <c r="IA7" s="52"/>
      <c r="IB7" s="52"/>
      <c r="IC7" s="52"/>
      <c r="ID7" s="52"/>
      <c r="IE7" s="52"/>
      <c r="IF7" s="52"/>
      <c r="IG7" s="52"/>
      <c r="IH7" s="52"/>
      <c r="II7" s="52"/>
      <c r="IJ7" s="52"/>
      <c r="IK7" s="52"/>
      <c r="IL7" s="52"/>
      <c r="IM7" s="52"/>
      <c r="IN7" s="52"/>
      <c r="IO7" s="52"/>
      <c r="IP7" s="52"/>
      <c r="IQ7" s="52"/>
      <c r="IR7" s="52"/>
      <c r="IS7" s="52"/>
      <c r="IT7" s="52"/>
      <c r="IU7" s="52"/>
      <c r="IV7" s="52"/>
    </row>
    <row r="8" spans="1:256" ht="61.15" customHeight="1" x14ac:dyDescent="0.25">
      <c r="A8" s="118" t="s">
        <v>54</v>
      </c>
      <c r="B8" s="119"/>
      <c r="C8" s="119"/>
      <c r="D8" s="120"/>
      <c r="E8" s="63"/>
      <c r="F8" s="63"/>
      <c r="G8" s="63"/>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c r="DI8" s="52"/>
      <c r="DJ8" s="52"/>
      <c r="DK8" s="52"/>
      <c r="DL8" s="52"/>
      <c r="DM8" s="52"/>
      <c r="DN8" s="52"/>
      <c r="DO8" s="52"/>
      <c r="DP8" s="52"/>
      <c r="DQ8" s="52"/>
      <c r="DR8" s="52"/>
      <c r="DS8" s="52"/>
      <c r="DT8" s="52"/>
      <c r="DU8" s="52"/>
      <c r="DV8" s="52"/>
      <c r="DW8" s="52"/>
      <c r="DX8" s="52"/>
      <c r="DY8" s="52"/>
      <c r="DZ8" s="52"/>
      <c r="EA8" s="52"/>
      <c r="EB8" s="52"/>
      <c r="EC8" s="52"/>
      <c r="ED8" s="52"/>
      <c r="EE8" s="52"/>
      <c r="EF8" s="52"/>
      <c r="EG8" s="52"/>
      <c r="EH8" s="52"/>
      <c r="EI8" s="52"/>
      <c r="EJ8" s="52"/>
      <c r="EK8" s="52"/>
      <c r="EL8" s="52"/>
      <c r="EM8" s="52"/>
      <c r="EN8" s="52"/>
      <c r="EO8" s="52"/>
      <c r="EP8" s="52"/>
      <c r="EQ8" s="52"/>
      <c r="ER8" s="52"/>
      <c r="ES8" s="52"/>
      <c r="ET8" s="52"/>
      <c r="EU8" s="52"/>
      <c r="EV8" s="52"/>
      <c r="EW8" s="52"/>
      <c r="EX8" s="52"/>
      <c r="EY8" s="52"/>
      <c r="EZ8" s="52"/>
      <c r="FA8" s="52"/>
      <c r="FB8" s="52"/>
      <c r="FC8" s="52"/>
      <c r="FD8" s="52"/>
      <c r="FE8" s="52"/>
      <c r="FF8" s="52"/>
      <c r="FG8" s="52"/>
      <c r="FH8" s="52"/>
      <c r="FI8" s="52"/>
      <c r="FJ8" s="52"/>
      <c r="FK8" s="52"/>
      <c r="FL8" s="52"/>
      <c r="FM8" s="52"/>
      <c r="FN8" s="52"/>
      <c r="FO8" s="52"/>
      <c r="FP8" s="52"/>
      <c r="FQ8" s="52"/>
      <c r="FR8" s="52"/>
      <c r="FS8" s="52"/>
      <c r="FT8" s="52"/>
      <c r="FU8" s="52"/>
      <c r="FV8" s="52"/>
      <c r="FW8" s="52"/>
      <c r="FX8" s="52"/>
      <c r="FY8" s="52"/>
      <c r="FZ8" s="52"/>
      <c r="GA8" s="52"/>
      <c r="GB8" s="52"/>
      <c r="GC8" s="52"/>
      <c r="GD8" s="52"/>
      <c r="GE8" s="52"/>
      <c r="GF8" s="52"/>
      <c r="GG8" s="52"/>
      <c r="GH8" s="52"/>
      <c r="GI8" s="52"/>
      <c r="GJ8" s="52"/>
      <c r="GK8" s="52"/>
      <c r="GL8" s="52"/>
      <c r="GM8" s="52"/>
      <c r="GN8" s="52"/>
      <c r="GO8" s="52"/>
      <c r="GP8" s="52"/>
      <c r="GQ8" s="52"/>
      <c r="GR8" s="52"/>
      <c r="GS8" s="52"/>
      <c r="GT8" s="52"/>
      <c r="GU8" s="52"/>
      <c r="GV8" s="52"/>
      <c r="GW8" s="52"/>
      <c r="GX8" s="52"/>
      <c r="GY8" s="52"/>
      <c r="GZ8" s="52"/>
      <c r="HA8" s="52"/>
      <c r="HB8" s="52"/>
      <c r="HC8" s="52"/>
      <c r="HD8" s="52"/>
      <c r="HE8" s="52"/>
      <c r="HF8" s="52"/>
      <c r="HG8" s="52"/>
      <c r="HH8" s="52"/>
      <c r="HI8" s="52"/>
      <c r="HJ8" s="52"/>
      <c r="HK8" s="52"/>
      <c r="HL8" s="52"/>
      <c r="HM8" s="52"/>
      <c r="HN8" s="52"/>
      <c r="HO8" s="52"/>
      <c r="HP8" s="52"/>
      <c r="HQ8" s="52"/>
      <c r="HR8" s="52"/>
      <c r="HS8" s="52"/>
      <c r="HT8" s="52"/>
      <c r="HU8" s="52"/>
      <c r="HV8" s="52"/>
      <c r="HW8" s="52"/>
      <c r="HX8" s="52"/>
      <c r="HY8" s="52"/>
      <c r="HZ8" s="52"/>
      <c r="IA8" s="52"/>
      <c r="IB8" s="52"/>
      <c r="IC8" s="52"/>
      <c r="ID8" s="52"/>
      <c r="IE8" s="52"/>
      <c r="IF8" s="52"/>
      <c r="IG8" s="52"/>
      <c r="IH8" s="52"/>
      <c r="II8" s="52"/>
      <c r="IJ8" s="52"/>
      <c r="IK8" s="52"/>
      <c r="IL8" s="52"/>
      <c r="IM8" s="52"/>
      <c r="IN8" s="52"/>
      <c r="IO8" s="52"/>
      <c r="IP8" s="52"/>
      <c r="IQ8" s="52"/>
      <c r="IR8" s="52"/>
      <c r="IS8" s="52"/>
      <c r="IT8" s="52"/>
      <c r="IU8" s="52"/>
      <c r="IV8" s="52"/>
    </row>
    <row r="9" spans="1:256" ht="67.900000000000006" customHeight="1" x14ac:dyDescent="0.25">
      <c r="A9" s="118" t="s">
        <v>55</v>
      </c>
      <c r="B9" s="119"/>
      <c r="C9" s="119"/>
      <c r="D9" s="120"/>
      <c r="E9" s="117"/>
      <c r="F9" s="117"/>
      <c r="G9" s="63"/>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c r="CO9" s="52"/>
      <c r="CP9" s="52"/>
      <c r="CQ9" s="52"/>
      <c r="CR9" s="52"/>
      <c r="CS9" s="52"/>
      <c r="CT9" s="52"/>
      <c r="CU9" s="52"/>
      <c r="CV9" s="52"/>
      <c r="CW9" s="52"/>
      <c r="CX9" s="52"/>
      <c r="CY9" s="52"/>
      <c r="CZ9" s="52"/>
      <c r="DA9" s="52"/>
      <c r="DB9" s="52"/>
      <c r="DC9" s="52"/>
      <c r="DD9" s="52"/>
      <c r="DE9" s="52"/>
      <c r="DF9" s="52"/>
      <c r="DG9" s="52"/>
      <c r="DH9" s="52"/>
      <c r="DI9" s="52"/>
      <c r="DJ9" s="52"/>
      <c r="DK9" s="52"/>
      <c r="DL9" s="52"/>
      <c r="DM9" s="52"/>
      <c r="DN9" s="52"/>
      <c r="DO9" s="52"/>
      <c r="DP9" s="52"/>
      <c r="DQ9" s="52"/>
      <c r="DR9" s="52"/>
      <c r="DS9" s="52"/>
      <c r="DT9" s="52"/>
      <c r="DU9" s="52"/>
      <c r="DV9" s="52"/>
      <c r="DW9" s="52"/>
      <c r="DX9" s="52"/>
      <c r="DY9" s="52"/>
      <c r="DZ9" s="52"/>
      <c r="EA9" s="52"/>
      <c r="EB9" s="52"/>
      <c r="EC9" s="52"/>
      <c r="ED9" s="52"/>
      <c r="EE9" s="52"/>
      <c r="EF9" s="52"/>
      <c r="EG9" s="52"/>
      <c r="EH9" s="52"/>
      <c r="EI9" s="52"/>
      <c r="EJ9" s="52"/>
      <c r="EK9" s="52"/>
      <c r="EL9" s="52"/>
      <c r="EM9" s="52"/>
      <c r="EN9" s="52"/>
      <c r="EO9" s="52"/>
      <c r="EP9" s="52"/>
      <c r="EQ9" s="52"/>
      <c r="ER9" s="52"/>
      <c r="ES9" s="52"/>
      <c r="ET9" s="52"/>
      <c r="EU9" s="52"/>
      <c r="EV9" s="52"/>
      <c r="EW9" s="52"/>
      <c r="EX9" s="52"/>
      <c r="EY9" s="52"/>
      <c r="EZ9" s="52"/>
      <c r="FA9" s="52"/>
      <c r="FB9" s="52"/>
      <c r="FC9" s="52"/>
      <c r="FD9" s="52"/>
      <c r="FE9" s="52"/>
      <c r="FF9" s="52"/>
      <c r="FG9" s="52"/>
      <c r="FH9" s="52"/>
      <c r="FI9" s="52"/>
      <c r="FJ9" s="52"/>
      <c r="FK9" s="52"/>
      <c r="FL9" s="52"/>
      <c r="FM9" s="52"/>
      <c r="FN9" s="52"/>
      <c r="FO9" s="52"/>
      <c r="FP9" s="52"/>
      <c r="FQ9" s="52"/>
      <c r="FR9" s="52"/>
      <c r="FS9" s="52"/>
      <c r="FT9" s="52"/>
      <c r="FU9" s="52"/>
      <c r="FV9" s="52"/>
      <c r="FW9" s="52"/>
      <c r="FX9" s="52"/>
      <c r="FY9" s="52"/>
      <c r="FZ9" s="52"/>
      <c r="GA9" s="52"/>
      <c r="GB9" s="52"/>
      <c r="GC9" s="52"/>
      <c r="GD9" s="52"/>
      <c r="GE9" s="52"/>
      <c r="GF9" s="52"/>
      <c r="GG9" s="52"/>
      <c r="GH9" s="52"/>
      <c r="GI9" s="52"/>
      <c r="GJ9" s="52"/>
      <c r="GK9" s="52"/>
      <c r="GL9" s="52"/>
      <c r="GM9" s="52"/>
      <c r="GN9" s="52"/>
      <c r="GO9" s="52"/>
      <c r="GP9" s="52"/>
      <c r="GQ9" s="52"/>
      <c r="GR9" s="52"/>
      <c r="GS9" s="52"/>
      <c r="GT9" s="52"/>
      <c r="GU9" s="52"/>
      <c r="GV9" s="52"/>
      <c r="GW9" s="52"/>
      <c r="GX9" s="52"/>
      <c r="GY9" s="52"/>
      <c r="GZ9" s="52"/>
      <c r="HA9" s="52"/>
      <c r="HB9" s="52"/>
      <c r="HC9" s="52"/>
      <c r="HD9" s="52"/>
      <c r="HE9" s="52"/>
      <c r="HF9" s="52"/>
      <c r="HG9" s="52"/>
      <c r="HH9" s="52"/>
      <c r="HI9" s="52"/>
      <c r="HJ9" s="52"/>
      <c r="HK9" s="52"/>
      <c r="HL9" s="52"/>
      <c r="HM9" s="52"/>
      <c r="HN9" s="52"/>
      <c r="HO9" s="52"/>
      <c r="HP9" s="52"/>
      <c r="HQ9" s="52"/>
      <c r="HR9" s="52"/>
      <c r="HS9" s="52"/>
      <c r="HT9" s="52"/>
      <c r="HU9" s="52"/>
      <c r="HV9" s="52"/>
      <c r="HW9" s="52"/>
      <c r="HX9" s="52"/>
      <c r="HY9" s="52"/>
      <c r="HZ9" s="52"/>
      <c r="IA9" s="52"/>
      <c r="IB9" s="52"/>
      <c r="IC9" s="52"/>
      <c r="ID9" s="52"/>
      <c r="IE9" s="52"/>
      <c r="IF9" s="52"/>
      <c r="IG9" s="52"/>
      <c r="IH9" s="52"/>
      <c r="II9" s="52"/>
      <c r="IJ9" s="52"/>
      <c r="IK9" s="52"/>
      <c r="IL9" s="52"/>
      <c r="IM9" s="52"/>
      <c r="IN9" s="52"/>
      <c r="IO9" s="52"/>
      <c r="IP9" s="52"/>
      <c r="IQ9" s="52"/>
      <c r="IR9" s="52"/>
      <c r="IS9" s="52"/>
      <c r="IT9" s="52"/>
      <c r="IU9" s="52"/>
      <c r="IV9" s="52"/>
    </row>
    <row r="10" spans="1:256" ht="67.900000000000006" customHeight="1" x14ac:dyDescent="0.25">
      <c r="A10" s="118" t="s">
        <v>56</v>
      </c>
      <c r="B10" s="119"/>
      <c r="C10" s="119"/>
      <c r="D10" s="120"/>
      <c r="E10" s="121"/>
      <c r="F10" s="121"/>
      <c r="G10" s="63"/>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c r="CR10" s="52"/>
      <c r="CS10" s="52"/>
      <c r="CT10" s="52"/>
      <c r="CU10" s="52"/>
      <c r="CV10" s="52"/>
      <c r="CW10" s="52"/>
      <c r="CX10" s="52"/>
      <c r="CY10" s="52"/>
      <c r="CZ10" s="52"/>
      <c r="DA10" s="52"/>
      <c r="DB10" s="52"/>
      <c r="DC10" s="52"/>
      <c r="DD10" s="52"/>
      <c r="DE10" s="52"/>
      <c r="DF10" s="52"/>
      <c r="DG10" s="52"/>
      <c r="DH10" s="52"/>
      <c r="DI10" s="52"/>
      <c r="DJ10" s="52"/>
      <c r="DK10" s="52"/>
      <c r="DL10" s="52"/>
      <c r="DM10" s="52"/>
      <c r="DN10" s="52"/>
      <c r="DO10" s="52"/>
      <c r="DP10" s="52"/>
      <c r="DQ10" s="52"/>
      <c r="DR10" s="52"/>
      <c r="DS10" s="52"/>
      <c r="DT10" s="52"/>
      <c r="DU10" s="52"/>
      <c r="DV10" s="52"/>
      <c r="DW10" s="52"/>
      <c r="DX10" s="52"/>
      <c r="DY10" s="52"/>
      <c r="DZ10" s="52"/>
      <c r="EA10" s="52"/>
      <c r="EB10" s="52"/>
      <c r="EC10" s="52"/>
      <c r="ED10" s="52"/>
      <c r="EE10" s="52"/>
      <c r="EF10" s="52"/>
      <c r="EG10" s="52"/>
      <c r="EH10" s="52"/>
      <c r="EI10" s="52"/>
      <c r="EJ10" s="52"/>
      <c r="EK10" s="52"/>
      <c r="EL10" s="52"/>
      <c r="EM10" s="52"/>
      <c r="EN10" s="52"/>
      <c r="EO10" s="52"/>
      <c r="EP10" s="52"/>
      <c r="EQ10" s="52"/>
      <c r="ER10" s="52"/>
      <c r="ES10" s="52"/>
      <c r="ET10" s="52"/>
      <c r="EU10" s="52"/>
      <c r="EV10" s="52"/>
      <c r="EW10" s="52"/>
      <c r="EX10" s="52"/>
      <c r="EY10" s="52"/>
      <c r="EZ10" s="52"/>
      <c r="FA10" s="52"/>
      <c r="FB10" s="52"/>
      <c r="FC10" s="52"/>
      <c r="FD10" s="52"/>
      <c r="FE10" s="52"/>
      <c r="FF10" s="52"/>
      <c r="FG10" s="52"/>
      <c r="FH10" s="52"/>
      <c r="FI10" s="52"/>
      <c r="FJ10" s="52"/>
      <c r="FK10" s="52"/>
      <c r="FL10" s="52"/>
      <c r="FM10" s="52"/>
      <c r="FN10" s="52"/>
      <c r="FO10" s="52"/>
      <c r="FP10" s="52"/>
      <c r="FQ10" s="52"/>
      <c r="FR10" s="52"/>
      <c r="FS10" s="52"/>
      <c r="FT10" s="52"/>
      <c r="FU10" s="52"/>
      <c r="FV10" s="52"/>
      <c r="FW10" s="52"/>
      <c r="FX10" s="52"/>
      <c r="FY10" s="52"/>
      <c r="FZ10" s="52"/>
      <c r="GA10" s="52"/>
      <c r="GB10" s="52"/>
      <c r="GC10" s="52"/>
      <c r="GD10" s="52"/>
      <c r="GE10" s="52"/>
      <c r="GF10" s="52"/>
      <c r="GG10" s="52"/>
      <c r="GH10" s="52"/>
      <c r="GI10" s="52"/>
      <c r="GJ10" s="52"/>
      <c r="GK10" s="52"/>
      <c r="GL10" s="52"/>
      <c r="GM10" s="52"/>
      <c r="GN10" s="52"/>
      <c r="GO10" s="52"/>
      <c r="GP10" s="52"/>
      <c r="GQ10" s="52"/>
      <c r="GR10" s="52"/>
      <c r="GS10" s="52"/>
      <c r="GT10" s="52"/>
      <c r="GU10" s="52"/>
      <c r="GV10" s="52"/>
      <c r="GW10" s="52"/>
      <c r="GX10" s="52"/>
      <c r="GY10" s="52"/>
      <c r="GZ10" s="52"/>
      <c r="HA10" s="52"/>
      <c r="HB10" s="52"/>
      <c r="HC10" s="52"/>
      <c r="HD10" s="52"/>
      <c r="HE10" s="52"/>
      <c r="HF10" s="52"/>
      <c r="HG10" s="52"/>
      <c r="HH10" s="52"/>
      <c r="HI10" s="52"/>
      <c r="HJ10" s="52"/>
      <c r="HK10" s="52"/>
      <c r="HL10" s="52"/>
      <c r="HM10" s="52"/>
      <c r="HN10" s="52"/>
      <c r="HO10" s="52"/>
      <c r="HP10" s="52"/>
      <c r="HQ10" s="52"/>
      <c r="HR10" s="52"/>
      <c r="HS10" s="52"/>
      <c r="HT10" s="52"/>
      <c r="HU10" s="52"/>
      <c r="HV10" s="52"/>
      <c r="HW10" s="52"/>
      <c r="HX10" s="52"/>
      <c r="HY10" s="52"/>
      <c r="HZ10" s="52"/>
      <c r="IA10" s="52"/>
      <c r="IB10" s="52"/>
      <c r="IC10" s="52"/>
      <c r="ID10" s="52"/>
      <c r="IE10" s="52"/>
      <c r="IF10" s="52"/>
      <c r="IG10" s="52"/>
      <c r="IH10" s="52"/>
      <c r="II10" s="52"/>
      <c r="IJ10" s="52"/>
      <c r="IK10" s="52"/>
      <c r="IL10" s="52"/>
      <c r="IM10" s="52"/>
      <c r="IN10" s="52"/>
      <c r="IO10" s="52"/>
      <c r="IP10" s="52"/>
      <c r="IQ10" s="52"/>
      <c r="IR10" s="52"/>
      <c r="IS10" s="52"/>
      <c r="IT10" s="52"/>
      <c r="IU10" s="52"/>
      <c r="IV10" s="52"/>
    </row>
    <row r="11" spans="1:256" ht="81.400000000000006" customHeight="1" x14ac:dyDescent="0.25">
      <c r="A11" s="137" t="s">
        <v>57</v>
      </c>
      <c r="B11" s="138"/>
      <c r="C11" s="138"/>
      <c r="D11" s="139"/>
      <c r="E11" s="64"/>
      <c r="F11" s="63"/>
      <c r="G11" s="63"/>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2"/>
      <c r="CH11" s="52"/>
      <c r="CI11" s="52"/>
      <c r="CJ11" s="52"/>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c r="DI11" s="52"/>
      <c r="DJ11" s="52"/>
      <c r="DK11" s="52"/>
      <c r="DL11" s="52"/>
      <c r="DM11" s="52"/>
      <c r="DN11" s="52"/>
      <c r="DO11" s="52"/>
      <c r="DP11" s="52"/>
      <c r="DQ11" s="52"/>
      <c r="DR11" s="52"/>
      <c r="DS11" s="52"/>
      <c r="DT11" s="52"/>
      <c r="DU11" s="52"/>
      <c r="DV11" s="52"/>
      <c r="DW11" s="52"/>
      <c r="DX11" s="52"/>
      <c r="DY11" s="52"/>
      <c r="DZ11" s="52"/>
      <c r="EA11" s="52"/>
      <c r="EB11" s="52"/>
      <c r="EC11" s="52"/>
      <c r="ED11" s="52"/>
      <c r="EE11" s="52"/>
      <c r="EF11" s="52"/>
      <c r="EG11" s="52"/>
      <c r="EH11" s="52"/>
      <c r="EI11" s="52"/>
      <c r="EJ11" s="52"/>
      <c r="EK11" s="52"/>
      <c r="EL11" s="52"/>
      <c r="EM11" s="52"/>
      <c r="EN11" s="52"/>
      <c r="EO11" s="52"/>
      <c r="EP11" s="52"/>
      <c r="EQ11" s="52"/>
      <c r="ER11" s="52"/>
      <c r="ES11" s="52"/>
      <c r="ET11" s="52"/>
      <c r="EU11" s="52"/>
      <c r="EV11" s="52"/>
      <c r="EW11" s="52"/>
      <c r="EX11" s="52"/>
      <c r="EY11" s="52"/>
      <c r="EZ11" s="52"/>
      <c r="FA11" s="52"/>
      <c r="FB11" s="52"/>
      <c r="FC11" s="52"/>
      <c r="FD11" s="52"/>
      <c r="FE11" s="52"/>
      <c r="FF11" s="52"/>
      <c r="FG11" s="52"/>
      <c r="FH11" s="52"/>
      <c r="FI11" s="52"/>
      <c r="FJ11" s="52"/>
      <c r="FK11" s="52"/>
      <c r="FL11" s="52"/>
      <c r="FM11" s="52"/>
      <c r="FN11" s="52"/>
      <c r="FO11" s="52"/>
      <c r="FP11" s="52"/>
      <c r="FQ11" s="52"/>
      <c r="FR11" s="52"/>
      <c r="FS11" s="52"/>
      <c r="FT11" s="52"/>
      <c r="FU11" s="52"/>
      <c r="FV11" s="52"/>
      <c r="FW11" s="52"/>
      <c r="FX11" s="52"/>
      <c r="FY11" s="52"/>
      <c r="FZ11" s="52"/>
      <c r="GA11" s="52"/>
      <c r="GB11" s="52"/>
      <c r="GC11" s="52"/>
      <c r="GD11" s="52"/>
      <c r="GE11" s="52"/>
      <c r="GF11" s="52"/>
      <c r="GG11" s="52"/>
      <c r="GH11" s="52"/>
      <c r="GI11" s="52"/>
      <c r="GJ11" s="52"/>
      <c r="GK11" s="52"/>
      <c r="GL11" s="52"/>
      <c r="GM11" s="52"/>
      <c r="GN11" s="52"/>
      <c r="GO11" s="52"/>
      <c r="GP11" s="52"/>
      <c r="GQ11" s="52"/>
      <c r="GR11" s="52"/>
      <c r="GS11" s="52"/>
      <c r="GT11" s="52"/>
      <c r="GU11" s="52"/>
      <c r="GV11" s="52"/>
      <c r="GW11" s="52"/>
      <c r="GX11" s="52"/>
      <c r="GY11" s="52"/>
      <c r="GZ11" s="52"/>
      <c r="HA11" s="52"/>
      <c r="HB11" s="52"/>
      <c r="HC11" s="52"/>
      <c r="HD11" s="52"/>
      <c r="HE11" s="52"/>
      <c r="HF11" s="52"/>
      <c r="HG11" s="52"/>
      <c r="HH11" s="52"/>
      <c r="HI11" s="52"/>
      <c r="HJ11" s="52"/>
      <c r="HK11" s="52"/>
      <c r="HL11" s="52"/>
      <c r="HM11" s="52"/>
      <c r="HN11" s="52"/>
      <c r="HO11" s="52"/>
      <c r="HP11" s="52"/>
      <c r="HQ11" s="52"/>
      <c r="HR11" s="52"/>
      <c r="HS11" s="52"/>
      <c r="HT11" s="52"/>
      <c r="HU11" s="52"/>
      <c r="HV11" s="52"/>
      <c r="HW11" s="52"/>
      <c r="HX11" s="52"/>
      <c r="HY11" s="52"/>
      <c r="HZ11" s="52"/>
      <c r="IA11" s="52"/>
      <c r="IB11" s="52"/>
      <c r="IC11" s="52"/>
      <c r="ID11" s="52"/>
      <c r="IE11" s="52"/>
      <c r="IF11" s="52"/>
      <c r="IG11" s="52"/>
      <c r="IH11" s="52"/>
      <c r="II11" s="52"/>
      <c r="IJ11" s="52"/>
      <c r="IK11" s="52"/>
      <c r="IL11" s="52"/>
      <c r="IM11" s="52"/>
      <c r="IN11" s="52"/>
      <c r="IO11" s="52"/>
      <c r="IP11" s="52"/>
      <c r="IQ11" s="52"/>
      <c r="IR11" s="52"/>
      <c r="IS11" s="52"/>
      <c r="IT11" s="52"/>
      <c r="IU11" s="52"/>
      <c r="IV11" s="52"/>
    </row>
    <row r="12" spans="1:256" ht="49.9" customHeight="1" x14ac:dyDescent="0.25">
      <c r="A12" s="140" t="s">
        <v>58</v>
      </c>
      <c r="B12" s="141"/>
      <c r="C12" s="141"/>
      <c r="D12" s="142"/>
      <c r="E12" s="63"/>
      <c r="F12" s="63"/>
      <c r="G12" s="63"/>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52"/>
      <c r="DW12" s="52"/>
      <c r="DX12" s="52"/>
      <c r="DY12" s="52"/>
      <c r="DZ12" s="52"/>
      <c r="EA12" s="52"/>
      <c r="EB12" s="52"/>
      <c r="EC12" s="52"/>
      <c r="ED12" s="52"/>
      <c r="EE12" s="52"/>
      <c r="EF12" s="52"/>
      <c r="EG12" s="52"/>
      <c r="EH12" s="52"/>
      <c r="EI12" s="52"/>
      <c r="EJ12" s="52"/>
      <c r="EK12" s="52"/>
      <c r="EL12" s="52"/>
      <c r="EM12" s="52"/>
      <c r="EN12" s="52"/>
      <c r="EO12" s="52"/>
      <c r="EP12" s="52"/>
      <c r="EQ12" s="52"/>
      <c r="ER12" s="52"/>
      <c r="ES12" s="52"/>
      <c r="ET12" s="52"/>
      <c r="EU12" s="52"/>
      <c r="EV12" s="52"/>
      <c r="EW12" s="52"/>
      <c r="EX12" s="52"/>
      <c r="EY12" s="52"/>
      <c r="EZ12" s="52"/>
      <c r="FA12" s="52"/>
      <c r="FB12" s="52"/>
      <c r="FC12" s="52"/>
      <c r="FD12" s="52"/>
      <c r="FE12" s="52"/>
      <c r="FF12" s="52"/>
      <c r="FG12" s="52"/>
      <c r="FH12" s="52"/>
      <c r="FI12" s="52"/>
      <c r="FJ12" s="52"/>
      <c r="FK12" s="52"/>
      <c r="FL12" s="52"/>
      <c r="FM12" s="52"/>
      <c r="FN12" s="52"/>
      <c r="FO12" s="52"/>
      <c r="FP12" s="52"/>
      <c r="FQ12" s="52"/>
      <c r="FR12" s="52"/>
      <c r="FS12" s="52"/>
      <c r="FT12" s="52"/>
      <c r="FU12" s="52"/>
      <c r="FV12" s="52"/>
      <c r="FW12" s="52"/>
      <c r="FX12" s="52"/>
      <c r="FY12" s="52"/>
      <c r="FZ12" s="52"/>
      <c r="GA12" s="52"/>
      <c r="GB12" s="52"/>
      <c r="GC12" s="52"/>
      <c r="GD12" s="52"/>
      <c r="GE12" s="52"/>
      <c r="GF12" s="52"/>
      <c r="GG12" s="52"/>
      <c r="GH12" s="52"/>
      <c r="GI12" s="52"/>
      <c r="GJ12" s="52"/>
      <c r="GK12" s="52"/>
      <c r="GL12" s="52"/>
      <c r="GM12" s="52"/>
      <c r="GN12" s="52"/>
      <c r="GO12" s="52"/>
      <c r="GP12" s="52"/>
      <c r="GQ12" s="52"/>
      <c r="GR12" s="52"/>
      <c r="GS12" s="52"/>
      <c r="GT12" s="52"/>
      <c r="GU12" s="52"/>
      <c r="GV12" s="52"/>
      <c r="GW12" s="52"/>
      <c r="GX12" s="52"/>
      <c r="GY12" s="52"/>
      <c r="GZ12" s="52"/>
      <c r="HA12" s="52"/>
      <c r="HB12" s="52"/>
      <c r="HC12" s="52"/>
      <c r="HD12" s="52"/>
      <c r="HE12" s="52"/>
      <c r="HF12" s="52"/>
      <c r="HG12" s="52"/>
      <c r="HH12" s="52"/>
      <c r="HI12" s="52"/>
      <c r="HJ12" s="52"/>
      <c r="HK12" s="52"/>
      <c r="HL12" s="52"/>
      <c r="HM12" s="52"/>
      <c r="HN12" s="52"/>
      <c r="HO12" s="52"/>
      <c r="HP12" s="52"/>
      <c r="HQ12" s="52"/>
      <c r="HR12" s="52"/>
      <c r="HS12" s="52"/>
      <c r="HT12" s="52"/>
      <c r="HU12" s="52"/>
      <c r="HV12" s="52"/>
      <c r="HW12" s="52"/>
      <c r="HX12" s="52"/>
      <c r="HY12" s="52"/>
      <c r="HZ12" s="52"/>
      <c r="IA12" s="52"/>
      <c r="IB12" s="52"/>
      <c r="IC12" s="52"/>
      <c r="ID12" s="52"/>
      <c r="IE12" s="52"/>
      <c r="IF12" s="52"/>
      <c r="IG12" s="52"/>
      <c r="IH12" s="52"/>
      <c r="II12" s="52"/>
      <c r="IJ12" s="52"/>
      <c r="IK12" s="52"/>
      <c r="IL12" s="52"/>
      <c r="IM12" s="52"/>
      <c r="IN12" s="52"/>
      <c r="IO12" s="52"/>
      <c r="IP12" s="52"/>
      <c r="IQ12" s="52"/>
      <c r="IR12" s="52"/>
      <c r="IS12" s="52"/>
      <c r="IT12" s="52"/>
      <c r="IU12" s="52"/>
      <c r="IV12" s="52"/>
    </row>
    <row r="13" spans="1:256" ht="27.4" customHeight="1" x14ac:dyDescent="0.25">
      <c r="A13" s="143" t="s">
        <v>59</v>
      </c>
      <c r="B13" s="144"/>
      <c r="C13" s="144"/>
      <c r="D13" s="145"/>
      <c r="E13" s="63"/>
      <c r="F13" s="63"/>
      <c r="G13" s="63"/>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B13" s="52"/>
      <c r="CC13" s="52"/>
      <c r="CD13" s="52"/>
      <c r="CE13" s="52"/>
      <c r="CF13" s="52"/>
      <c r="CG13" s="52"/>
      <c r="CH13" s="52"/>
      <c r="CI13" s="52"/>
      <c r="CJ13" s="52"/>
      <c r="CK13" s="52"/>
      <c r="CL13" s="52"/>
      <c r="CM13" s="52"/>
      <c r="CN13" s="52"/>
      <c r="CO13" s="52"/>
      <c r="CP13" s="52"/>
      <c r="CQ13" s="52"/>
      <c r="CR13" s="52"/>
      <c r="CS13" s="52"/>
      <c r="CT13" s="52"/>
      <c r="CU13" s="52"/>
      <c r="CV13" s="52"/>
      <c r="CW13" s="52"/>
      <c r="CX13" s="52"/>
      <c r="CY13" s="52"/>
      <c r="CZ13" s="52"/>
      <c r="DA13" s="52"/>
      <c r="DB13" s="52"/>
      <c r="DC13" s="52"/>
      <c r="DD13" s="52"/>
      <c r="DE13" s="52"/>
      <c r="DF13" s="52"/>
      <c r="DG13" s="52"/>
      <c r="DH13" s="52"/>
      <c r="DI13" s="52"/>
      <c r="DJ13" s="52"/>
      <c r="DK13" s="52"/>
      <c r="DL13" s="52"/>
      <c r="DM13" s="52"/>
      <c r="DN13" s="52"/>
      <c r="DO13" s="52"/>
      <c r="DP13" s="52"/>
      <c r="DQ13" s="52"/>
      <c r="DR13" s="52"/>
      <c r="DS13" s="52"/>
      <c r="DT13" s="52"/>
      <c r="DU13" s="52"/>
      <c r="DV13" s="52"/>
      <c r="DW13" s="52"/>
      <c r="DX13" s="52"/>
      <c r="DY13" s="52"/>
      <c r="DZ13" s="52"/>
      <c r="EA13" s="52"/>
      <c r="EB13" s="52"/>
      <c r="EC13" s="52"/>
      <c r="ED13" s="52"/>
      <c r="EE13" s="52"/>
      <c r="EF13" s="52"/>
      <c r="EG13" s="52"/>
      <c r="EH13" s="52"/>
      <c r="EI13" s="52"/>
      <c r="EJ13" s="52"/>
      <c r="EK13" s="52"/>
      <c r="EL13" s="52"/>
      <c r="EM13" s="52"/>
      <c r="EN13" s="52"/>
      <c r="EO13" s="52"/>
      <c r="EP13" s="52"/>
      <c r="EQ13" s="52"/>
      <c r="ER13" s="52"/>
      <c r="ES13" s="52"/>
      <c r="ET13" s="52"/>
      <c r="EU13" s="52"/>
      <c r="EV13" s="52"/>
      <c r="EW13" s="52"/>
      <c r="EX13" s="52"/>
      <c r="EY13" s="52"/>
      <c r="EZ13" s="52"/>
      <c r="FA13" s="52"/>
      <c r="FB13" s="52"/>
      <c r="FC13" s="52"/>
      <c r="FD13" s="52"/>
      <c r="FE13" s="52"/>
      <c r="FF13" s="52"/>
      <c r="FG13" s="52"/>
      <c r="FH13" s="52"/>
      <c r="FI13" s="52"/>
      <c r="FJ13" s="52"/>
      <c r="FK13" s="52"/>
      <c r="FL13" s="52"/>
      <c r="FM13" s="52"/>
      <c r="FN13" s="52"/>
      <c r="FO13" s="52"/>
      <c r="FP13" s="52"/>
      <c r="FQ13" s="52"/>
      <c r="FR13" s="52"/>
      <c r="FS13" s="52"/>
      <c r="FT13" s="52"/>
      <c r="FU13" s="52"/>
      <c r="FV13" s="52"/>
      <c r="FW13" s="52"/>
      <c r="FX13" s="52"/>
      <c r="FY13" s="52"/>
      <c r="FZ13" s="52"/>
      <c r="GA13" s="52"/>
      <c r="GB13" s="52"/>
      <c r="GC13" s="52"/>
      <c r="GD13" s="52"/>
      <c r="GE13" s="52"/>
      <c r="GF13" s="52"/>
      <c r="GG13" s="52"/>
      <c r="GH13" s="52"/>
      <c r="GI13" s="52"/>
      <c r="GJ13" s="52"/>
      <c r="GK13" s="52"/>
      <c r="GL13" s="52"/>
      <c r="GM13" s="52"/>
      <c r="GN13" s="52"/>
      <c r="GO13" s="52"/>
      <c r="GP13" s="52"/>
      <c r="GQ13" s="52"/>
      <c r="GR13" s="52"/>
      <c r="GS13" s="52"/>
      <c r="GT13" s="52"/>
      <c r="GU13" s="52"/>
      <c r="GV13" s="52"/>
      <c r="GW13" s="52"/>
      <c r="GX13" s="52"/>
      <c r="GY13" s="52"/>
      <c r="GZ13" s="52"/>
      <c r="HA13" s="52"/>
      <c r="HB13" s="52"/>
      <c r="HC13" s="52"/>
      <c r="HD13" s="52"/>
      <c r="HE13" s="52"/>
      <c r="HF13" s="52"/>
      <c r="HG13" s="52"/>
      <c r="HH13" s="52"/>
      <c r="HI13" s="52"/>
      <c r="HJ13" s="52"/>
      <c r="HK13" s="52"/>
      <c r="HL13" s="52"/>
      <c r="HM13" s="52"/>
      <c r="HN13" s="52"/>
      <c r="HO13" s="52"/>
      <c r="HP13" s="52"/>
      <c r="HQ13" s="52"/>
      <c r="HR13" s="52"/>
      <c r="HS13" s="52"/>
      <c r="HT13" s="52"/>
      <c r="HU13" s="52"/>
      <c r="HV13" s="52"/>
      <c r="HW13" s="52"/>
      <c r="HX13" s="52"/>
      <c r="HY13" s="52"/>
      <c r="HZ13" s="52"/>
      <c r="IA13" s="52"/>
      <c r="IB13" s="52"/>
      <c r="IC13" s="52"/>
      <c r="ID13" s="52"/>
      <c r="IE13" s="52"/>
      <c r="IF13" s="52"/>
      <c r="IG13" s="52"/>
      <c r="IH13" s="52"/>
      <c r="II13" s="52"/>
      <c r="IJ13" s="52"/>
      <c r="IK13" s="52"/>
      <c r="IL13" s="52"/>
      <c r="IM13" s="52"/>
      <c r="IN13" s="52"/>
      <c r="IO13" s="52"/>
      <c r="IP13" s="52"/>
      <c r="IQ13" s="52"/>
      <c r="IR13" s="52"/>
      <c r="IS13" s="52"/>
      <c r="IT13" s="52"/>
      <c r="IU13" s="52"/>
      <c r="IV13" s="52"/>
    </row>
    <row r="14" spans="1:256" ht="67.900000000000006" customHeight="1" x14ac:dyDescent="0.25">
      <c r="A14" s="143" t="s">
        <v>60</v>
      </c>
      <c r="B14" s="144"/>
      <c r="C14" s="144"/>
      <c r="D14" s="145"/>
      <c r="E14" s="63"/>
      <c r="F14" s="63"/>
      <c r="G14" s="63"/>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c r="CI14" s="52"/>
      <c r="CJ14" s="52"/>
      <c r="CK14" s="52"/>
      <c r="CL14" s="52"/>
      <c r="CM14" s="52"/>
      <c r="CN14" s="52"/>
      <c r="CO14" s="52"/>
      <c r="CP14" s="52"/>
      <c r="CQ14" s="52"/>
      <c r="CR14" s="52"/>
      <c r="CS14" s="52"/>
      <c r="CT14" s="52"/>
      <c r="CU14" s="52"/>
      <c r="CV14" s="52"/>
      <c r="CW14" s="52"/>
      <c r="CX14" s="52"/>
      <c r="CY14" s="52"/>
      <c r="CZ14" s="52"/>
      <c r="DA14" s="52"/>
      <c r="DB14" s="52"/>
      <c r="DC14" s="52"/>
      <c r="DD14" s="52"/>
      <c r="DE14" s="52"/>
      <c r="DF14" s="52"/>
      <c r="DG14" s="52"/>
      <c r="DH14" s="52"/>
      <c r="DI14" s="52"/>
      <c r="DJ14" s="52"/>
      <c r="DK14" s="52"/>
      <c r="DL14" s="52"/>
      <c r="DM14" s="52"/>
      <c r="DN14" s="52"/>
      <c r="DO14" s="52"/>
      <c r="DP14" s="52"/>
      <c r="DQ14" s="52"/>
      <c r="DR14" s="52"/>
      <c r="DS14" s="52"/>
      <c r="DT14" s="52"/>
      <c r="DU14" s="52"/>
      <c r="DV14" s="52"/>
      <c r="DW14" s="52"/>
      <c r="DX14" s="52"/>
      <c r="DY14" s="52"/>
      <c r="DZ14" s="52"/>
      <c r="EA14" s="52"/>
      <c r="EB14" s="52"/>
      <c r="EC14" s="52"/>
      <c r="ED14" s="52"/>
      <c r="EE14" s="52"/>
      <c r="EF14" s="52"/>
      <c r="EG14" s="52"/>
      <c r="EH14" s="52"/>
      <c r="EI14" s="52"/>
      <c r="EJ14" s="52"/>
      <c r="EK14" s="52"/>
      <c r="EL14" s="52"/>
      <c r="EM14" s="52"/>
      <c r="EN14" s="52"/>
      <c r="EO14" s="52"/>
      <c r="EP14" s="52"/>
      <c r="EQ14" s="52"/>
      <c r="ER14" s="52"/>
      <c r="ES14" s="52"/>
      <c r="ET14" s="52"/>
      <c r="EU14" s="52"/>
      <c r="EV14" s="52"/>
      <c r="EW14" s="52"/>
      <c r="EX14" s="52"/>
      <c r="EY14" s="52"/>
      <c r="EZ14" s="52"/>
      <c r="FA14" s="52"/>
      <c r="FB14" s="52"/>
      <c r="FC14" s="52"/>
      <c r="FD14" s="52"/>
      <c r="FE14" s="52"/>
      <c r="FF14" s="52"/>
      <c r="FG14" s="52"/>
      <c r="FH14" s="52"/>
      <c r="FI14" s="52"/>
      <c r="FJ14" s="52"/>
      <c r="FK14" s="52"/>
      <c r="FL14" s="52"/>
      <c r="FM14" s="52"/>
      <c r="FN14" s="52"/>
      <c r="FO14" s="52"/>
      <c r="FP14" s="52"/>
      <c r="FQ14" s="52"/>
      <c r="FR14" s="52"/>
      <c r="FS14" s="52"/>
      <c r="FT14" s="52"/>
      <c r="FU14" s="52"/>
      <c r="FV14" s="52"/>
      <c r="FW14" s="52"/>
      <c r="FX14" s="52"/>
      <c r="FY14" s="52"/>
      <c r="FZ14" s="52"/>
      <c r="GA14" s="52"/>
      <c r="GB14" s="52"/>
      <c r="GC14" s="52"/>
      <c r="GD14" s="52"/>
      <c r="GE14" s="52"/>
      <c r="GF14" s="52"/>
      <c r="GG14" s="52"/>
      <c r="GH14" s="52"/>
      <c r="GI14" s="52"/>
      <c r="GJ14" s="52"/>
      <c r="GK14" s="52"/>
      <c r="GL14" s="52"/>
      <c r="GM14" s="52"/>
      <c r="GN14" s="52"/>
      <c r="GO14" s="52"/>
      <c r="GP14" s="52"/>
      <c r="GQ14" s="52"/>
      <c r="GR14" s="52"/>
      <c r="GS14" s="52"/>
      <c r="GT14" s="52"/>
      <c r="GU14" s="52"/>
      <c r="GV14" s="52"/>
      <c r="GW14" s="52"/>
      <c r="GX14" s="52"/>
      <c r="GY14" s="52"/>
      <c r="GZ14" s="52"/>
      <c r="HA14" s="52"/>
      <c r="HB14" s="52"/>
      <c r="HC14" s="52"/>
      <c r="HD14" s="52"/>
      <c r="HE14" s="52"/>
      <c r="HF14" s="52"/>
      <c r="HG14" s="52"/>
      <c r="HH14" s="52"/>
      <c r="HI14" s="52"/>
      <c r="HJ14" s="52"/>
      <c r="HK14" s="52"/>
      <c r="HL14" s="52"/>
      <c r="HM14" s="52"/>
      <c r="HN14" s="52"/>
      <c r="HO14" s="52"/>
      <c r="HP14" s="52"/>
      <c r="HQ14" s="52"/>
      <c r="HR14" s="52"/>
      <c r="HS14" s="52"/>
      <c r="HT14" s="52"/>
      <c r="HU14" s="52"/>
      <c r="HV14" s="52"/>
      <c r="HW14" s="52"/>
      <c r="HX14" s="52"/>
      <c r="HY14" s="52"/>
      <c r="HZ14" s="52"/>
      <c r="IA14" s="52"/>
      <c r="IB14" s="52"/>
      <c r="IC14" s="52"/>
      <c r="ID14" s="52"/>
      <c r="IE14" s="52"/>
      <c r="IF14" s="52"/>
      <c r="IG14" s="52"/>
      <c r="IH14" s="52"/>
      <c r="II14" s="52"/>
      <c r="IJ14" s="52"/>
      <c r="IK14" s="52"/>
      <c r="IL14" s="52"/>
      <c r="IM14" s="52"/>
      <c r="IN14" s="52"/>
      <c r="IO14" s="52"/>
      <c r="IP14" s="52"/>
      <c r="IQ14" s="52"/>
      <c r="IR14" s="52"/>
      <c r="IS14" s="52"/>
      <c r="IT14" s="52"/>
      <c r="IU14" s="52"/>
      <c r="IV14" s="52"/>
    </row>
    <row r="15" spans="1:256" ht="47.65" customHeight="1" x14ac:dyDescent="0.25">
      <c r="A15" s="137" t="s">
        <v>61</v>
      </c>
      <c r="B15" s="138"/>
      <c r="C15" s="138"/>
      <c r="D15" s="139"/>
      <c r="E15" s="63"/>
      <c r="F15" s="63"/>
      <c r="G15" s="63"/>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c r="CF15" s="52"/>
      <c r="CG15" s="52"/>
      <c r="CH15" s="52"/>
      <c r="CI15" s="52"/>
      <c r="CJ15" s="52"/>
      <c r="CK15" s="52"/>
      <c r="CL15" s="52"/>
      <c r="CM15" s="52"/>
      <c r="CN15" s="52"/>
      <c r="CO15" s="52"/>
      <c r="CP15" s="52"/>
      <c r="CQ15" s="52"/>
      <c r="CR15" s="52"/>
      <c r="CS15" s="52"/>
      <c r="CT15" s="52"/>
      <c r="CU15" s="52"/>
      <c r="CV15" s="52"/>
      <c r="CW15" s="52"/>
      <c r="CX15" s="52"/>
      <c r="CY15" s="52"/>
      <c r="CZ15" s="52"/>
      <c r="DA15" s="52"/>
      <c r="DB15" s="52"/>
      <c r="DC15" s="52"/>
      <c r="DD15" s="52"/>
      <c r="DE15" s="52"/>
      <c r="DF15" s="52"/>
      <c r="DG15" s="52"/>
      <c r="DH15" s="52"/>
      <c r="DI15" s="52"/>
      <c r="DJ15" s="52"/>
      <c r="DK15" s="52"/>
      <c r="DL15" s="52"/>
      <c r="DM15" s="52"/>
      <c r="DN15" s="52"/>
      <c r="DO15" s="52"/>
      <c r="DP15" s="52"/>
      <c r="DQ15" s="52"/>
      <c r="DR15" s="52"/>
      <c r="DS15" s="52"/>
      <c r="DT15" s="52"/>
      <c r="DU15" s="52"/>
      <c r="DV15" s="52"/>
      <c r="DW15" s="52"/>
      <c r="DX15" s="52"/>
      <c r="DY15" s="52"/>
      <c r="DZ15" s="52"/>
      <c r="EA15" s="52"/>
      <c r="EB15" s="52"/>
      <c r="EC15" s="52"/>
      <c r="ED15" s="52"/>
      <c r="EE15" s="52"/>
      <c r="EF15" s="52"/>
      <c r="EG15" s="52"/>
      <c r="EH15" s="52"/>
      <c r="EI15" s="52"/>
      <c r="EJ15" s="52"/>
      <c r="EK15" s="52"/>
      <c r="EL15" s="52"/>
      <c r="EM15" s="52"/>
      <c r="EN15" s="52"/>
      <c r="EO15" s="52"/>
      <c r="EP15" s="52"/>
      <c r="EQ15" s="52"/>
      <c r="ER15" s="52"/>
      <c r="ES15" s="52"/>
      <c r="ET15" s="52"/>
      <c r="EU15" s="52"/>
      <c r="EV15" s="52"/>
      <c r="EW15" s="52"/>
      <c r="EX15" s="52"/>
      <c r="EY15" s="52"/>
      <c r="EZ15" s="52"/>
      <c r="FA15" s="52"/>
      <c r="FB15" s="52"/>
      <c r="FC15" s="52"/>
      <c r="FD15" s="52"/>
      <c r="FE15" s="52"/>
      <c r="FF15" s="52"/>
      <c r="FG15" s="52"/>
      <c r="FH15" s="52"/>
      <c r="FI15" s="52"/>
      <c r="FJ15" s="52"/>
      <c r="FK15" s="52"/>
      <c r="FL15" s="52"/>
      <c r="FM15" s="52"/>
      <c r="FN15" s="52"/>
      <c r="FO15" s="52"/>
      <c r="FP15" s="52"/>
      <c r="FQ15" s="52"/>
      <c r="FR15" s="52"/>
      <c r="FS15" s="52"/>
      <c r="FT15" s="52"/>
      <c r="FU15" s="52"/>
      <c r="FV15" s="52"/>
      <c r="FW15" s="52"/>
      <c r="FX15" s="52"/>
      <c r="FY15" s="52"/>
      <c r="FZ15" s="52"/>
      <c r="GA15" s="52"/>
      <c r="GB15" s="52"/>
      <c r="GC15" s="52"/>
      <c r="GD15" s="52"/>
      <c r="GE15" s="52"/>
      <c r="GF15" s="52"/>
      <c r="GG15" s="52"/>
      <c r="GH15" s="52"/>
      <c r="GI15" s="52"/>
      <c r="GJ15" s="52"/>
      <c r="GK15" s="52"/>
      <c r="GL15" s="52"/>
      <c r="GM15" s="52"/>
      <c r="GN15" s="52"/>
      <c r="GO15" s="52"/>
      <c r="GP15" s="52"/>
      <c r="GQ15" s="52"/>
      <c r="GR15" s="52"/>
      <c r="GS15" s="52"/>
      <c r="GT15" s="52"/>
      <c r="GU15" s="52"/>
      <c r="GV15" s="52"/>
      <c r="GW15" s="52"/>
      <c r="GX15" s="52"/>
      <c r="GY15" s="52"/>
      <c r="GZ15" s="52"/>
      <c r="HA15" s="52"/>
      <c r="HB15" s="52"/>
      <c r="HC15" s="52"/>
      <c r="HD15" s="52"/>
      <c r="HE15" s="52"/>
      <c r="HF15" s="52"/>
      <c r="HG15" s="52"/>
      <c r="HH15" s="52"/>
      <c r="HI15" s="52"/>
      <c r="HJ15" s="52"/>
      <c r="HK15" s="52"/>
      <c r="HL15" s="52"/>
      <c r="HM15" s="52"/>
      <c r="HN15" s="52"/>
      <c r="HO15" s="52"/>
      <c r="HP15" s="52"/>
      <c r="HQ15" s="52"/>
      <c r="HR15" s="52"/>
      <c r="HS15" s="52"/>
      <c r="HT15" s="52"/>
      <c r="HU15" s="52"/>
      <c r="HV15" s="52"/>
      <c r="HW15" s="52"/>
      <c r="HX15" s="52"/>
      <c r="HY15" s="52"/>
      <c r="HZ15" s="52"/>
      <c r="IA15" s="52"/>
      <c r="IB15" s="52"/>
      <c r="IC15" s="52"/>
      <c r="ID15" s="52"/>
      <c r="IE15" s="52"/>
      <c r="IF15" s="52"/>
      <c r="IG15" s="52"/>
      <c r="IH15" s="52"/>
      <c r="II15" s="52"/>
      <c r="IJ15" s="52"/>
      <c r="IK15" s="52"/>
      <c r="IL15" s="52"/>
      <c r="IM15" s="52"/>
      <c r="IN15" s="52"/>
      <c r="IO15" s="52"/>
      <c r="IP15" s="52"/>
      <c r="IQ15" s="52"/>
      <c r="IR15" s="52"/>
      <c r="IS15" s="52"/>
      <c r="IT15" s="52"/>
      <c r="IU15" s="52"/>
      <c r="IV15" s="52"/>
    </row>
    <row r="16" spans="1:256" ht="67.900000000000006" customHeight="1" thickBot="1" x14ac:dyDescent="0.3">
      <c r="A16" s="131" t="s">
        <v>62</v>
      </c>
      <c r="B16" s="132"/>
      <c r="C16" s="132"/>
      <c r="D16" s="133"/>
      <c r="E16" s="63"/>
      <c r="F16" s="63"/>
      <c r="G16" s="63"/>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c r="BU16" s="52"/>
      <c r="BV16" s="52"/>
      <c r="BW16" s="52"/>
      <c r="BX16" s="52"/>
      <c r="BY16" s="52"/>
      <c r="BZ16" s="52"/>
      <c r="CA16" s="52"/>
      <c r="CB16" s="52"/>
      <c r="CC16" s="52"/>
      <c r="CD16" s="52"/>
      <c r="CE16" s="52"/>
      <c r="CF16" s="52"/>
      <c r="CG16" s="52"/>
      <c r="CH16" s="52"/>
      <c r="CI16" s="52"/>
      <c r="CJ16" s="52"/>
      <c r="CK16" s="52"/>
      <c r="CL16" s="52"/>
      <c r="CM16" s="52"/>
      <c r="CN16" s="52"/>
      <c r="CO16" s="52"/>
      <c r="CP16" s="52"/>
      <c r="CQ16" s="52"/>
      <c r="CR16" s="52"/>
      <c r="CS16" s="52"/>
      <c r="CT16" s="52"/>
      <c r="CU16" s="52"/>
      <c r="CV16" s="52"/>
      <c r="CW16" s="52"/>
      <c r="CX16" s="52"/>
      <c r="CY16" s="52"/>
      <c r="CZ16" s="52"/>
      <c r="DA16" s="52"/>
      <c r="DB16" s="52"/>
      <c r="DC16" s="52"/>
      <c r="DD16" s="52"/>
      <c r="DE16" s="52"/>
      <c r="DF16" s="52"/>
      <c r="DG16" s="52"/>
      <c r="DH16" s="52"/>
      <c r="DI16" s="52"/>
      <c r="DJ16" s="52"/>
      <c r="DK16" s="52"/>
      <c r="DL16" s="52"/>
      <c r="DM16" s="52"/>
      <c r="DN16" s="52"/>
      <c r="DO16" s="52"/>
      <c r="DP16" s="52"/>
      <c r="DQ16" s="52"/>
      <c r="DR16" s="52"/>
      <c r="DS16" s="52"/>
      <c r="DT16" s="52"/>
      <c r="DU16" s="52"/>
      <c r="DV16" s="52"/>
      <c r="DW16" s="52"/>
      <c r="DX16" s="52"/>
      <c r="DY16" s="52"/>
      <c r="DZ16" s="52"/>
      <c r="EA16" s="52"/>
      <c r="EB16" s="52"/>
      <c r="EC16" s="52"/>
      <c r="ED16" s="52"/>
      <c r="EE16" s="52"/>
      <c r="EF16" s="52"/>
      <c r="EG16" s="52"/>
      <c r="EH16" s="52"/>
      <c r="EI16" s="52"/>
      <c r="EJ16" s="52"/>
      <c r="EK16" s="52"/>
      <c r="EL16" s="52"/>
      <c r="EM16" s="52"/>
      <c r="EN16" s="52"/>
      <c r="EO16" s="52"/>
      <c r="EP16" s="52"/>
      <c r="EQ16" s="52"/>
      <c r="ER16" s="52"/>
      <c r="ES16" s="52"/>
      <c r="ET16" s="52"/>
      <c r="EU16" s="52"/>
      <c r="EV16" s="52"/>
      <c r="EW16" s="52"/>
      <c r="EX16" s="52"/>
      <c r="EY16" s="52"/>
      <c r="EZ16" s="52"/>
      <c r="FA16" s="52"/>
      <c r="FB16" s="52"/>
      <c r="FC16" s="52"/>
      <c r="FD16" s="52"/>
      <c r="FE16" s="52"/>
      <c r="FF16" s="52"/>
      <c r="FG16" s="52"/>
      <c r="FH16" s="52"/>
      <c r="FI16" s="52"/>
      <c r="FJ16" s="52"/>
      <c r="FK16" s="52"/>
      <c r="FL16" s="52"/>
      <c r="FM16" s="52"/>
      <c r="FN16" s="52"/>
      <c r="FO16" s="52"/>
      <c r="FP16" s="52"/>
      <c r="FQ16" s="52"/>
      <c r="FR16" s="52"/>
      <c r="FS16" s="52"/>
      <c r="FT16" s="52"/>
      <c r="FU16" s="52"/>
      <c r="FV16" s="52"/>
      <c r="FW16" s="52"/>
      <c r="FX16" s="52"/>
      <c r="FY16" s="52"/>
      <c r="FZ16" s="52"/>
      <c r="GA16" s="52"/>
      <c r="GB16" s="52"/>
      <c r="GC16" s="52"/>
      <c r="GD16" s="52"/>
      <c r="GE16" s="52"/>
      <c r="GF16" s="52"/>
      <c r="GG16" s="52"/>
      <c r="GH16" s="52"/>
      <c r="GI16" s="52"/>
      <c r="GJ16" s="52"/>
      <c r="GK16" s="52"/>
      <c r="GL16" s="52"/>
      <c r="GM16" s="52"/>
      <c r="GN16" s="52"/>
      <c r="GO16" s="52"/>
      <c r="GP16" s="52"/>
      <c r="GQ16" s="52"/>
      <c r="GR16" s="52"/>
      <c r="GS16" s="52"/>
      <c r="GT16" s="52"/>
      <c r="GU16" s="52"/>
      <c r="GV16" s="52"/>
      <c r="GW16" s="52"/>
      <c r="GX16" s="52"/>
      <c r="GY16" s="52"/>
      <c r="GZ16" s="52"/>
      <c r="HA16" s="52"/>
      <c r="HB16" s="52"/>
      <c r="HC16" s="52"/>
      <c r="HD16" s="52"/>
      <c r="HE16" s="52"/>
      <c r="HF16" s="52"/>
      <c r="HG16" s="52"/>
      <c r="HH16" s="52"/>
      <c r="HI16" s="52"/>
      <c r="HJ16" s="52"/>
      <c r="HK16" s="52"/>
      <c r="HL16" s="52"/>
      <c r="HM16" s="52"/>
      <c r="HN16" s="52"/>
      <c r="HO16" s="52"/>
      <c r="HP16" s="52"/>
      <c r="HQ16" s="52"/>
      <c r="HR16" s="52"/>
      <c r="HS16" s="52"/>
      <c r="HT16" s="52"/>
      <c r="HU16" s="52"/>
      <c r="HV16" s="52"/>
      <c r="HW16" s="52"/>
      <c r="HX16" s="52"/>
      <c r="HY16" s="52"/>
      <c r="HZ16" s="52"/>
      <c r="IA16" s="52"/>
      <c r="IB16" s="52"/>
      <c r="IC16" s="52"/>
      <c r="ID16" s="52"/>
      <c r="IE16" s="52"/>
      <c r="IF16" s="52"/>
      <c r="IG16" s="52"/>
      <c r="IH16" s="52"/>
      <c r="II16" s="52"/>
      <c r="IJ16" s="52"/>
      <c r="IK16" s="52"/>
      <c r="IL16" s="52"/>
      <c r="IM16" s="52"/>
      <c r="IN16" s="52"/>
      <c r="IO16" s="52"/>
      <c r="IP16" s="52"/>
      <c r="IQ16" s="52"/>
      <c r="IR16" s="52"/>
      <c r="IS16" s="52"/>
      <c r="IT16" s="52"/>
      <c r="IU16" s="52"/>
      <c r="IV16" s="52"/>
    </row>
    <row r="17" spans="1:256" x14ac:dyDescent="0.25">
      <c r="A17" s="52"/>
      <c r="B17" s="52"/>
      <c r="C17" s="52"/>
      <c r="D17" s="65"/>
      <c r="E17" s="63"/>
      <c r="F17" s="63"/>
      <c r="G17" s="63"/>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c r="BT17" s="52"/>
      <c r="BU17" s="52"/>
      <c r="BV17" s="52"/>
      <c r="BW17" s="52"/>
      <c r="BX17" s="52"/>
      <c r="BY17" s="52"/>
      <c r="BZ17" s="52"/>
      <c r="CA17" s="52"/>
      <c r="CB17" s="52"/>
      <c r="CC17" s="52"/>
      <c r="CD17" s="52"/>
      <c r="CE17" s="52"/>
      <c r="CF17" s="52"/>
      <c r="CG17" s="52"/>
      <c r="CH17" s="52"/>
      <c r="CI17" s="52"/>
      <c r="CJ17" s="52"/>
      <c r="CK17" s="52"/>
      <c r="CL17" s="52"/>
      <c r="CM17" s="52"/>
      <c r="CN17" s="52"/>
      <c r="CO17" s="52"/>
      <c r="CP17" s="52"/>
      <c r="CQ17" s="52"/>
      <c r="CR17" s="52"/>
      <c r="CS17" s="52"/>
      <c r="CT17" s="52"/>
      <c r="CU17" s="52"/>
      <c r="CV17" s="52"/>
      <c r="CW17" s="52"/>
      <c r="CX17" s="52"/>
      <c r="CY17" s="52"/>
      <c r="CZ17" s="52"/>
      <c r="DA17" s="52"/>
      <c r="DB17" s="52"/>
      <c r="DC17" s="52"/>
      <c r="DD17" s="52"/>
      <c r="DE17" s="52"/>
      <c r="DF17" s="52"/>
      <c r="DG17" s="52"/>
      <c r="DH17" s="52"/>
      <c r="DI17" s="52"/>
      <c r="DJ17" s="52"/>
      <c r="DK17" s="52"/>
      <c r="DL17" s="52"/>
      <c r="DM17" s="52"/>
      <c r="DN17" s="52"/>
      <c r="DO17" s="52"/>
      <c r="DP17" s="52"/>
      <c r="DQ17" s="52"/>
      <c r="DR17" s="52"/>
      <c r="DS17" s="52"/>
      <c r="DT17" s="52"/>
      <c r="DU17" s="52"/>
      <c r="DV17" s="52"/>
      <c r="DW17" s="52"/>
      <c r="DX17" s="52"/>
      <c r="DY17" s="52"/>
      <c r="DZ17" s="52"/>
      <c r="EA17" s="52"/>
      <c r="EB17" s="52"/>
      <c r="EC17" s="52"/>
      <c r="ED17" s="52"/>
      <c r="EE17" s="52"/>
      <c r="EF17" s="52"/>
      <c r="EG17" s="52"/>
      <c r="EH17" s="52"/>
      <c r="EI17" s="52"/>
      <c r="EJ17" s="52"/>
      <c r="EK17" s="52"/>
      <c r="EL17" s="52"/>
      <c r="EM17" s="52"/>
      <c r="EN17" s="52"/>
      <c r="EO17" s="52"/>
      <c r="EP17" s="52"/>
      <c r="EQ17" s="52"/>
      <c r="ER17" s="52"/>
      <c r="ES17" s="52"/>
      <c r="ET17" s="52"/>
      <c r="EU17" s="52"/>
      <c r="EV17" s="52"/>
      <c r="EW17" s="52"/>
      <c r="EX17" s="52"/>
      <c r="EY17" s="52"/>
      <c r="EZ17" s="52"/>
      <c r="FA17" s="52"/>
      <c r="FB17" s="52"/>
      <c r="FC17" s="52"/>
      <c r="FD17" s="52"/>
      <c r="FE17" s="52"/>
      <c r="FF17" s="52"/>
      <c r="FG17" s="52"/>
      <c r="FH17" s="52"/>
      <c r="FI17" s="52"/>
      <c r="FJ17" s="52"/>
      <c r="FK17" s="52"/>
      <c r="FL17" s="52"/>
      <c r="FM17" s="52"/>
      <c r="FN17" s="52"/>
      <c r="FO17" s="52"/>
      <c r="FP17" s="52"/>
      <c r="FQ17" s="52"/>
      <c r="FR17" s="52"/>
      <c r="FS17" s="52"/>
      <c r="FT17" s="52"/>
      <c r="FU17" s="52"/>
      <c r="FV17" s="52"/>
      <c r="FW17" s="52"/>
      <c r="FX17" s="52"/>
      <c r="FY17" s="52"/>
      <c r="FZ17" s="52"/>
      <c r="GA17" s="52"/>
      <c r="GB17" s="52"/>
      <c r="GC17" s="52"/>
      <c r="GD17" s="52"/>
      <c r="GE17" s="52"/>
      <c r="GF17" s="52"/>
      <c r="GG17" s="52"/>
      <c r="GH17" s="52"/>
      <c r="GI17" s="52"/>
      <c r="GJ17" s="52"/>
      <c r="GK17" s="52"/>
      <c r="GL17" s="52"/>
      <c r="GM17" s="52"/>
      <c r="GN17" s="52"/>
      <c r="GO17" s="52"/>
      <c r="GP17" s="52"/>
      <c r="GQ17" s="52"/>
      <c r="GR17" s="52"/>
      <c r="GS17" s="52"/>
      <c r="GT17" s="52"/>
      <c r="GU17" s="52"/>
      <c r="GV17" s="52"/>
      <c r="GW17" s="52"/>
      <c r="GX17" s="52"/>
      <c r="GY17" s="52"/>
      <c r="GZ17" s="52"/>
      <c r="HA17" s="52"/>
      <c r="HB17" s="52"/>
      <c r="HC17" s="52"/>
      <c r="HD17" s="52"/>
      <c r="HE17" s="52"/>
      <c r="HF17" s="52"/>
      <c r="HG17" s="52"/>
      <c r="HH17" s="52"/>
      <c r="HI17" s="52"/>
      <c r="HJ17" s="52"/>
      <c r="HK17" s="52"/>
      <c r="HL17" s="52"/>
      <c r="HM17" s="52"/>
      <c r="HN17" s="52"/>
      <c r="HO17" s="52"/>
      <c r="HP17" s="52"/>
      <c r="HQ17" s="52"/>
      <c r="HR17" s="52"/>
      <c r="HS17" s="52"/>
      <c r="HT17" s="52"/>
      <c r="HU17" s="52"/>
      <c r="HV17" s="52"/>
      <c r="HW17" s="52"/>
      <c r="HX17" s="52"/>
      <c r="HY17" s="52"/>
      <c r="HZ17" s="52"/>
      <c r="IA17" s="52"/>
      <c r="IB17" s="52"/>
      <c r="IC17" s="52"/>
      <c r="ID17" s="52"/>
      <c r="IE17" s="52"/>
      <c r="IF17" s="52"/>
      <c r="IG17" s="52"/>
      <c r="IH17" s="52"/>
      <c r="II17" s="52"/>
      <c r="IJ17" s="52"/>
      <c r="IK17" s="52"/>
      <c r="IL17" s="52"/>
      <c r="IM17" s="52"/>
      <c r="IN17" s="52"/>
      <c r="IO17" s="52"/>
      <c r="IP17" s="52"/>
      <c r="IQ17" s="52"/>
      <c r="IR17" s="52"/>
      <c r="IS17" s="52"/>
      <c r="IT17" s="52"/>
      <c r="IU17" s="52"/>
      <c r="IV17" s="52"/>
    </row>
    <row r="18" spans="1:256" x14ac:dyDescent="0.25">
      <c r="A18" s="52"/>
      <c r="B18" s="52"/>
      <c r="C18" s="52"/>
      <c r="D18" s="65"/>
      <c r="E18" s="63"/>
      <c r="F18" s="63"/>
      <c r="G18" s="63"/>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c r="BT18" s="52"/>
      <c r="BU18" s="52"/>
      <c r="BV18" s="52"/>
      <c r="BW18" s="52"/>
      <c r="BX18" s="52"/>
      <c r="BY18" s="52"/>
      <c r="BZ18" s="52"/>
      <c r="CA18" s="52"/>
      <c r="CB18" s="52"/>
      <c r="CC18" s="52"/>
      <c r="CD18" s="52"/>
      <c r="CE18" s="52"/>
      <c r="CF18" s="52"/>
      <c r="CG18" s="52"/>
      <c r="CH18" s="52"/>
      <c r="CI18" s="52"/>
      <c r="CJ18" s="52"/>
      <c r="CK18" s="52"/>
      <c r="CL18" s="52"/>
      <c r="CM18" s="52"/>
      <c r="CN18" s="52"/>
      <c r="CO18" s="52"/>
      <c r="CP18" s="52"/>
      <c r="CQ18" s="52"/>
      <c r="CR18" s="52"/>
      <c r="CS18" s="52"/>
      <c r="CT18" s="52"/>
      <c r="CU18" s="52"/>
      <c r="CV18" s="52"/>
      <c r="CW18" s="52"/>
      <c r="CX18" s="52"/>
      <c r="CY18" s="52"/>
      <c r="CZ18" s="52"/>
      <c r="DA18" s="52"/>
      <c r="DB18" s="52"/>
      <c r="DC18" s="52"/>
      <c r="DD18" s="52"/>
      <c r="DE18" s="52"/>
      <c r="DF18" s="52"/>
      <c r="DG18" s="52"/>
      <c r="DH18" s="52"/>
      <c r="DI18" s="52"/>
      <c r="DJ18" s="52"/>
      <c r="DK18" s="52"/>
      <c r="DL18" s="52"/>
      <c r="DM18" s="52"/>
      <c r="DN18" s="52"/>
      <c r="DO18" s="52"/>
      <c r="DP18" s="52"/>
      <c r="DQ18" s="52"/>
      <c r="DR18" s="52"/>
      <c r="DS18" s="52"/>
      <c r="DT18" s="52"/>
      <c r="DU18" s="52"/>
      <c r="DV18" s="52"/>
      <c r="DW18" s="52"/>
      <c r="DX18" s="52"/>
      <c r="DY18" s="52"/>
      <c r="DZ18" s="52"/>
      <c r="EA18" s="52"/>
      <c r="EB18" s="52"/>
      <c r="EC18" s="52"/>
      <c r="ED18" s="52"/>
      <c r="EE18" s="52"/>
      <c r="EF18" s="52"/>
      <c r="EG18" s="52"/>
      <c r="EH18" s="52"/>
      <c r="EI18" s="52"/>
      <c r="EJ18" s="52"/>
      <c r="EK18" s="52"/>
      <c r="EL18" s="52"/>
      <c r="EM18" s="52"/>
      <c r="EN18" s="52"/>
      <c r="EO18" s="52"/>
      <c r="EP18" s="52"/>
      <c r="EQ18" s="52"/>
      <c r="ER18" s="52"/>
      <c r="ES18" s="52"/>
      <c r="ET18" s="52"/>
      <c r="EU18" s="52"/>
      <c r="EV18" s="52"/>
      <c r="EW18" s="52"/>
      <c r="EX18" s="52"/>
      <c r="EY18" s="52"/>
      <c r="EZ18" s="52"/>
      <c r="FA18" s="52"/>
      <c r="FB18" s="52"/>
      <c r="FC18" s="52"/>
      <c r="FD18" s="52"/>
      <c r="FE18" s="52"/>
      <c r="FF18" s="52"/>
      <c r="FG18" s="52"/>
      <c r="FH18" s="52"/>
      <c r="FI18" s="52"/>
      <c r="FJ18" s="52"/>
      <c r="FK18" s="52"/>
      <c r="FL18" s="52"/>
      <c r="FM18" s="52"/>
      <c r="FN18" s="52"/>
      <c r="FO18" s="52"/>
      <c r="FP18" s="52"/>
      <c r="FQ18" s="52"/>
      <c r="FR18" s="52"/>
      <c r="FS18" s="52"/>
      <c r="FT18" s="52"/>
      <c r="FU18" s="52"/>
      <c r="FV18" s="52"/>
      <c r="FW18" s="52"/>
      <c r="FX18" s="52"/>
      <c r="FY18" s="52"/>
      <c r="FZ18" s="52"/>
      <c r="GA18" s="52"/>
      <c r="GB18" s="52"/>
      <c r="GC18" s="52"/>
      <c r="GD18" s="52"/>
      <c r="GE18" s="52"/>
      <c r="GF18" s="52"/>
      <c r="GG18" s="52"/>
      <c r="GH18" s="52"/>
      <c r="GI18" s="52"/>
      <c r="GJ18" s="52"/>
      <c r="GK18" s="52"/>
      <c r="GL18" s="52"/>
      <c r="GM18" s="52"/>
      <c r="GN18" s="52"/>
      <c r="GO18" s="52"/>
      <c r="GP18" s="52"/>
      <c r="GQ18" s="52"/>
      <c r="GR18" s="52"/>
      <c r="GS18" s="52"/>
      <c r="GT18" s="52"/>
      <c r="GU18" s="52"/>
      <c r="GV18" s="52"/>
      <c r="GW18" s="52"/>
      <c r="GX18" s="52"/>
      <c r="GY18" s="52"/>
      <c r="GZ18" s="52"/>
      <c r="HA18" s="52"/>
      <c r="HB18" s="52"/>
      <c r="HC18" s="52"/>
      <c r="HD18" s="52"/>
      <c r="HE18" s="52"/>
      <c r="HF18" s="52"/>
      <c r="HG18" s="52"/>
      <c r="HH18" s="52"/>
      <c r="HI18" s="52"/>
      <c r="HJ18" s="52"/>
      <c r="HK18" s="52"/>
      <c r="HL18" s="52"/>
      <c r="HM18" s="52"/>
      <c r="HN18" s="52"/>
      <c r="HO18" s="52"/>
      <c r="HP18" s="52"/>
      <c r="HQ18" s="52"/>
      <c r="HR18" s="52"/>
      <c r="HS18" s="52"/>
      <c r="HT18" s="52"/>
      <c r="HU18" s="52"/>
      <c r="HV18" s="52"/>
      <c r="HW18" s="52"/>
      <c r="HX18" s="52"/>
      <c r="HY18" s="52"/>
      <c r="HZ18" s="52"/>
      <c r="IA18" s="52"/>
      <c r="IB18" s="52"/>
      <c r="IC18" s="52"/>
      <c r="ID18" s="52"/>
      <c r="IE18" s="52"/>
      <c r="IF18" s="52"/>
      <c r="IG18" s="52"/>
      <c r="IH18" s="52"/>
      <c r="II18" s="52"/>
      <c r="IJ18" s="52"/>
      <c r="IK18" s="52"/>
      <c r="IL18" s="52"/>
      <c r="IM18" s="52"/>
      <c r="IN18" s="52"/>
      <c r="IO18" s="52"/>
      <c r="IP18" s="52"/>
      <c r="IQ18" s="52"/>
      <c r="IR18" s="52"/>
      <c r="IS18" s="52"/>
      <c r="IT18" s="52"/>
      <c r="IU18" s="52"/>
      <c r="IV18" s="52"/>
    </row>
    <row r="19" spans="1:256" x14ac:dyDescent="0.25">
      <c r="A19" s="52"/>
      <c r="B19" s="52"/>
      <c r="C19" s="52"/>
      <c r="D19" s="65"/>
      <c r="E19" s="63"/>
      <c r="F19" s="63"/>
      <c r="G19" s="63"/>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c r="DI19" s="52"/>
      <c r="DJ19" s="52"/>
      <c r="DK19" s="52"/>
      <c r="DL19" s="52"/>
      <c r="DM19" s="52"/>
      <c r="DN19" s="52"/>
      <c r="DO19" s="52"/>
      <c r="DP19" s="52"/>
      <c r="DQ19" s="52"/>
      <c r="DR19" s="52"/>
      <c r="DS19" s="52"/>
      <c r="DT19" s="52"/>
      <c r="DU19" s="52"/>
      <c r="DV19" s="52"/>
      <c r="DW19" s="52"/>
      <c r="DX19" s="52"/>
      <c r="DY19" s="52"/>
      <c r="DZ19" s="52"/>
      <c r="EA19" s="52"/>
      <c r="EB19" s="52"/>
      <c r="EC19" s="52"/>
      <c r="ED19" s="52"/>
      <c r="EE19" s="52"/>
      <c r="EF19" s="52"/>
      <c r="EG19" s="52"/>
      <c r="EH19" s="52"/>
      <c r="EI19" s="52"/>
      <c r="EJ19" s="52"/>
      <c r="EK19" s="52"/>
      <c r="EL19" s="52"/>
      <c r="EM19" s="52"/>
      <c r="EN19" s="52"/>
      <c r="EO19" s="52"/>
      <c r="EP19" s="52"/>
      <c r="EQ19" s="52"/>
      <c r="ER19" s="52"/>
      <c r="ES19" s="52"/>
      <c r="ET19" s="52"/>
      <c r="EU19" s="52"/>
      <c r="EV19" s="52"/>
      <c r="EW19" s="52"/>
      <c r="EX19" s="52"/>
      <c r="EY19" s="52"/>
      <c r="EZ19" s="52"/>
      <c r="FA19" s="52"/>
      <c r="FB19" s="52"/>
      <c r="FC19" s="52"/>
      <c r="FD19" s="52"/>
      <c r="FE19" s="52"/>
      <c r="FF19" s="52"/>
      <c r="FG19" s="52"/>
      <c r="FH19" s="52"/>
      <c r="FI19" s="52"/>
      <c r="FJ19" s="52"/>
      <c r="FK19" s="52"/>
      <c r="FL19" s="52"/>
      <c r="FM19" s="52"/>
      <c r="FN19" s="52"/>
      <c r="FO19" s="52"/>
      <c r="FP19" s="52"/>
      <c r="FQ19" s="52"/>
      <c r="FR19" s="52"/>
      <c r="FS19" s="52"/>
      <c r="FT19" s="52"/>
      <c r="FU19" s="52"/>
      <c r="FV19" s="52"/>
      <c r="FW19" s="52"/>
      <c r="FX19" s="52"/>
      <c r="FY19" s="52"/>
      <c r="FZ19" s="52"/>
      <c r="GA19" s="52"/>
      <c r="GB19" s="52"/>
      <c r="GC19" s="52"/>
      <c r="GD19" s="52"/>
      <c r="GE19" s="52"/>
      <c r="GF19" s="52"/>
      <c r="GG19" s="52"/>
      <c r="GH19" s="52"/>
      <c r="GI19" s="52"/>
      <c r="GJ19" s="52"/>
      <c r="GK19" s="52"/>
      <c r="GL19" s="52"/>
      <c r="GM19" s="52"/>
      <c r="GN19" s="52"/>
      <c r="GO19" s="52"/>
      <c r="GP19" s="52"/>
      <c r="GQ19" s="52"/>
      <c r="GR19" s="52"/>
      <c r="GS19" s="52"/>
      <c r="GT19" s="52"/>
      <c r="GU19" s="52"/>
      <c r="GV19" s="52"/>
      <c r="GW19" s="52"/>
      <c r="GX19" s="52"/>
      <c r="GY19" s="52"/>
      <c r="GZ19" s="52"/>
      <c r="HA19" s="52"/>
      <c r="HB19" s="52"/>
      <c r="HC19" s="52"/>
      <c r="HD19" s="52"/>
      <c r="HE19" s="52"/>
      <c r="HF19" s="52"/>
      <c r="HG19" s="52"/>
      <c r="HH19" s="52"/>
      <c r="HI19" s="52"/>
      <c r="HJ19" s="52"/>
      <c r="HK19" s="52"/>
      <c r="HL19" s="52"/>
      <c r="HM19" s="52"/>
      <c r="HN19" s="52"/>
      <c r="HO19" s="52"/>
      <c r="HP19" s="52"/>
      <c r="HQ19" s="52"/>
      <c r="HR19" s="52"/>
      <c r="HS19" s="52"/>
      <c r="HT19" s="52"/>
      <c r="HU19" s="52"/>
      <c r="HV19" s="52"/>
      <c r="HW19" s="52"/>
      <c r="HX19" s="52"/>
      <c r="HY19" s="52"/>
      <c r="HZ19" s="52"/>
      <c r="IA19" s="52"/>
      <c r="IB19" s="52"/>
      <c r="IC19" s="52"/>
      <c r="ID19" s="52"/>
      <c r="IE19" s="52"/>
      <c r="IF19" s="52"/>
      <c r="IG19" s="52"/>
      <c r="IH19" s="52"/>
      <c r="II19" s="52"/>
      <c r="IJ19" s="52"/>
      <c r="IK19" s="52"/>
      <c r="IL19" s="52"/>
      <c r="IM19" s="52"/>
      <c r="IN19" s="52"/>
      <c r="IO19" s="52"/>
      <c r="IP19" s="52"/>
      <c r="IQ19" s="52"/>
      <c r="IR19" s="52"/>
      <c r="IS19" s="52"/>
      <c r="IT19" s="52"/>
      <c r="IU19" s="52"/>
      <c r="IV19" s="52"/>
    </row>
    <row r="20" spans="1:256" x14ac:dyDescent="0.25">
      <c r="A20" s="52"/>
      <c r="B20" s="52"/>
      <c r="C20" s="52"/>
      <c r="D20" s="65"/>
      <c r="E20" s="63"/>
      <c r="F20" s="63"/>
      <c r="G20" s="63"/>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c r="DI20" s="52"/>
      <c r="DJ20" s="52"/>
      <c r="DK20" s="52"/>
      <c r="DL20" s="52"/>
      <c r="DM20" s="52"/>
      <c r="DN20" s="52"/>
      <c r="DO20" s="52"/>
      <c r="DP20" s="52"/>
      <c r="DQ20" s="52"/>
      <c r="DR20" s="52"/>
      <c r="DS20" s="52"/>
      <c r="DT20" s="52"/>
      <c r="DU20" s="52"/>
      <c r="DV20" s="52"/>
      <c r="DW20" s="52"/>
      <c r="DX20" s="52"/>
      <c r="DY20" s="52"/>
      <c r="DZ20" s="52"/>
      <c r="EA20" s="52"/>
      <c r="EB20" s="52"/>
      <c r="EC20" s="52"/>
      <c r="ED20" s="52"/>
      <c r="EE20" s="52"/>
      <c r="EF20" s="52"/>
      <c r="EG20" s="52"/>
      <c r="EH20" s="52"/>
      <c r="EI20" s="52"/>
      <c r="EJ20" s="52"/>
      <c r="EK20" s="52"/>
      <c r="EL20" s="52"/>
      <c r="EM20" s="52"/>
      <c r="EN20" s="52"/>
      <c r="EO20" s="52"/>
      <c r="EP20" s="52"/>
      <c r="EQ20" s="52"/>
      <c r="ER20" s="52"/>
      <c r="ES20" s="52"/>
      <c r="ET20" s="52"/>
      <c r="EU20" s="52"/>
      <c r="EV20" s="52"/>
      <c r="EW20" s="52"/>
      <c r="EX20" s="52"/>
      <c r="EY20" s="52"/>
      <c r="EZ20" s="52"/>
      <c r="FA20" s="52"/>
      <c r="FB20" s="52"/>
      <c r="FC20" s="52"/>
      <c r="FD20" s="52"/>
      <c r="FE20" s="52"/>
      <c r="FF20" s="52"/>
      <c r="FG20" s="52"/>
      <c r="FH20" s="52"/>
      <c r="FI20" s="52"/>
      <c r="FJ20" s="52"/>
      <c r="FK20" s="52"/>
      <c r="FL20" s="52"/>
      <c r="FM20" s="52"/>
      <c r="FN20" s="52"/>
      <c r="FO20" s="52"/>
      <c r="FP20" s="52"/>
      <c r="FQ20" s="52"/>
      <c r="FR20" s="52"/>
      <c r="FS20" s="52"/>
      <c r="FT20" s="52"/>
      <c r="FU20" s="52"/>
      <c r="FV20" s="52"/>
      <c r="FW20" s="52"/>
      <c r="FX20" s="52"/>
      <c r="FY20" s="52"/>
      <c r="FZ20" s="52"/>
      <c r="GA20" s="52"/>
      <c r="GB20" s="52"/>
      <c r="GC20" s="52"/>
      <c r="GD20" s="52"/>
      <c r="GE20" s="52"/>
      <c r="GF20" s="52"/>
      <c r="GG20" s="52"/>
      <c r="GH20" s="52"/>
      <c r="GI20" s="52"/>
      <c r="GJ20" s="52"/>
      <c r="GK20" s="52"/>
      <c r="GL20" s="52"/>
      <c r="GM20" s="52"/>
      <c r="GN20" s="52"/>
      <c r="GO20" s="52"/>
      <c r="GP20" s="52"/>
      <c r="GQ20" s="52"/>
      <c r="GR20" s="52"/>
      <c r="GS20" s="52"/>
      <c r="GT20" s="52"/>
      <c r="GU20" s="52"/>
      <c r="GV20" s="52"/>
      <c r="GW20" s="52"/>
      <c r="GX20" s="52"/>
      <c r="GY20" s="52"/>
      <c r="GZ20" s="52"/>
      <c r="HA20" s="52"/>
      <c r="HB20" s="52"/>
      <c r="HC20" s="52"/>
      <c r="HD20" s="52"/>
      <c r="HE20" s="52"/>
      <c r="HF20" s="52"/>
      <c r="HG20" s="52"/>
      <c r="HH20" s="52"/>
      <c r="HI20" s="52"/>
      <c r="HJ20" s="52"/>
      <c r="HK20" s="52"/>
      <c r="HL20" s="52"/>
      <c r="HM20" s="52"/>
      <c r="HN20" s="52"/>
      <c r="HO20" s="52"/>
      <c r="HP20" s="52"/>
      <c r="HQ20" s="52"/>
      <c r="HR20" s="52"/>
      <c r="HS20" s="52"/>
      <c r="HT20" s="52"/>
      <c r="HU20" s="52"/>
      <c r="HV20" s="52"/>
      <c r="HW20" s="52"/>
      <c r="HX20" s="52"/>
      <c r="HY20" s="52"/>
      <c r="HZ20" s="52"/>
      <c r="IA20" s="52"/>
      <c r="IB20" s="52"/>
      <c r="IC20" s="52"/>
      <c r="ID20" s="52"/>
      <c r="IE20" s="52"/>
      <c r="IF20" s="52"/>
      <c r="IG20" s="52"/>
      <c r="IH20" s="52"/>
      <c r="II20" s="52"/>
      <c r="IJ20" s="52"/>
      <c r="IK20" s="52"/>
      <c r="IL20" s="52"/>
      <c r="IM20" s="52"/>
      <c r="IN20" s="52"/>
      <c r="IO20" s="52"/>
      <c r="IP20" s="52"/>
      <c r="IQ20" s="52"/>
      <c r="IR20" s="52"/>
      <c r="IS20" s="52"/>
      <c r="IT20" s="52"/>
      <c r="IU20" s="52"/>
      <c r="IV20" s="52"/>
    </row>
    <row r="21" spans="1:256" x14ac:dyDescent="0.25">
      <c r="A21" s="52"/>
      <c r="B21" s="52"/>
      <c r="C21" s="52"/>
      <c r="D21" s="65"/>
      <c r="E21" s="63"/>
      <c r="F21" s="63"/>
      <c r="G21" s="63"/>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V21" s="52"/>
      <c r="BW21" s="52"/>
      <c r="BX21" s="52"/>
      <c r="BY21" s="52"/>
      <c r="BZ21" s="52"/>
      <c r="CA21" s="52"/>
      <c r="CB21" s="52"/>
      <c r="CC21" s="52"/>
      <c r="CD21" s="52"/>
      <c r="CE21" s="52"/>
      <c r="CF21" s="52"/>
      <c r="CG21" s="52"/>
      <c r="CH21" s="52"/>
      <c r="CI21" s="52"/>
      <c r="CJ21" s="52"/>
      <c r="CK21" s="52"/>
      <c r="CL21" s="52"/>
      <c r="CM21" s="52"/>
      <c r="CN21" s="52"/>
      <c r="CO21" s="52"/>
      <c r="CP21" s="52"/>
      <c r="CQ21" s="52"/>
      <c r="CR21" s="52"/>
      <c r="CS21" s="52"/>
      <c r="CT21" s="52"/>
      <c r="CU21" s="52"/>
      <c r="CV21" s="52"/>
      <c r="CW21" s="52"/>
      <c r="CX21" s="52"/>
      <c r="CY21" s="52"/>
      <c r="CZ21" s="52"/>
      <c r="DA21" s="52"/>
      <c r="DB21" s="52"/>
      <c r="DC21" s="52"/>
      <c r="DD21" s="52"/>
      <c r="DE21" s="52"/>
      <c r="DF21" s="52"/>
      <c r="DG21" s="52"/>
      <c r="DH21" s="52"/>
      <c r="DI21" s="52"/>
      <c r="DJ21" s="52"/>
      <c r="DK21" s="52"/>
      <c r="DL21" s="52"/>
      <c r="DM21" s="52"/>
      <c r="DN21" s="52"/>
      <c r="DO21" s="52"/>
      <c r="DP21" s="52"/>
      <c r="DQ21" s="52"/>
      <c r="DR21" s="52"/>
      <c r="DS21" s="52"/>
      <c r="DT21" s="52"/>
      <c r="DU21" s="52"/>
      <c r="DV21" s="52"/>
      <c r="DW21" s="52"/>
      <c r="DX21" s="52"/>
      <c r="DY21" s="52"/>
      <c r="DZ21" s="52"/>
      <c r="EA21" s="52"/>
      <c r="EB21" s="52"/>
      <c r="EC21" s="52"/>
      <c r="ED21" s="52"/>
      <c r="EE21" s="52"/>
      <c r="EF21" s="52"/>
      <c r="EG21" s="52"/>
      <c r="EH21" s="52"/>
      <c r="EI21" s="52"/>
      <c r="EJ21" s="52"/>
      <c r="EK21" s="52"/>
      <c r="EL21" s="52"/>
      <c r="EM21" s="52"/>
      <c r="EN21" s="52"/>
      <c r="EO21" s="52"/>
      <c r="EP21" s="52"/>
      <c r="EQ21" s="52"/>
      <c r="ER21" s="52"/>
      <c r="ES21" s="52"/>
      <c r="ET21" s="52"/>
      <c r="EU21" s="52"/>
      <c r="EV21" s="52"/>
      <c r="EW21" s="52"/>
      <c r="EX21" s="52"/>
      <c r="EY21" s="52"/>
      <c r="EZ21" s="52"/>
      <c r="FA21" s="52"/>
      <c r="FB21" s="52"/>
      <c r="FC21" s="52"/>
      <c r="FD21" s="52"/>
      <c r="FE21" s="52"/>
      <c r="FF21" s="52"/>
      <c r="FG21" s="52"/>
      <c r="FH21" s="52"/>
      <c r="FI21" s="52"/>
      <c r="FJ21" s="52"/>
      <c r="FK21" s="52"/>
      <c r="FL21" s="52"/>
      <c r="FM21" s="52"/>
      <c r="FN21" s="52"/>
      <c r="FO21" s="52"/>
      <c r="FP21" s="52"/>
      <c r="FQ21" s="52"/>
      <c r="FR21" s="52"/>
      <c r="FS21" s="52"/>
      <c r="FT21" s="52"/>
      <c r="FU21" s="52"/>
      <c r="FV21" s="52"/>
      <c r="FW21" s="52"/>
      <c r="FX21" s="52"/>
      <c r="FY21" s="52"/>
      <c r="FZ21" s="52"/>
      <c r="GA21" s="52"/>
      <c r="GB21" s="52"/>
      <c r="GC21" s="52"/>
      <c r="GD21" s="52"/>
      <c r="GE21" s="52"/>
      <c r="GF21" s="52"/>
      <c r="GG21" s="52"/>
      <c r="GH21" s="52"/>
      <c r="GI21" s="52"/>
      <c r="GJ21" s="52"/>
      <c r="GK21" s="52"/>
      <c r="GL21" s="52"/>
      <c r="GM21" s="52"/>
      <c r="GN21" s="52"/>
      <c r="GO21" s="52"/>
      <c r="GP21" s="52"/>
      <c r="GQ21" s="52"/>
      <c r="GR21" s="52"/>
      <c r="GS21" s="52"/>
      <c r="GT21" s="52"/>
      <c r="GU21" s="52"/>
      <c r="GV21" s="52"/>
      <c r="GW21" s="52"/>
      <c r="GX21" s="52"/>
      <c r="GY21" s="52"/>
      <c r="GZ21" s="52"/>
      <c r="HA21" s="52"/>
      <c r="HB21" s="52"/>
      <c r="HC21" s="52"/>
      <c r="HD21" s="52"/>
      <c r="HE21" s="52"/>
      <c r="HF21" s="52"/>
      <c r="HG21" s="52"/>
      <c r="HH21" s="52"/>
      <c r="HI21" s="52"/>
      <c r="HJ21" s="52"/>
      <c r="HK21" s="52"/>
      <c r="HL21" s="52"/>
      <c r="HM21" s="52"/>
      <c r="HN21" s="52"/>
      <c r="HO21" s="52"/>
      <c r="HP21" s="52"/>
      <c r="HQ21" s="52"/>
      <c r="HR21" s="52"/>
      <c r="HS21" s="52"/>
      <c r="HT21" s="52"/>
      <c r="HU21" s="52"/>
      <c r="HV21" s="52"/>
      <c r="HW21" s="52"/>
      <c r="HX21" s="52"/>
      <c r="HY21" s="52"/>
      <c r="HZ21" s="52"/>
      <c r="IA21" s="52"/>
      <c r="IB21" s="52"/>
      <c r="IC21" s="52"/>
      <c r="ID21" s="52"/>
      <c r="IE21" s="52"/>
      <c r="IF21" s="52"/>
      <c r="IG21" s="52"/>
      <c r="IH21" s="52"/>
      <c r="II21" s="52"/>
      <c r="IJ21" s="52"/>
      <c r="IK21" s="52"/>
      <c r="IL21" s="52"/>
      <c r="IM21" s="52"/>
      <c r="IN21" s="52"/>
      <c r="IO21" s="52"/>
      <c r="IP21" s="52"/>
      <c r="IQ21" s="52"/>
      <c r="IR21" s="52"/>
      <c r="IS21" s="52"/>
      <c r="IT21" s="52"/>
      <c r="IU21" s="52"/>
      <c r="IV21" s="52"/>
    </row>
    <row r="22" spans="1:256" x14ac:dyDescent="0.25">
      <c r="A22" s="52"/>
      <c r="B22" s="52"/>
      <c r="C22" s="52"/>
      <c r="D22" s="65"/>
      <c r="E22" s="63"/>
      <c r="F22" s="63"/>
      <c r="G22" s="63"/>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52"/>
      <c r="BT22" s="52"/>
      <c r="BU22" s="52"/>
      <c r="BV22" s="52"/>
      <c r="BW22" s="52"/>
      <c r="BX22" s="52"/>
      <c r="BY22" s="52"/>
      <c r="BZ22" s="52"/>
      <c r="CA22" s="52"/>
      <c r="CB22" s="52"/>
      <c r="CC22" s="52"/>
      <c r="CD22" s="52"/>
      <c r="CE22" s="52"/>
      <c r="CF22" s="52"/>
      <c r="CG22" s="52"/>
      <c r="CH22" s="52"/>
      <c r="CI22" s="52"/>
      <c r="CJ22" s="52"/>
      <c r="CK22" s="52"/>
      <c r="CL22" s="52"/>
      <c r="CM22" s="52"/>
      <c r="CN22" s="52"/>
      <c r="CO22" s="52"/>
      <c r="CP22" s="52"/>
      <c r="CQ22" s="52"/>
      <c r="CR22" s="52"/>
      <c r="CS22" s="52"/>
      <c r="CT22" s="52"/>
      <c r="CU22" s="52"/>
      <c r="CV22" s="52"/>
      <c r="CW22" s="52"/>
      <c r="CX22" s="52"/>
      <c r="CY22" s="52"/>
      <c r="CZ22" s="52"/>
      <c r="DA22" s="52"/>
      <c r="DB22" s="52"/>
      <c r="DC22" s="52"/>
      <c r="DD22" s="52"/>
      <c r="DE22" s="52"/>
      <c r="DF22" s="52"/>
      <c r="DG22" s="52"/>
      <c r="DH22" s="52"/>
      <c r="DI22" s="52"/>
      <c r="DJ22" s="52"/>
      <c r="DK22" s="52"/>
      <c r="DL22" s="52"/>
      <c r="DM22" s="52"/>
      <c r="DN22" s="52"/>
      <c r="DO22" s="52"/>
      <c r="DP22" s="52"/>
      <c r="DQ22" s="52"/>
      <c r="DR22" s="52"/>
      <c r="DS22" s="52"/>
      <c r="DT22" s="52"/>
      <c r="DU22" s="52"/>
      <c r="DV22" s="52"/>
      <c r="DW22" s="52"/>
      <c r="DX22" s="52"/>
      <c r="DY22" s="52"/>
      <c r="DZ22" s="52"/>
      <c r="EA22" s="52"/>
      <c r="EB22" s="52"/>
      <c r="EC22" s="52"/>
      <c r="ED22" s="52"/>
      <c r="EE22" s="52"/>
      <c r="EF22" s="52"/>
      <c r="EG22" s="52"/>
      <c r="EH22" s="52"/>
      <c r="EI22" s="52"/>
      <c r="EJ22" s="52"/>
      <c r="EK22" s="52"/>
      <c r="EL22" s="52"/>
      <c r="EM22" s="52"/>
      <c r="EN22" s="52"/>
      <c r="EO22" s="52"/>
      <c r="EP22" s="52"/>
      <c r="EQ22" s="52"/>
      <c r="ER22" s="52"/>
      <c r="ES22" s="52"/>
      <c r="ET22" s="52"/>
      <c r="EU22" s="52"/>
      <c r="EV22" s="52"/>
      <c r="EW22" s="52"/>
      <c r="EX22" s="52"/>
      <c r="EY22" s="52"/>
      <c r="EZ22" s="52"/>
      <c r="FA22" s="52"/>
      <c r="FB22" s="52"/>
      <c r="FC22" s="52"/>
      <c r="FD22" s="52"/>
      <c r="FE22" s="52"/>
      <c r="FF22" s="52"/>
      <c r="FG22" s="52"/>
      <c r="FH22" s="52"/>
      <c r="FI22" s="52"/>
      <c r="FJ22" s="52"/>
      <c r="FK22" s="52"/>
      <c r="FL22" s="52"/>
      <c r="FM22" s="52"/>
      <c r="FN22" s="52"/>
      <c r="FO22" s="52"/>
      <c r="FP22" s="52"/>
      <c r="FQ22" s="52"/>
      <c r="FR22" s="52"/>
      <c r="FS22" s="52"/>
      <c r="FT22" s="52"/>
      <c r="FU22" s="52"/>
      <c r="FV22" s="52"/>
      <c r="FW22" s="52"/>
      <c r="FX22" s="52"/>
      <c r="FY22" s="52"/>
      <c r="FZ22" s="52"/>
      <c r="GA22" s="52"/>
      <c r="GB22" s="52"/>
      <c r="GC22" s="52"/>
      <c r="GD22" s="52"/>
      <c r="GE22" s="52"/>
      <c r="GF22" s="52"/>
      <c r="GG22" s="52"/>
      <c r="GH22" s="52"/>
      <c r="GI22" s="52"/>
      <c r="GJ22" s="52"/>
      <c r="GK22" s="52"/>
      <c r="GL22" s="52"/>
      <c r="GM22" s="52"/>
      <c r="GN22" s="52"/>
      <c r="GO22" s="52"/>
      <c r="GP22" s="52"/>
      <c r="GQ22" s="52"/>
      <c r="GR22" s="52"/>
      <c r="GS22" s="52"/>
      <c r="GT22" s="52"/>
      <c r="GU22" s="52"/>
      <c r="GV22" s="52"/>
      <c r="GW22" s="52"/>
      <c r="GX22" s="52"/>
      <c r="GY22" s="52"/>
      <c r="GZ22" s="52"/>
      <c r="HA22" s="52"/>
      <c r="HB22" s="52"/>
      <c r="HC22" s="52"/>
      <c r="HD22" s="52"/>
      <c r="HE22" s="52"/>
      <c r="HF22" s="52"/>
      <c r="HG22" s="52"/>
      <c r="HH22" s="52"/>
      <c r="HI22" s="52"/>
      <c r="HJ22" s="52"/>
      <c r="HK22" s="52"/>
      <c r="HL22" s="52"/>
      <c r="HM22" s="52"/>
      <c r="HN22" s="52"/>
      <c r="HO22" s="52"/>
      <c r="HP22" s="52"/>
      <c r="HQ22" s="52"/>
      <c r="HR22" s="52"/>
      <c r="HS22" s="52"/>
      <c r="HT22" s="52"/>
      <c r="HU22" s="52"/>
      <c r="HV22" s="52"/>
      <c r="HW22" s="52"/>
      <c r="HX22" s="52"/>
      <c r="HY22" s="52"/>
      <c r="HZ22" s="52"/>
      <c r="IA22" s="52"/>
      <c r="IB22" s="52"/>
      <c r="IC22" s="52"/>
      <c r="ID22" s="52"/>
      <c r="IE22" s="52"/>
      <c r="IF22" s="52"/>
      <c r="IG22" s="52"/>
      <c r="IH22" s="52"/>
      <c r="II22" s="52"/>
      <c r="IJ22" s="52"/>
      <c r="IK22" s="52"/>
      <c r="IL22" s="52"/>
      <c r="IM22" s="52"/>
      <c r="IN22" s="52"/>
      <c r="IO22" s="52"/>
      <c r="IP22" s="52"/>
      <c r="IQ22" s="52"/>
      <c r="IR22" s="52"/>
      <c r="IS22" s="52"/>
      <c r="IT22" s="52"/>
      <c r="IU22" s="52"/>
      <c r="IV22" s="52"/>
    </row>
    <row r="23" spans="1:256" x14ac:dyDescent="0.25">
      <c r="A23" s="52"/>
      <c r="B23" s="52"/>
      <c r="C23" s="52"/>
      <c r="D23" s="65"/>
      <c r="E23" s="63"/>
      <c r="F23" s="63"/>
      <c r="G23" s="63"/>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52"/>
      <c r="BV23" s="52"/>
      <c r="BW23" s="52"/>
      <c r="BX23" s="52"/>
      <c r="BY23" s="52"/>
      <c r="BZ23" s="52"/>
      <c r="CA23" s="52"/>
      <c r="CB23" s="52"/>
      <c r="CC23" s="52"/>
      <c r="CD23" s="52"/>
      <c r="CE23" s="52"/>
      <c r="CF23" s="52"/>
      <c r="CG23" s="52"/>
      <c r="CH23" s="52"/>
      <c r="CI23" s="52"/>
      <c r="CJ23" s="52"/>
      <c r="CK23" s="52"/>
      <c r="CL23" s="52"/>
      <c r="CM23" s="52"/>
      <c r="CN23" s="52"/>
      <c r="CO23" s="52"/>
      <c r="CP23" s="52"/>
      <c r="CQ23" s="52"/>
      <c r="CR23" s="52"/>
      <c r="CS23" s="52"/>
      <c r="CT23" s="52"/>
      <c r="CU23" s="52"/>
      <c r="CV23" s="52"/>
      <c r="CW23" s="52"/>
      <c r="CX23" s="52"/>
      <c r="CY23" s="52"/>
      <c r="CZ23" s="52"/>
      <c r="DA23" s="52"/>
      <c r="DB23" s="52"/>
      <c r="DC23" s="52"/>
      <c r="DD23" s="52"/>
      <c r="DE23" s="52"/>
      <c r="DF23" s="52"/>
      <c r="DG23" s="52"/>
      <c r="DH23" s="52"/>
      <c r="DI23" s="52"/>
      <c r="DJ23" s="52"/>
      <c r="DK23" s="52"/>
      <c r="DL23" s="52"/>
      <c r="DM23" s="52"/>
      <c r="DN23" s="52"/>
      <c r="DO23" s="52"/>
      <c r="DP23" s="52"/>
      <c r="DQ23" s="52"/>
      <c r="DR23" s="52"/>
      <c r="DS23" s="52"/>
      <c r="DT23" s="52"/>
      <c r="DU23" s="52"/>
      <c r="DV23" s="52"/>
      <c r="DW23" s="52"/>
      <c r="DX23" s="52"/>
      <c r="DY23" s="52"/>
      <c r="DZ23" s="52"/>
      <c r="EA23" s="52"/>
      <c r="EB23" s="52"/>
      <c r="EC23" s="52"/>
      <c r="ED23" s="52"/>
      <c r="EE23" s="52"/>
      <c r="EF23" s="52"/>
      <c r="EG23" s="52"/>
      <c r="EH23" s="52"/>
      <c r="EI23" s="52"/>
      <c r="EJ23" s="52"/>
      <c r="EK23" s="52"/>
      <c r="EL23" s="52"/>
      <c r="EM23" s="52"/>
      <c r="EN23" s="52"/>
      <c r="EO23" s="52"/>
      <c r="EP23" s="52"/>
      <c r="EQ23" s="52"/>
      <c r="ER23" s="52"/>
      <c r="ES23" s="52"/>
      <c r="ET23" s="52"/>
      <c r="EU23" s="52"/>
      <c r="EV23" s="52"/>
      <c r="EW23" s="52"/>
      <c r="EX23" s="52"/>
      <c r="EY23" s="52"/>
      <c r="EZ23" s="52"/>
      <c r="FA23" s="52"/>
      <c r="FB23" s="52"/>
      <c r="FC23" s="52"/>
      <c r="FD23" s="52"/>
      <c r="FE23" s="52"/>
      <c r="FF23" s="52"/>
      <c r="FG23" s="52"/>
      <c r="FH23" s="52"/>
      <c r="FI23" s="52"/>
      <c r="FJ23" s="52"/>
      <c r="FK23" s="52"/>
      <c r="FL23" s="52"/>
      <c r="FM23" s="52"/>
      <c r="FN23" s="52"/>
      <c r="FO23" s="52"/>
      <c r="FP23" s="52"/>
      <c r="FQ23" s="52"/>
      <c r="FR23" s="52"/>
      <c r="FS23" s="52"/>
      <c r="FT23" s="52"/>
      <c r="FU23" s="52"/>
      <c r="FV23" s="52"/>
      <c r="FW23" s="52"/>
      <c r="FX23" s="52"/>
      <c r="FY23" s="52"/>
      <c r="FZ23" s="52"/>
      <c r="GA23" s="52"/>
      <c r="GB23" s="52"/>
      <c r="GC23" s="52"/>
      <c r="GD23" s="52"/>
      <c r="GE23" s="52"/>
      <c r="GF23" s="52"/>
      <c r="GG23" s="52"/>
      <c r="GH23" s="52"/>
      <c r="GI23" s="52"/>
      <c r="GJ23" s="52"/>
      <c r="GK23" s="52"/>
      <c r="GL23" s="52"/>
      <c r="GM23" s="52"/>
      <c r="GN23" s="52"/>
      <c r="GO23" s="52"/>
      <c r="GP23" s="52"/>
      <c r="GQ23" s="52"/>
      <c r="GR23" s="52"/>
      <c r="GS23" s="52"/>
      <c r="GT23" s="52"/>
      <c r="GU23" s="52"/>
      <c r="GV23" s="52"/>
      <c r="GW23" s="52"/>
      <c r="GX23" s="52"/>
      <c r="GY23" s="52"/>
      <c r="GZ23" s="52"/>
      <c r="HA23" s="52"/>
      <c r="HB23" s="52"/>
      <c r="HC23" s="52"/>
      <c r="HD23" s="52"/>
      <c r="HE23" s="52"/>
      <c r="HF23" s="52"/>
      <c r="HG23" s="52"/>
      <c r="HH23" s="52"/>
      <c r="HI23" s="52"/>
      <c r="HJ23" s="52"/>
      <c r="HK23" s="52"/>
      <c r="HL23" s="52"/>
      <c r="HM23" s="52"/>
      <c r="HN23" s="52"/>
      <c r="HO23" s="52"/>
      <c r="HP23" s="52"/>
      <c r="HQ23" s="52"/>
      <c r="HR23" s="52"/>
      <c r="HS23" s="52"/>
      <c r="HT23" s="52"/>
      <c r="HU23" s="52"/>
      <c r="HV23" s="52"/>
      <c r="HW23" s="52"/>
      <c r="HX23" s="52"/>
      <c r="HY23" s="52"/>
      <c r="HZ23" s="52"/>
      <c r="IA23" s="52"/>
      <c r="IB23" s="52"/>
      <c r="IC23" s="52"/>
      <c r="ID23" s="52"/>
      <c r="IE23" s="52"/>
      <c r="IF23" s="52"/>
      <c r="IG23" s="52"/>
      <c r="IH23" s="52"/>
      <c r="II23" s="52"/>
      <c r="IJ23" s="52"/>
      <c r="IK23" s="52"/>
      <c r="IL23" s="52"/>
      <c r="IM23" s="52"/>
      <c r="IN23" s="52"/>
      <c r="IO23" s="52"/>
      <c r="IP23" s="52"/>
      <c r="IQ23" s="52"/>
      <c r="IR23" s="52"/>
      <c r="IS23" s="52"/>
      <c r="IT23" s="52"/>
      <c r="IU23" s="52"/>
      <c r="IV23" s="52"/>
    </row>
    <row r="24" spans="1:256" x14ac:dyDescent="0.25">
      <c r="A24" s="52"/>
      <c r="B24" s="52"/>
      <c r="C24" s="52"/>
      <c r="D24" s="65"/>
      <c r="E24" s="63"/>
      <c r="F24" s="63"/>
      <c r="G24" s="63"/>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c r="DX24" s="52"/>
      <c r="DY24" s="52"/>
      <c r="DZ24" s="52"/>
      <c r="EA24" s="52"/>
      <c r="EB24" s="52"/>
      <c r="EC24" s="52"/>
      <c r="ED24" s="52"/>
      <c r="EE24" s="52"/>
      <c r="EF24" s="52"/>
      <c r="EG24" s="52"/>
      <c r="EH24" s="52"/>
      <c r="EI24" s="52"/>
      <c r="EJ24" s="52"/>
      <c r="EK24" s="52"/>
      <c r="EL24" s="52"/>
      <c r="EM24" s="52"/>
      <c r="EN24" s="52"/>
      <c r="EO24" s="52"/>
      <c r="EP24" s="52"/>
      <c r="EQ24" s="52"/>
      <c r="ER24" s="52"/>
      <c r="ES24" s="52"/>
      <c r="ET24" s="52"/>
      <c r="EU24" s="52"/>
      <c r="EV24" s="52"/>
      <c r="EW24" s="52"/>
      <c r="EX24" s="52"/>
      <c r="EY24" s="52"/>
      <c r="EZ24" s="52"/>
      <c r="FA24" s="52"/>
      <c r="FB24" s="52"/>
      <c r="FC24" s="52"/>
      <c r="FD24" s="52"/>
      <c r="FE24" s="52"/>
      <c r="FF24" s="52"/>
      <c r="FG24" s="52"/>
      <c r="FH24" s="52"/>
      <c r="FI24" s="52"/>
      <c r="FJ24" s="52"/>
      <c r="FK24" s="52"/>
      <c r="FL24" s="52"/>
      <c r="FM24" s="52"/>
      <c r="FN24" s="52"/>
      <c r="FO24" s="52"/>
      <c r="FP24" s="52"/>
      <c r="FQ24" s="52"/>
      <c r="FR24" s="52"/>
      <c r="FS24" s="52"/>
      <c r="FT24" s="52"/>
      <c r="FU24" s="52"/>
      <c r="FV24" s="52"/>
      <c r="FW24" s="52"/>
      <c r="FX24" s="52"/>
      <c r="FY24" s="52"/>
      <c r="FZ24" s="52"/>
      <c r="GA24" s="52"/>
      <c r="GB24" s="52"/>
      <c r="GC24" s="52"/>
      <c r="GD24" s="52"/>
      <c r="GE24" s="52"/>
      <c r="GF24" s="52"/>
      <c r="GG24" s="52"/>
      <c r="GH24" s="52"/>
      <c r="GI24" s="52"/>
      <c r="GJ24" s="52"/>
      <c r="GK24" s="52"/>
      <c r="GL24" s="52"/>
      <c r="GM24" s="52"/>
      <c r="GN24" s="52"/>
      <c r="GO24" s="52"/>
      <c r="GP24" s="52"/>
      <c r="GQ24" s="52"/>
      <c r="GR24" s="52"/>
      <c r="GS24" s="52"/>
      <c r="GT24" s="52"/>
      <c r="GU24" s="52"/>
      <c r="GV24" s="52"/>
      <c r="GW24" s="52"/>
      <c r="GX24" s="52"/>
      <c r="GY24" s="52"/>
      <c r="GZ24" s="52"/>
      <c r="HA24" s="52"/>
      <c r="HB24" s="52"/>
      <c r="HC24" s="52"/>
      <c r="HD24" s="52"/>
      <c r="HE24" s="52"/>
      <c r="HF24" s="52"/>
      <c r="HG24" s="52"/>
      <c r="HH24" s="52"/>
      <c r="HI24" s="52"/>
      <c r="HJ24" s="52"/>
      <c r="HK24" s="52"/>
      <c r="HL24" s="52"/>
      <c r="HM24" s="52"/>
      <c r="HN24" s="52"/>
      <c r="HO24" s="52"/>
      <c r="HP24" s="52"/>
      <c r="HQ24" s="52"/>
      <c r="HR24" s="52"/>
      <c r="HS24" s="52"/>
      <c r="HT24" s="52"/>
      <c r="HU24" s="52"/>
      <c r="HV24" s="52"/>
      <c r="HW24" s="52"/>
      <c r="HX24" s="52"/>
      <c r="HY24" s="52"/>
      <c r="HZ24" s="52"/>
      <c r="IA24" s="52"/>
      <c r="IB24" s="52"/>
      <c r="IC24" s="52"/>
      <c r="ID24" s="52"/>
      <c r="IE24" s="52"/>
      <c r="IF24" s="52"/>
      <c r="IG24" s="52"/>
      <c r="IH24" s="52"/>
      <c r="II24" s="52"/>
      <c r="IJ24" s="52"/>
      <c r="IK24" s="52"/>
      <c r="IL24" s="52"/>
      <c r="IM24" s="52"/>
      <c r="IN24" s="52"/>
      <c r="IO24" s="52"/>
      <c r="IP24" s="52"/>
      <c r="IQ24" s="52"/>
      <c r="IR24" s="52"/>
      <c r="IS24" s="52"/>
      <c r="IT24" s="52"/>
      <c r="IU24" s="52"/>
      <c r="IV24" s="52"/>
    </row>
    <row r="25" spans="1:256" x14ac:dyDescent="0.25">
      <c r="A25" s="52"/>
      <c r="B25" s="52"/>
      <c r="C25" s="52"/>
      <c r="D25" s="65"/>
      <c r="E25" s="63"/>
      <c r="F25" s="63"/>
      <c r="G25" s="63"/>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2"/>
      <c r="CR25" s="52"/>
      <c r="CS25" s="52"/>
      <c r="CT25" s="52"/>
      <c r="CU25" s="52"/>
      <c r="CV25" s="52"/>
      <c r="CW25" s="52"/>
      <c r="CX25" s="52"/>
      <c r="CY25" s="52"/>
      <c r="CZ25" s="52"/>
      <c r="DA25" s="52"/>
      <c r="DB25" s="52"/>
      <c r="DC25" s="52"/>
      <c r="DD25" s="52"/>
      <c r="DE25" s="52"/>
      <c r="DF25" s="52"/>
      <c r="DG25" s="52"/>
      <c r="DH25" s="52"/>
      <c r="DI25" s="52"/>
      <c r="DJ25" s="52"/>
      <c r="DK25" s="52"/>
      <c r="DL25" s="52"/>
      <c r="DM25" s="52"/>
      <c r="DN25" s="52"/>
      <c r="DO25" s="52"/>
      <c r="DP25" s="52"/>
      <c r="DQ25" s="52"/>
      <c r="DR25" s="52"/>
      <c r="DS25" s="52"/>
      <c r="DT25" s="52"/>
      <c r="DU25" s="52"/>
      <c r="DV25" s="52"/>
      <c r="DW25" s="52"/>
      <c r="DX25" s="52"/>
      <c r="DY25" s="52"/>
      <c r="DZ25" s="52"/>
      <c r="EA25" s="52"/>
      <c r="EB25" s="52"/>
      <c r="EC25" s="52"/>
      <c r="ED25" s="52"/>
      <c r="EE25" s="52"/>
      <c r="EF25" s="52"/>
      <c r="EG25" s="52"/>
      <c r="EH25" s="52"/>
      <c r="EI25" s="52"/>
      <c r="EJ25" s="52"/>
      <c r="EK25" s="52"/>
      <c r="EL25" s="52"/>
      <c r="EM25" s="52"/>
      <c r="EN25" s="52"/>
      <c r="EO25" s="52"/>
      <c r="EP25" s="52"/>
      <c r="EQ25" s="52"/>
      <c r="ER25" s="52"/>
      <c r="ES25" s="52"/>
      <c r="ET25" s="52"/>
      <c r="EU25" s="52"/>
      <c r="EV25" s="52"/>
      <c r="EW25" s="52"/>
      <c r="EX25" s="52"/>
      <c r="EY25" s="52"/>
      <c r="EZ25" s="52"/>
      <c r="FA25" s="52"/>
      <c r="FB25" s="52"/>
      <c r="FC25" s="52"/>
      <c r="FD25" s="52"/>
      <c r="FE25" s="52"/>
      <c r="FF25" s="52"/>
      <c r="FG25" s="52"/>
      <c r="FH25" s="52"/>
      <c r="FI25" s="52"/>
      <c r="FJ25" s="52"/>
      <c r="FK25" s="52"/>
      <c r="FL25" s="52"/>
      <c r="FM25" s="52"/>
      <c r="FN25" s="52"/>
      <c r="FO25" s="52"/>
      <c r="FP25" s="52"/>
      <c r="FQ25" s="52"/>
      <c r="FR25" s="52"/>
      <c r="FS25" s="52"/>
      <c r="FT25" s="52"/>
      <c r="FU25" s="52"/>
      <c r="FV25" s="52"/>
      <c r="FW25" s="52"/>
      <c r="FX25" s="52"/>
      <c r="FY25" s="52"/>
      <c r="FZ25" s="52"/>
      <c r="GA25" s="52"/>
      <c r="GB25" s="52"/>
      <c r="GC25" s="52"/>
      <c r="GD25" s="52"/>
      <c r="GE25" s="52"/>
      <c r="GF25" s="52"/>
      <c r="GG25" s="52"/>
      <c r="GH25" s="52"/>
      <c r="GI25" s="52"/>
      <c r="GJ25" s="52"/>
      <c r="GK25" s="52"/>
      <c r="GL25" s="52"/>
      <c r="GM25" s="52"/>
      <c r="GN25" s="52"/>
      <c r="GO25" s="52"/>
      <c r="GP25" s="52"/>
      <c r="GQ25" s="52"/>
      <c r="GR25" s="52"/>
      <c r="GS25" s="52"/>
      <c r="GT25" s="52"/>
      <c r="GU25" s="52"/>
      <c r="GV25" s="52"/>
      <c r="GW25" s="52"/>
      <c r="GX25" s="52"/>
      <c r="GY25" s="52"/>
      <c r="GZ25" s="52"/>
      <c r="HA25" s="52"/>
      <c r="HB25" s="52"/>
      <c r="HC25" s="52"/>
      <c r="HD25" s="52"/>
      <c r="HE25" s="52"/>
      <c r="HF25" s="52"/>
      <c r="HG25" s="52"/>
      <c r="HH25" s="52"/>
      <c r="HI25" s="52"/>
      <c r="HJ25" s="52"/>
      <c r="HK25" s="52"/>
      <c r="HL25" s="52"/>
      <c r="HM25" s="52"/>
      <c r="HN25" s="52"/>
      <c r="HO25" s="52"/>
      <c r="HP25" s="52"/>
      <c r="HQ25" s="52"/>
      <c r="HR25" s="52"/>
      <c r="HS25" s="52"/>
      <c r="HT25" s="52"/>
      <c r="HU25" s="52"/>
      <c r="HV25" s="52"/>
      <c r="HW25" s="52"/>
      <c r="HX25" s="52"/>
      <c r="HY25" s="52"/>
      <c r="HZ25" s="52"/>
      <c r="IA25" s="52"/>
      <c r="IB25" s="52"/>
      <c r="IC25" s="52"/>
      <c r="ID25" s="52"/>
      <c r="IE25" s="52"/>
      <c r="IF25" s="52"/>
      <c r="IG25" s="52"/>
      <c r="IH25" s="52"/>
      <c r="II25" s="52"/>
      <c r="IJ25" s="52"/>
      <c r="IK25" s="52"/>
      <c r="IL25" s="52"/>
      <c r="IM25" s="52"/>
      <c r="IN25" s="52"/>
      <c r="IO25" s="52"/>
      <c r="IP25" s="52"/>
      <c r="IQ25" s="52"/>
      <c r="IR25" s="52"/>
      <c r="IS25" s="52"/>
      <c r="IT25" s="52"/>
      <c r="IU25" s="52"/>
      <c r="IV25" s="52"/>
    </row>
    <row r="26" spans="1:256" x14ac:dyDescent="0.25">
      <c r="A26" s="52"/>
      <c r="B26" s="52"/>
      <c r="C26" s="52"/>
      <c r="D26" s="65"/>
      <c r="E26" s="63"/>
      <c r="F26" s="63"/>
      <c r="G26" s="63"/>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2"/>
      <c r="CR26" s="52"/>
      <c r="CS26" s="52"/>
      <c r="CT26" s="52"/>
      <c r="CU26" s="52"/>
      <c r="CV26" s="52"/>
      <c r="CW26" s="52"/>
      <c r="CX26" s="52"/>
      <c r="CY26" s="52"/>
      <c r="CZ26" s="52"/>
      <c r="DA26" s="52"/>
      <c r="DB26" s="52"/>
      <c r="DC26" s="52"/>
      <c r="DD26" s="52"/>
      <c r="DE26" s="52"/>
      <c r="DF26" s="52"/>
      <c r="DG26" s="52"/>
      <c r="DH26" s="52"/>
      <c r="DI26" s="52"/>
      <c r="DJ26" s="52"/>
      <c r="DK26" s="52"/>
      <c r="DL26" s="52"/>
      <c r="DM26" s="52"/>
      <c r="DN26" s="52"/>
      <c r="DO26" s="52"/>
      <c r="DP26" s="52"/>
      <c r="DQ26" s="52"/>
      <c r="DR26" s="52"/>
      <c r="DS26" s="52"/>
      <c r="DT26" s="52"/>
      <c r="DU26" s="52"/>
      <c r="DV26" s="52"/>
      <c r="DW26" s="52"/>
      <c r="DX26" s="52"/>
      <c r="DY26" s="52"/>
      <c r="DZ26" s="52"/>
      <c r="EA26" s="52"/>
      <c r="EB26" s="52"/>
      <c r="EC26" s="52"/>
      <c r="ED26" s="52"/>
      <c r="EE26" s="52"/>
      <c r="EF26" s="52"/>
      <c r="EG26" s="52"/>
      <c r="EH26" s="52"/>
      <c r="EI26" s="52"/>
      <c r="EJ26" s="52"/>
      <c r="EK26" s="52"/>
      <c r="EL26" s="52"/>
      <c r="EM26" s="52"/>
      <c r="EN26" s="52"/>
      <c r="EO26" s="52"/>
      <c r="EP26" s="52"/>
      <c r="EQ26" s="52"/>
      <c r="ER26" s="52"/>
      <c r="ES26" s="52"/>
      <c r="ET26" s="52"/>
      <c r="EU26" s="52"/>
      <c r="EV26" s="52"/>
      <c r="EW26" s="52"/>
      <c r="EX26" s="52"/>
      <c r="EY26" s="52"/>
      <c r="EZ26" s="52"/>
      <c r="FA26" s="52"/>
      <c r="FB26" s="52"/>
      <c r="FC26" s="52"/>
      <c r="FD26" s="52"/>
      <c r="FE26" s="52"/>
      <c r="FF26" s="52"/>
      <c r="FG26" s="52"/>
      <c r="FH26" s="52"/>
      <c r="FI26" s="52"/>
      <c r="FJ26" s="52"/>
      <c r="FK26" s="52"/>
      <c r="FL26" s="52"/>
      <c r="FM26" s="52"/>
      <c r="FN26" s="52"/>
      <c r="FO26" s="52"/>
      <c r="FP26" s="52"/>
      <c r="FQ26" s="52"/>
      <c r="FR26" s="52"/>
      <c r="FS26" s="52"/>
      <c r="FT26" s="52"/>
      <c r="FU26" s="52"/>
      <c r="FV26" s="52"/>
      <c r="FW26" s="52"/>
      <c r="FX26" s="52"/>
      <c r="FY26" s="52"/>
      <c r="FZ26" s="52"/>
      <c r="GA26" s="52"/>
      <c r="GB26" s="52"/>
      <c r="GC26" s="52"/>
      <c r="GD26" s="52"/>
      <c r="GE26" s="52"/>
      <c r="GF26" s="52"/>
      <c r="GG26" s="52"/>
      <c r="GH26" s="52"/>
      <c r="GI26" s="52"/>
      <c r="GJ26" s="52"/>
      <c r="GK26" s="52"/>
      <c r="GL26" s="52"/>
      <c r="GM26" s="52"/>
      <c r="GN26" s="52"/>
      <c r="GO26" s="52"/>
      <c r="GP26" s="52"/>
      <c r="GQ26" s="52"/>
      <c r="GR26" s="52"/>
      <c r="GS26" s="52"/>
      <c r="GT26" s="52"/>
      <c r="GU26" s="52"/>
      <c r="GV26" s="52"/>
      <c r="GW26" s="52"/>
      <c r="GX26" s="52"/>
      <c r="GY26" s="52"/>
      <c r="GZ26" s="52"/>
      <c r="HA26" s="52"/>
      <c r="HB26" s="52"/>
      <c r="HC26" s="52"/>
      <c r="HD26" s="52"/>
      <c r="HE26" s="52"/>
      <c r="HF26" s="52"/>
      <c r="HG26" s="52"/>
      <c r="HH26" s="52"/>
      <c r="HI26" s="52"/>
      <c r="HJ26" s="52"/>
      <c r="HK26" s="52"/>
      <c r="HL26" s="52"/>
      <c r="HM26" s="52"/>
      <c r="HN26" s="52"/>
      <c r="HO26" s="52"/>
      <c r="HP26" s="52"/>
      <c r="HQ26" s="52"/>
      <c r="HR26" s="52"/>
      <c r="HS26" s="52"/>
      <c r="HT26" s="52"/>
      <c r="HU26" s="52"/>
      <c r="HV26" s="52"/>
      <c r="HW26" s="52"/>
      <c r="HX26" s="52"/>
      <c r="HY26" s="52"/>
      <c r="HZ26" s="52"/>
      <c r="IA26" s="52"/>
      <c r="IB26" s="52"/>
      <c r="IC26" s="52"/>
      <c r="ID26" s="52"/>
      <c r="IE26" s="52"/>
      <c r="IF26" s="52"/>
      <c r="IG26" s="52"/>
      <c r="IH26" s="52"/>
      <c r="II26" s="52"/>
      <c r="IJ26" s="52"/>
      <c r="IK26" s="52"/>
      <c r="IL26" s="52"/>
      <c r="IM26" s="52"/>
      <c r="IN26" s="52"/>
      <c r="IO26" s="52"/>
      <c r="IP26" s="52"/>
      <c r="IQ26" s="52"/>
      <c r="IR26" s="52"/>
      <c r="IS26" s="52"/>
      <c r="IT26" s="52"/>
      <c r="IU26" s="52"/>
      <c r="IV26" s="52"/>
    </row>
    <row r="27" spans="1:256" x14ac:dyDescent="0.25">
      <c r="A27" s="52"/>
      <c r="B27" s="52"/>
      <c r="C27" s="52"/>
      <c r="D27" s="65"/>
      <c r="E27" s="63"/>
      <c r="F27" s="63"/>
      <c r="G27" s="63"/>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2"/>
      <c r="CR27" s="52"/>
      <c r="CS27" s="52"/>
      <c r="CT27" s="52"/>
      <c r="CU27" s="52"/>
      <c r="CV27" s="52"/>
      <c r="CW27" s="52"/>
      <c r="CX27" s="52"/>
      <c r="CY27" s="52"/>
      <c r="CZ27" s="52"/>
      <c r="DA27" s="52"/>
      <c r="DB27" s="52"/>
      <c r="DC27" s="52"/>
      <c r="DD27" s="52"/>
      <c r="DE27" s="52"/>
      <c r="DF27" s="52"/>
      <c r="DG27" s="52"/>
      <c r="DH27" s="52"/>
      <c r="DI27" s="52"/>
      <c r="DJ27" s="52"/>
      <c r="DK27" s="52"/>
      <c r="DL27" s="52"/>
      <c r="DM27" s="52"/>
      <c r="DN27" s="52"/>
      <c r="DO27" s="52"/>
      <c r="DP27" s="52"/>
      <c r="DQ27" s="52"/>
      <c r="DR27" s="52"/>
      <c r="DS27" s="52"/>
      <c r="DT27" s="52"/>
      <c r="DU27" s="52"/>
      <c r="DV27" s="52"/>
      <c r="DW27" s="52"/>
      <c r="DX27" s="52"/>
      <c r="DY27" s="52"/>
      <c r="DZ27" s="52"/>
      <c r="EA27" s="52"/>
      <c r="EB27" s="52"/>
      <c r="EC27" s="52"/>
      <c r="ED27" s="52"/>
      <c r="EE27" s="52"/>
      <c r="EF27" s="52"/>
      <c r="EG27" s="52"/>
      <c r="EH27" s="52"/>
      <c r="EI27" s="52"/>
      <c r="EJ27" s="52"/>
      <c r="EK27" s="52"/>
      <c r="EL27" s="52"/>
      <c r="EM27" s="52"/>
      <c r="EN27" s="52"/>
      <c r="EO27" s="52"/>
      <c r="EP27" s="52"/>
      <c r="EQ27" s="52"/>
      <c r="ER27" s="52"/>
      <c r="ES27" s="52"/>
      <c r="ET27" s="52"/>
      <c r="EU27" s="52"/>
      <c r="EV27" s="52"/>
      <c r="EW27" s="52"/>
      <c r="EX27" s="52"/>
      <c r="EY27" s="52"/>
      <c r="EZ27" s="52"/>
      <c r="FA27" s="52"/>
      <c r="FB27" s="52"/>
      <c r="FC27" s="52"/>
      <c r="FD27" s="52"/>
      <c r="FE27" s="52"/>
      <c r="FF27" s="52"/>
      <c r="FG27" s="52"/>
      <c r="FH27" s="52"/>
      <c r="FI27" s="52"/>
      <c r="FJ27" s="52"/>
      <c r="FK27" s="52"/>
      <c r="FL27" s="52"/>
      <c r="FM27" s="52"/>
      <c r="FN27" s="52"/>
      <c r="FO27" s="52"/>
      <c r="FP27" s="52"/>
      <c r="FQ27" s="52"/>
      <c r="FR27" s="52"/>
      <c r="FS27" s="52"/>
      <c r="FT27" s="52"/>
      <c r="FU27" s="52"/>
      <c r="FV27" s="52"/>
      <c r="FW27" s="52"/>
      <c r="FX27" s="52"/>
      <c r="FY27" s="52"/>
      <c r="FZ27" s="52"/>
      <c r="GA27" s="52"/>
      <c r="GB27" s="52"/>
      <c r="GC27" s="52"/>
      <c r="GD27" s="52"/>
      <c r="GE27" s="52"/>
      <c r="GF27" s="52"/>
      <c r="GG27" s="52"/>
      <c r="GH27" s="52"/>
      <c r="GI27" s="52"/>
      <c r="GJ27" s="52"/>
      <c r="GK27" s="52"/>
      <c r="GL27" s="52"/>
      <c r="GM27" s="52"/>
      <c r="GN27" s="52"/>
      <c r="GO27" s="52"/>
      <c r="GP27" s="52"/>
      <c r="GQ27" s="52"/>
      <c r="GR27" s="52"/>
      <c r="GS27" s="52"/>
      <c r="GT27" s="52"/>
      <c r="GU27" s="52"/>
      <c r="GV27" s="52"/>
      <c r="GW27" s="52"/>
      <c r="GX27" s="52"/>
      <c r="GY27" s="52"/>
      <c r="GZ27" s="52"/>
      <c r="HA27" s="52"/>
      <c r="HB27" s="52"/>
      <c r="HC27" s="52"/>
      <c r="HD27" s="52"/>
      <c r="HE27" s="52"/>
      <c r="HF27" s="52"/>
      <c r="HG27" s="52"/>
      <c r="HH27" s="52"/>
      <c r="HI27" s="52"/>
      <c r="HJ27" s="52"/>
      <c r="HK27" s="52"/>
      <c r="HL27" s="52"/>
      <c r="HM27" s="52"/>
      <c r="HN27" s="52"/>
      <c r="HO27" s="52"/>
      <c r="HP27" s="52"/>
      <c r="HQ27" s="52"/>
      <c r="HR27" s="52"/>
      <c r="HS27" s="52"/>
      <c r="HT27" s="52"/>
      <c r="HU27" s="52"/>
      <c r="HV27" s="52"/>
      <c r="HW27" s="52"/>
      <c r="HX27" s="52"/>
      <c r="HY27" s="52"/>
      <c r="HZ27" s="52"/>
      <c r="IA27" s="52"/>
      <c r="IB27" s="52"/>
      <c r="IC27" s="52"/>
      <c r="ID27" s="52"/>
      <c r="IE27" s="52"/>
      <c r="IF27" s="52"/>
      <c r="IG27" s="52"/>
      <c r="IH27" s="52"/>
      <c r="II27" s="52"/>
      <c r="IJ27" s="52"/>
      <c r="IK27" s="52"/>
      <c r="IL27" s="52"/>
      <c r="IM27" s="52"/>
      <c r="IN27" s="52"/>
      <c r="IO27" s="52"/>
      <c r="IP27" s="52"/>
      <c r="IQ27" s="52"/>
      <c r="IR27" s="52"/>
      <c r="IS27" s="52"/>
      <c r="IT27" s="52"/>
      <c r="IU27" s="52"/>
      <c r="IV27" s="52"/>
    </row>
    <row r="28" spans="1:256" x14ac:dyDescent="0.25">
      <c r="A28" s="52"/>
      <c r="B28" s="52"/>
      <c r="C28" s="52"/>
      <c r="D28" s="65"/>
      <c r="E28" s="63"/>
      <c r="F28" s="63"/>
      <c r="G28" s="63"/>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52"/>
      <c r="CE28" s="52"/>
      <c r="CF28" s="52"/>
      <c r="CG28" s="52"/>
      <c r="CH28" s="52"/>
      <c r="CI28" s="52"/>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2"/>
      <c r="DI28" s="52"/>
      <c r="DJ28" s="52"/>
      <c r="DK28" s="52"/>
      <c r="DL28" s="52"/>
      <c r="DM28" s="52"/>
      <c r="DN28" s="52"/>
      <c r="DO28" s="52"/>
      <c r="DP28" s="52"/>
      <c r="DQ28" s="52"/>
      <c r="DR28" s="52"/>
      <c r="DS28" s="52"/>
      <c r="DT28" s="52"/>
      <c r="DU28" s="52"/>
      <c r="DV28" s="52"/>
      <c r="DW28" s="52"/>
      <c r="DX28" s="52"/>
      <c r="DY28" s="52"/>
      <c r="DZ28" s="52"/>
      <c r="EA28" s="52"/>
      <c r="EB28" s="52"/>
      <c r="EC28" s="52"/>
      <c r="ED28" s="52"/>
      <c r="EE28" s="52"/>
      <c r="EF28" s="52"/>
      <c r="EG28" s="52"/>
      <c r="EH28" s="52"/>
      <c r="EI28" s="52"/>
      <c r="EJ28" s="52"/>
      <c r="EK28" s="52"/>
      <c r="EL28" s="52"/>
      <c r="EM28" s="52"/>
      <c r="EN28" s="52"/>
      <c r="EO28" s="52"/>
      <c r="EP28" s="52"/>
      <c r="EQ28" s="52"/>
      <c r="ER28" s="52"/>
      <c r="ES28" s="52"/>
      <c r="ET28" s="52"/>
      <c r="EU28" s="52"/>
      <c r="EV28" s="52"/>
      <c r="EW28" s="52"/>
      <c r="EX28" s="52"/>
      <c r="EY28" s="52"/>
      <c r="EZ28" s="52"/>
      <c r="FA28" s="52"/>
      <c r="FB28" s="52"/>
      <c r="FC28" s="52"/>
      <c r="FD28" s="52"/>
      <c r="FE28" s="52"/>
      <c r="FF28" s="52"/>
      <c r="FG28" s="52"/>
      <c r="FH28" s="52"/>
      <c r="FI28" s="52"/>
      <c r="FJ28" s="52"/>
      <c r="FK28" s="52"/>
      <c r="FL28" s="52"/>
      <c r="FM28" s="52"/>
      <c r="FN28" s="52"/>
      <c r="FO28" s="52"/>
      <c r="FP28" s="52"/>
      <c r="FQ28" s="52"/>
      <c r="FR28" s="52"/>
      <c r="FS28" s="52"/>
      <c r="FT28" s="52"/>
      <c r="FU28" s="52"/>
      <c r="FV28" s="52"/>
      <c r="FW28" s="52"/>
      <c r="FX28" s="52"/>
      <c r="FY28" s="52"/>
      <c r="FZ28" s="52"/>
      <c r="GA28" s="52"/>
      <c r="GB28" s="52"/>
      <c r="GC28" s="52"/>
      <c r="GD28" s="52"/>
      <c r="GE28" s="52"/>
      <c r="GF28" s="52"/>
      <c r="GG28" s="52"/>
      <c r="GH28" s="52"/>
      <c r="GI28" s="52"/>
      <c r="GJ28" s="52"/>
      <c r="GK28" s="52"/>
      <c r="GL28" s="52"/>
      <c r="GM28" s="52"/>
      <c r="GN28" s="52"/>
      <c r="GO28" s="52"/>
      <c r="GP28" s="52"/>
      <c r="GQ28" s="52"/>
      <c r="GR28" s="52"/>
      <c r="GS28" s="52"/>
      <c r="GT28" s="52"/>
      <c r="GU28" s="52"/>
      <c r="GV28" s="52"/>
      <c r="GW28" s="52"/>
      <c r="GX28" s="52"/>
      <c r="GY28" s="52"/>
      <c r="GZ28" s="52"/>
      <c r="HA28" s="52"/>
      <c r="HB28" s="52"/>
      <c r="HC28" s="52"/>
      <c r="HD28" s="52"/>
      <c r="HE28" s="52"/>
      <c r="HF28" s="52"/>
      <c r="HG28" s="52"/>
      <c r="HH28" s="52"/>
      <c r="HI28" s="52"/>
      <c r="HJ28" s="52"/>
      <c r="HK28" s="52"/>
      <c r="HL28" s="52"/>
      <c r="HM28" s="52"/>
      <c r="HN28" s="52"/>
      <c r="HO28" s="52"/>
      <c r="HP28" s="52"/>
      <c r="HQ28" s="52"/>
      <c r="HR28" s="52"/>
      <c r="HS28" s="52"/>
      <c r="HT28" s="52"/>
      <c r="HU28" s="52"/>
      <c r="HV28" s="52"/>
      <c r="HW28" s="52"/>
      <c r="HX28" s="52"/>
      <c r="HY28" s="52"/>
      <c r="HZ28" s="52"/>
      <c r="IA28" s="52"/>
      <c r="IB28" s="52"/>
      <c r="IC28" s="52"/>
      <c r="ID28" s="52"/>
      <c r="IE28" s="52"/>
      <c r="IF28" s="52"/>
      <c r="IG28" s="52"/>
      <c r="IH28" s="52"/>
      <c r="II28" s="52"/>
      <c r="IJ28" s="52"/>
      <c r="IK28" s="52"/>
      <c r="IL28" s="52"/>
      <c r="IM28" s="52"/>
      <c r="IN28" s="52"/>
      <c r="IO28" s="52"/>
      <c r="IP28" s="52"/>
      <c r="IQ28" s="52"/>
      <c r="IR28" s="52"/>
      <c r="IS28" s="52"/>
      <c r="IT28" s="52"/>
      <c r="IU28" s="52"/>
      <c r="IV28" s="52"/>
    </row>
    <row r="29" spans="1:256" x14ac:dyDescent="0.25">
      <c r="A29" s="52"/>
      <c r="B29" s="52"/>
      <c r="C29" s="52"/>
      <c r="D29" s="65"/>
      <c r="E29" s="63"/>
      <c r="F29" s="63"/>
      <c r="G29" s="63"/>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2"/>
      <c r="BX29" s="52"/>
      <c r="BY29" s="52"/>
      <c r="BZ29" s="52"/>
      <c r="CA29" s="52"/>
      <c r="CB29" s="52"/>
      <c r="CC29" s="52"/>
      <c r="CD29" s="52"/>
      <c r="CE29" s="52"/>
      <c r="CF29" s="52"/>
      <c r="CG29" s="52"/>
      <c r="CH29" s="52"/>
      <c r="CI29" s="52"/>
      <c r="CJ29" s="52"/>
      <c r="CK29" s="52"/>
      <c r="CL29" s="52"/>
      <c r="CM29" s="52"/>
      <c r="CN29" s="52"/>
      <c r="CO29" s="52"/>
      <c r="CP29" s="52"/>
      <c r="CQ29" s="52"/>
      <c r="CR29" s="52"/>
      <c r="CS29" s="52"/>
      <c r="CT29" s="52"/>
      <c r="CU29" s="52"/>
      <c r="CV29" s="52"/>
      <c r="CW29" s="52"/>
      <c r="CX29" s="52"/>
      <c r="CY29" s="52"/>
      <c r="CZ29" s="52"/>
      <c r="DA29" s="52"/>
      <c r="DB29" s="52"/>
      <c r="DC29" s="52"/>
      <c r="DD29" s="52"/>
      <c r="DE29" s="52"/>
      <c r="DF29" s="52"/>
      <c r="DG29" s="52"/>
      <c r="DH29" s="52"/>
      <c r="DI29" s="52"/>
      <c r="DJ29" s="52"/>
      <c r="DK29" s="52"/>
      <c r="DL29" s="52"/>
      <c r="DM29" s="52"/>
      <c r="DN29" s="52"/>
      <c r="DO29" s="52"/>
      <c r="DP29" s="52"/>
      <c r="DQ29" s="52"/>
      <c r="DR29" s="52"/>
      <c r="DS29" s="52"/>
      <c r="DT29" s="52"/>
      <c r="DU29" s="52"/>
      <c r="DV29" s="52"/>
      <c r="DW29" s="52"/>
      <c r="DX29" s="52"/>
      <c r="DY29" s="52"/>
      <c r="DZ29" s="52"/>
      <c r="EA29" s="52"/>
      <c r="EB29" s="52"/>
      <c r="EC29" s="52"/>
      <c r="ED29" s="52"/>
      <c r="EE29" s="52"/>
      <c r="EF29" s="52"/>
      <c r="EG29" s="52"/>
      <c r="EH29" s="52"/>
      <c r="EI29" s="52"/>
      <c r="EJ29" s="52"/>
      <c r="EK29" s="52"/>
      <c r="EL29" s="52"/>
      <c r="EM29" s="52"/>
      <c r="EN29" s="52"/>
      <c r="EO29" s="52"/>
      <c r="EP29" s="52"/>
      <c r="EQ29" s="52"/>
      <c r="ER29" s="52"/>
      <c r="ES29" s="52"/>
      <c r="ET29" s="52"/>
      <c r="EU29" s="52"/>
      <c r="EV29" s="52"/>
      <c r="EW29" s="52"/>
      <c r="EX29" s="52"/>
      <c r="EY29" s="52"/>
      <c r="EZ29" s="52"/>
      <c r="FA29" s="52"/>
      <c r="FB29" s="52"/>
      <c r="FC29" s="52"/>
      <c r="FD29" s="52"/>
      <c r="FE29" s="52"/>
      <c r="FF29" s="52"/>
      <c r="FG29" s="52"/>
      <c r="FH29" s="52"/>
      <c r="FI29" s="52"/>
      <c r="FJ29" s="52"/>
      <c r="FK29" s="52"/>
      <c r="FL29" s="52"/>
      <c r="FM29" s="52"/>
      <c r="FN29" s="52"/>
      <c r="FO29" s="52"/>
      <c r="FP29" s="52"/>
      <c r="FQ29" s="52"/>
      <c r="FR29" s="52"/>
      <c r="FS29" s="52"/>
      <c r="FT29" s="52"/>
      <c r="FU29" s="52"/>
      <c r="FV29" s="52"/>
      <c r="FW29" s="52"/>
      <c r="FX29" s="52"/>
      <c r="FY29" s="52"/>
      <c r="FZ29" s="52"/>
      <c r="GA29" s="52"/>
      <c r="GB29" s="52"/>
      <c r="GC29" s="52"/>
      <c r="GD29" s="52"/>
      <c r="GE29" s="52"/>
      <c r="GF29" s="52"/>
      <c r="GG29" s="52"/>
      <c r="GH29" s="52"/>
      <c r="GI29" s="52"/>
      <c r="GJ29" s="52"/>
      <c r="GK29" s="52"/>
      <c r="GL29" s="52"/>
      <c r="GM29" s="52"/>
      <c r="GN29" s="52"/>
      <c r="GO29" s="52"/>
      <c r="GP29" s="52"/>
      <c r="GQ29" s="52"/>
      <c r="GR29" s="52"/>
      <c r="GS29" s="52"/>
      <c r="GT29" s="52"/>
      <c r="GU29" s="52"/>
      <c r="GV29" s="52"/>
      <c r="GW29" s="52"/>
      <c r="GX29" s="52"/>
      <c r="GY29" s="52"/>
      <c r="GZ29" s="52"/>
      <c r="HA29" s="52"/>
      <c r="HB29" s="52"/>
      <c r="HC29" s="52"/>
      <c r="HD29" s="52"/>
      <c r="HE29" s="52"/>
      <c r="HF29" s="52"/>
      <c r="HG29" s="52"/>
      <c r="HH29" s="52"/>
      <c r="HI29" s="52"/>
      <c r="HJ29" s="52"/>
      <c r="HK29" s="52"/>
      <c r="HL29" s="52"/>
      <c r="HM29" s="52"/>
      <c r="HN29" s="52"/>
      <c r="HO29" s="52"/>
      <c r="HP29" s="52"/>
      <c r="HQ29" s="52"/>
      <c r="HR29" s="52"/>
      <c r="HS29" s="52"/>
      <c r="HT29" s="52"/>
      <c r="HU29" s="52"/>
      <c r="HV29" s="52"/>
      <c r="HW29" s="52"/>
      <c r="HX29" s="52"/>
      <c r="HY29" s="52"/>
      <c r="HZ29" s="52"/>
      <c r="IA29" s="52"/>
      <c r="IB29" s="52"/>
      <c r="IC29" s="52"/>
      <c r="ID29" s="52"/>
      <c r="IE29" s="52"/>
      <c r="IF29" s="52"/>
      <c r="IG29" s="52"/>
      <c r="IH29" s="52"/>
      <c r="II29" s="52"/>
      <c r="IJ29" s="52"/>
      <c r="IK29" s="52"/>
      <c r="IL29" s="52"/>
      <c r="IM29" s="52"/>
      <c r="IN29" s="52"/>
      <c r="IO29" s="52"/>
      <c r="IP29" s="52"/>
      <c r="IQ29" s="52"/>
      <c r="IR29" s="52"/>
      <c r="IS29" s="52"/>
      <c r="IT29" s="52"/>
      <c r="IU29" s="52"/>
      <c r="IV29" s="52"/>
    </row>
    <row r="30" spans="1:256" x14ac:dyDescent="0.25">
      <c r="A30" s="52"/>
      <c r="B30" s="52"/>
      <c r="C30" s="52"/>
      <c r="D30" s="65"/>
      <c r="E30" s="63"/>
      <c r="F30" s="63"/>
      <c r="G30" s="63"/>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c r="DI30" s="52"/>
      <c r="DJ30" s="52"/>
      <c r="DK30" s="52"/>
      <c r="DL30" s="52"/>
      <c r="DM30" s="52"/>
      <c r="DN30" s="52"/>
      <c r="DO30" s="52"/>
      <c r="DP30" s="52"/>
      <c r="DQ30" s="52"/>
      <c r="DR30" s="52"/>
      <c r="DS30" s="52"/>
      <c r="DT30" s="52"/>
      <c r="DU30" s="52"/>
      <c r="DV30" s="52"/>
      <c r="DW30" s="52"/>
      <c r="DX30" s="52"/>
      <c r="DY30" s="52"/>
      <c r="DZ30" s="52"/>
      <c r="EA30" s="52"/>
      <c r="EB30" s="52"/>
      <c r="EC30" s="52"/>
      <c r="ED30" s="52"/>
      <c r="EE30" s="52"/>
      <c r="EF30" s="52"/>
      <c r="EG30" s="52"/>
      <c r="EH30" s="52"/>
      <c r="EI30" s="52"/>
      <c r="EJ30" s="52"/>
      <c r="EK30" s="52"/>
      <c r="EL30" s="52"/>
      <c r="EM30" s="52"/>
      <c r="EN30" s="52"/>
      <c r="EO30" s="52"/>
      <c r="EP30" s="52"/>
      <c r="EQ30" s="52"/>
      <c r="ER30" s="52"/>
      <c r="ES30" s="52"/>
      <c r="ET30" s="52"/>
      <c r="EU30" s="52"/>
      <c r="EV30" s="52"/>
      <c r="EW30" s="52"/>
      <c r="EX30" s="52"/>
      <c r="EY30" s="52"/>
      <c r="EZ30" s="52"/>
      <c r="FA30" s="52"/>
      <c r="FB30" s="52"/>
      <c r="FC30" s="52"/>
      <c r="FD30" s="52"/>
      <c r="FE30" s="52"/>
      <c r="FF30" s="52"/>
      <c r="FG30" s="52"/>
      <c r="FH30" s="52"/>
      <c r="FI30" s="52"/>
      <c r="FJ30" s="52"/>
      <c r="FK30" s="52"/>
      <c r="FL30" s="52"/>
      <c r="FM30" s="52"/>
      <c r="FN30" s="52"/>
      <c r="FO30" s="52"/>
      <c r="FP30" s="52"/>
      <c r="FQ30" s="52"/>
      <c r="FR30" s="52"/>
      <c r="FS30" s="52"/>
      <c r="FT30" s="52"/>
      <c r="FU30" s="52"/>
      <c r="FV30" s="52"/>
      <c r="FW30" s="52"/>
      <c r="FX30" s="52"/>
      <c r="FY30" s="52"/>
      <c r="FZ30" s="52"/>
      <c r="GA30" s="52"/>
      <c r="GB30" s="52"/>
      <c r="GC30" s="52"/>
      <c r="GD30" s="52"/>
      <c r="GE30" s="52"/>
      <c r="GF30" s="52"/>
      <c r="GG30" s="52"/>
      <c r="GH30" s="52"/>
      <c r="GI30" s="52"/>
      <c r="GJ30" s="52"/>
      <c r="GK30" s="52"/>
      <c r="GL30" s="52"/>
      <c r="GM30" s="52"/>
      <c r="GN30" s="52"/>
      <c r="GO30" s="52"/>
      <c r="GP30" s="52"/>
      <c r="GQ30" s="52"/>
      <c r="GR30" s="52"/>
      <c r="GS30" s="52"/>
      <c r="GT30" s="52"/>
      <c r="GU30" s="52"/>
      <c r="GV30" s="52"/>
      <c r="GW30" s="52"/>
      <c r="GX30" s="52"/>
      <c r="GY30" s="52"/>
      <c r="GZ30" s="52"/>
      <c r="HA30" s="52"/>
      <c r="HB30" s="52"/>
      <c r="HC30" s="52"/>
      <c r="HD30" s="52"/>
      <c r="HE30" s="52"/>
      <c r="HF30" s="52"/>
      <c r="HG30" s="52"/>
      <c r="HH30" s="52"/>
      <c r="HI30" s="52"/>
      <c r="HJ30" s="52"/>
      <c r="HK30" s="52"/>
      <c r="HL30" s="52"/>
      <c r="HM30" s="52"/>
      <c r="HN30" s="52"/>
      <c r="HO30" s="52"/>
      <c r="HP30" s="52"/>
      <c r="HQ30" s="52"/>
      <c r="HR30" s="52"/>
      <c r="HS30" s="52"/>
      <c r="HT30" s="52"/>
      <c r="HU30" s="52"/>
      <c r="HV30" s="52"/>
      <c r="HW30" s="52"/>
      <c r="HX30" s="52"/>
      <c r="HY30" s="52"/>
      <c r="HZ30" s="52"/>
      <c r="IA30" s="52"/>
      <c r="IB30" s="52"/>
      <c r="IC30" s="52"/>
      <c r="ID30" s="52"/>
      <c r="IE30" s="52"/>
      <c r="IF30" s="52"/>
      <c r="IG30" s="52"/>
      <c r="IH30" s="52"/>
      <c r="II30" s="52"/>
      <c r="IJ30" s="52"/>
      <c r="IK30" s="52"/>
      <c r="IL30" s="52"/>
      <c r="IM30" s="52"/>
      <c r="IN30" s="52"/>
      <c r="IO30" s="52"/>
      <c r="IP30" s="52"/>
      <c r="IQ30" s="52"/>
      <c r="IR30" s="52"/>
      <c r="IS30" s="52"/>
      <c r="IT30" s="52"/>
      <c r="IU30" s="52"/>
      <c r="IV30" s="52"/>
    </row>
    <row r="31" spans="1:256" x14ac:dyDescent="0.25">
      <c r="A31" s="52"/>
      <c r="B31" s="52"/>
      <c r="C31" s="52"/>
      <c r="D31" s="65"/>
      <c r="E31" s="63"/>
      <c r="F31" s="63"/>
      <c r="G31" s="63"/>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c r="DC31" s="52"/>
      <c r="DD31" s="52"/>
      <c r="DE31" s="52"/>
      <c r="DF31" s="52"/>
      <c r="DG31" s="52"/>
      <c r="DH31" s="52"/>
      <c r="DI31" s="52"/>
      <c r="DJ31" s="52"/>
      <c r="DK31" s="52"/>
      <c r="DL31" s="52"/>
      <c r="DM31" s="52"/>
      <c r="DN31" s="52"/>
      <c r="DO31" s="52"/>
      <c r="DP31" s="52"/>
      <c r="DQ31" s="52"/>
      <c r="DR31" s="52"/>
      <c r="DS31" s="52"/>
      <c r="DT31" s="52"/>
      <c r="DU31" s="52"/>
      <c r="DV31" s="52"/>
      <c r="DW31" s="52"/>
      <c r="DX31" s="52"/>
      <c r="DY31" s="52"/>
      <c r="DZ31" s="52"/>
      <c r="EA31" s="52"/>
      <c r="EB31" s="52"/>
      <c r="EC31" s="52"/>
      <c r="ED31" s="52"/>
      <c r="EE31" s="52"/>
      <c r="EF31" s="52"/>
      <c r="EG31" s="52"/>
      <c r="EH31" s="52"/>
      <c r="EI31" s="52"/>
      <c r="EJ31" s="52"/>
      <c r="EK31" s="52"/>
      <c r="EL31" s="52"/>
      <c r="EM31" s="52"/>
      <c r="EN31" s="52"/>
      <c r="EO31" s="52"/>
      <c r="EP31" s="52"/>
      <c r="EQ31" s="52"/>
      <c r="ER31" s="52"/>
      <c r="ES31" s="52"/>
      <c r="ET31" s="52"/>
      <c r="EU31" s="52"/>
      <c r="EV31" s="52"/>
      <c r="EW31" s="52"/>
      <c r="EX31" s="52"/>
      <c r="EY31" s="52"/>
      <c r="EZ31" s="52"/>
      <c r="FA31" s="52"/>
      <c r="FB31" s="52"/>
      <c r="FC31" s="52"/>
      <c r="FD31" s="52"/>
      <c r="FE31" s="52"/>
      <c r="FF31" s="52"/>
      <c r="FG31" s="52"/>
      <c r="FH31" s="52"/>
      <c r="FI31" s="52"/>
      <c r="FJ31" s="52"/>
      <c r="FK31" s="52"/>
      <c r="FL31" s="52"/>
      <c r="FM31" s="52"/>
      <c r="FN31" s="52"/>
      <c r="FO31" s="52"/>
      <c r="FP31" s="52"/>
      <c r="FQ31" s="52"/>
      <c r="FR31" s="52"/>
      <c r="FS31" s="52"/>
      <c r="FT31" s="52"/>
      <c r="FU31" s="52"/>
      <c r="FV31" s="52"/>
      <c r="FW31" s="52"/>
      <c r="FX31" s="52"/>
      <c r="FY31" s="52"/>
      <c r="FZ31" s="52"/>
      <c r="GA31" s="52"/>
      <c r="GB31" s="52"/>
      <c r="GC31" s="52"/>
      <c r="GD31" s="52"/>
      <c r="GE31" s="52"/>
      <c r="GF31" s="52"/>
      <c r="GG31" s="52"/>
      <c r="GH31" s="52"/>
      <c r="GI31" s="52"/>
      <c r="GJ31" s="52"/>
      <c r="GK31" s="52"/>
      <c r="GL31" s="52"/>
      <c r="GM31" s="52"/>
      <c r="GN31" s="52"/>
      <c r="GO31" s="52"/>
      <c r="GP31" s="52"/>
      <c r="GQ31" s="52"/>
      <c r="GR31" s="52"/>
      <c r="GS31" s="52"/>
      <c r="GT31" s="52"/>
      <c r="GU31" s="52"/>
      <c r="GV31" s="52"/>
      <c r="GW31" s="52"/>
      <c r="GX31" s="52"/>
      <c r="GY31" s="52"/>
      <c r="GZ31" s="52"/>
      <c r="HA31" s="52"/>
      <c r="HB31" s="52"/>
      <c r="HC31" s="52"/>
      <c r="HD31" s="52"/>
      <c r="HE31" s="52"/>
      <c r="HF31" s="52"/>
      <c r="HG31" s="52"/>
      <c r="HH31" s="52"/>
      <c r="HI31" s="52"/>
      <c r="HJ31" s="52"/>
      <c r="HK31" s="52"/>
      <c r="HL31" s="52"/>
      <c r="HM31" s="52"/>
      <c r="HN31" s="52"/>
      <c r="HO31" s="52"/>
      <c r="HP31" s="52"/>
      <c r="HQ31" s="52"/>
      <c r="HR31" s="52"/>
      <c r="HS31" s="52"/>
      <c r="HT31" s="52"/>
      <c r="HU31" s="52"/>
      <c r="HV31" s="52"/>
      <c r="HW31" s="52"/>
      <c r="HX31" s="52"/>
      <c r="HY31" s="52"/>
      <c r="HZ31" s="52"/>
      <c r="IA31" s="52"/>
      <c r="IB31" s="52"/>
      <c r="IC31" s="52"/>
      <c r="ID31" s="52"/>
      <c r="IE31" s="52"/>
      <c r="IF31" s="52"/>
      <c r="IG31" s="52"/>
      <c r="IH31" s="52"/>
      <c r="II31" s="52"/>
      <c r="IJ31" s="52"/>
      <c r="IK31" s="52"/>
      <c r="IL31" s="52"/>
      <c r="IM31" s="52"/>
      <c r="IN31" s="52"/>
      <c r="IO31" s="52"/>
      <c r="IP31" s="52"/>
      <c r="IQ31" s="52"/>
      <c r="IR31" s="52"/>
      <c r="IS31" s="52"/>
      <c r="IT31" s="52"/>
      <c r="IU31" s="52"/>
      <c r="IV31" s="52"/>
    </row>
  </sheetData>
  <mergeCells count="19">
    <mergeCell ref="A16:D16"/>
    <mergeCell ref="A6:D6"/>
    <mergeCell ref="A7:D7"/>
    <mergeCell ref="A8:D8"/>
    <mergeCell ref="A9:D9"/>
    <mergeCell ref="A11:D11"/>
    <mergeCell ref="A12:D12"/>
    <mergeCell ref="A13:D13"/>
    <mergeCell ref="A14:D14"/>
    <mergeCell ref="A15:D15"/>
    <mergeCell ref="E9:F9"/>
    <mergeCell ref="A10:D10"/>
    <mergeCell ref="E10:F10"/>
    <mergeCell ref="A1:D1"/>
    <mergeCell ref="A2:D2"/>
    <mergeCell ref="A3:D3"/>
    <mergeCell ref="A4:D4"/>
    <mergeCell ref="A5:D5"/>
    <mergeCell ref="E5:F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I144"/>
  <sheetViews>
    <sheetView showGridLines="0" topLeftCell="A3" zoomScale="80" zoomScaleNormal="80" workbookViewId="0">
      <selection activeCell="G13" sqref="G13"/>
    </sheetView>
  </sheetViews>
  <sheetFormatPr baseColWidth="10" defaultColWidth="11.42578125" defaultRowHeight="14.25" x14ac:dyDescent="0.25"/>
  <cols>
    <col min="1" max="1" width="90.28515625" style="4" customWidth="1"/>
    <col min="2" max="2" width="25.28515625" style="4" customWidth="1"/>
    <col min="3" max="3" width="25.28515625" style="4" hidden="1" customWidth="1"/>
    <col min="4" max="4" width="41.5703125" style="4" customWidth="1"/>
    <col min="5" max="5" width="15.5703125" style="4" customWidth="1"/>
    <col min="6" max="6" width="41.5703125" style="4" customWidth="1"/>
    <col min="7" max="7" width="15.5703125" style="4" customWidth="1"/>
    <col min="8" max="9" width="7.5703125" style="4" hidden="1" customWidth="1"/>
    <col min="10" max="257" width="11.42578125" style="4" customWidth="1"/>
    <col min="258" max="16384" width="11.42578125" style="4"/>
  </cols>
  <sheetData>
    <row r="1" spans="1:9" s="25" customFormat="1" ht="17.649999999999999" customHeight="1" x14ac:dyDescent="0.2">
      <c r="A1" s="114" t="s">
        <v>27</v>
      </c>
      <c r="B1" s="114"/>
      <c r="C1" s="114"/>
      <c r="D1" s="114"/>
      <c r="E1" s="114"/>
      <c r="F1" s="114"/>
      <c r="G1" s="114"/>
      <c r="H1" s="66"/>
    </row>
    <row r="2" spans="1:9" ht="51" customHeight="1" x14ac:dyDescent="0.25">
      <c r="A2" s="115" t="s">
        <v>17</v>
      </c>
      <c r="B2" s="115"/>
      <c r="C2" s="115"/>
      <c r="D2" s="115"/>
      <c r="E2" s="115"/>
      <c r="F2" s="115"/>
      <c r="G2" s="115"/>
    </row>
    <row r="3" spans="1:9" ht="24.75" customHeight="1" x14ac:dyDescent="0.25">
      <c r="A3" s="116" t="s">
        <v>4</v>
      </c>
      <c r="B3" s="116"/>
      <c r="C3" s="116"/>
      <c r="D3" s="116"/>
      <c r="E3" s="116"/>
      <c r="F3" s="116"/>
      <c r="G3" s="116"/>
    </row>
    <row r="4" spans="1:9" ht="18" x14ac:dyDescent="0.25">
      <c r="A4" s="108" t="s">
        <v>1</v>
      </c>
      <c r="B4" s="108" t="s">
        <v>2</v>
      </c>
      <c r="C4" s="108" t="s">
        <v>2</v>
      </c>
      <c r="D4" s="110" t="s">
        <v>103</v>
      </c>
      <c r="E4" s="111"/>
      <c r="F4" s="112" t="s">
        <v>103</v>
      </c>
      <c r="G4" s="113"/>
    </row>
    <row r="5" spans="1:9" s="26" customFormat="1" ht="49.5" customHeight="1" x14ac:dyDescent="0.25">
      <c r="A5" s="109"/>
      <c r="B5" s="109"/>
      <c r="C5" s="109"/>
      <c r="D5" s="69" t="s">
        <v>186</v>
      </c>
      <c r="E5" s="69" t="s">
        <v>2</v>
      </c>
      <c r="F5" s="67" t="s">
        <v>185</v>
      </c>
      <c r="G5" s="67" t="s">
        <v>2</v>
      </c>
    </row>
    <row r="6" spans="1:9" s="31" customFormat="1" ht="93" customHeight="1" x14ac:dyDescent="0.2">
      <c r="A6" s="27" t="s">
        <v>68</v>
      </c>
      <c r="B6" s="28">
        <f>+I6</f>
        <v>75</v>
      </c>
      <c r="C6" s="28">
        <v>100</v>
      </c>
      <c r="D6" s="29" t="s">
        <v>128</v>
      </c>
      <c r="E6" s="30">
        <f>80*B6/100</f>
        <v>60</v>
      </c>
      <c r="F6" s="29" t="s">
        <v>140</v>
      </c>
      <c r="G6" s="30">
        <f>+B6</f>
        <v>75</v>
      </c>
      <c r="H6" s="106">
        <f>+C6/$C$20</f>
        <v>0.25</v>
      </c>
      <c r="I6" s="107">
        <f>300*H6</f>
        <v>75</v>
      </c>
    </row>
    <row r="7" spans="1:9" s="31" customFormat="1" ht="49.5" customHeight="1" x14ac:dyDescent="0.2">
      <c r="A7" s="27" t="s">
        <v>31</v>
      </c>
      <c r="B7" s="28">
        <f t="shared" ref="B7:B19" si="0">+I7</f>
        <v>37.5</v>
      </c>
      <c r="C7" s="28">
        <v>50</v>
      </c>
      <c r="D7" s="29" t="s">
        <v>129</v>
      </c>
      <c r="E7" s="30">
        <v>0</v>
      </c>
      <c r="F7" s="29" t="s">
        <v>141</v>
      </c>
      <c r="G7" s="30">
        <v>0</v>
      </c>
      <c r="H7" s="106">
        <f t="shared" ref="H7:H19" si="1">+C7/$C$20</f>
        <v>0.125</v>
      </c>
      <c r="I7" s="107">
        <f t="shared" ref="I7:I19" si="2">300*H7</f>
        <v>37.5</v>
      </c>
    </row>
    <row r="8" spans="1:9" ht="135.6" customHeight="1" x14ac:dyDescent="0.25">
      <c r="A8" s="27" t="s">
        <v>65</v>
      </c>
      <c r="B8" s="28">
        <f t="shared" si="0"/>
        <v>7.5</v>
      </c>
      <c r="C8" s="28">
        <v>10</v>
      </c>
      <c r="D8" s="29" t="s">
        <v>130</v>
      </c>
      <c r="E8" s="30">
        <v>7.5</v>
      </c>
      <c r="F8" s="29" t="s">
        <v>142</v>
      </c>
      <c r="G8" s="30">
        <v>7.5</v>
      </c>
      <c r="H8" s="106">
        <f t="shared" si="1"/>
        <v>2.5000000000000001E-2</v>
      </c>
      <c r="I8" s="107">
        <f t="shared" si="2"/>
        <v>7.5</v>
      </c>
    </row>
    <row r="9" spans="1:9" ht="103.5" customHeight="1" x14ac:dyDescent="0.25">
      <c r="A9" s="27" t="s">
        <v>66</v>
      </c>
      <c r="B9" s="28">
        <f t="shared" si="0"/>
        <v>56.25</v>
      </c>
      <c r="C9" s="28">
        <v>75</v>
      </c>
      <c r="D9" s="29" t="s">
        <v>131</v>
      </c>
      <c r="E9" s="30">
        <v>56.25</v>
      </c>
      <c r="F9" s="29" t="s">
        <v>143</v>
      </c>
      <c r="G9" s="30">
        <v>56.25</v>
      </c>
      <c r="H9" s="106">
        <f t="shared" si="1"/>
        <v>0.1875</v>
      </c>
      <c r="I9" s="107">
        <f t="shared" si="2"/>
        <v>56.25</v>
      </c>
    </row>
    <row r="10" spans="1:9" s="33" customFormat="1" ht="72" customHeight="1" x14ac:dyDescent="0.2">
      <c r="A10" s="32" t="s">
        <v>122</v>
      </c>
      <c r="B10" s="28">
        <f t="shared" si="0"/>
        <v>7.5</v>
      </c>
      <c r="C10" s="28">
        <v>10</v>
      </c>
      <c r="D10" s="29" t="s">
        <v>132</v>
      </c>
      <c r="E10" s="30">
        <v>7.5</v>
      </c>
      <c r="F10" s="29" t="s">
        <v>144</v>
      </c>
      <c r="G10" s="30">
        <f>1000*B10/1200</f>
        <v>6.25</v>
      </c>
      <c r="H10" s="106">
        <f t="shared" si="1"/>
        <v>2.5000000000000001E-2</v>
      </c>
      <c r="I10" s="107">
        <f t="shared" si="2"/>
        <v>7.5</v>
      </c>
    </row>
    <row r="11" spans="1:9" s="16" customFormat="1" ht="66.599999999999994" customHeight="1" x14ac:dyDescent="0.25">
      <c r="A11" s="34" t="s">
        <v>69</v>
      </c>
      <c r="B11" s="28">
        <f t="shared" si="0"/>
        <v>15</v>
      </c>
      <c r="C11" s="28">
        <v>20</v>
      </c>
      <c r="D11" s="29" t="s">
        <v>133</v>
      </c>
      <c r="E11" s="30">
        <v>15</v>
      </c>
      <c r="F11" s="29" t="s">
        <v>146</v>
      </c>
      <c r="G11" s="30">
        <f>1000*B11/20000</f>
        <v>0.75</v>
      </c>
      <c r="H11" s="106">
        <f t="shared" si="1"/>
        <v>0.05</v>
      </c>
      <c r="I11" s="107">
        <f t="shared" si="2"/>
        <v>15</v>
      </c>
    </row>
    <row r="12" spans="1:9" s="16" customFormat="1" ht="150" x14ac:dyDescent="0.25">
      <c r="A12" s="34" t="s">
        <v>70</v>
      </c>
      <c r="B12" s="28">
        <f t="shared" si="0"/>
        <v>15</v>
      </c>
      <c r="C12" s="28">
        <v>20</v>
      </c>
      <c r="D12" s="29" t="s">
        <v>134</v>
      </c>
      <c r="E12" s="30">
        <f>+(5)+(5)+(200*5/1800)</f>
        <v>10.555555555555555</v>
      </c>
      <c r="F12" s="29" t="s">
        <v>145</v>
      </c>
      <c r="G12" s="30">
        <f>+(1650*5/1750)+(2400*5/6000)+(5)</f>
        <v>11.714285714285715</v>
      </c>
      <c r="H12" s="106">
        <f t="shared" si="1"/>
        <v>0.05</v>
      </c>
      <c r="I12" s="107">
        <f t="shared" si="2"/>
        <v>15</v>
      </c>
    </row>
    <row r="13" spans="1:9" s="16" customFormat="1" ht="330" x14ac:dyDescent="0.25">
      <c r="A13" s="34" t="s">
        <v>67</v>
      </c>
      <c r="B13" s="28">
        <f t="shared" si="0"/>
        <v>22.5</v>
      </c>
      <c r="C13" s="28">
        <v>30</v>
      </c>
      <c r="D13" s="29" t="s">
        <v>135</v>
      </c>
      <c r="E13" s="30">
        <v>30</v>
      </c>
      <c r="F13" s="29" t="s">
        <v>147</v>
      </c>
      <c r="G13" s="30">
        <f>+(50*0.00697674418604651)+(50*0.00303030303030303)</f>
        <v>0.50035236081747714</v>
      </c>
      <c r="H13" s="106">
        <f t="shared" si="1"/>
        <v>7.4999999999999997E-2</v>
      </c>
      <c r="I13" s="107">
        <f t="shared" si="2"/>
        <v>22.5</v>
      </c>
    </row>
    <row r="14" spans="1:9" s="16" customFormat="1" ht="57.75" customHeight="1" x14ac:dyDescent="0.25">
      <c r="A14" s="35" t="s">
        <v>32</v>
      </c>
      <c r="B14" s="28">
        <f t="shared" si="0"/>
        <v>7.5</v>
      </c>
      <c r="C14" s="28">
        <v>10</v>
      </c>
      <c r="D14" s="29" t="s">
        <v>136</v>
      </c>
      <c r="E14" s="30">
        <f>+C14</f>
        <v>10</v>
      </c>
      <c r="F14" s="29" t="s">
        <v>148</v>
      </c>
      <c r="G14" s="30">
        <f>8000*C14/180000</f>
        <v>0.44444444444444442</v>
      </c>
      <c r="H14" s="106">
        <f t="shared" si="1"/>
        <v>2.5000000000000001E-2</v>
      </c>
      <c r="I14" s="107">
        <f t="shared" si="2"/>
        <v>7.5</v>
      </c>
    </row>
    <row r="15" spans="1:9" s="38" customFormat="1" ht="79.150000000000006" customHeight="1" x14ac:dyDescent="0.2">
      <c r="A15" s="36" t="s">
        <v>35</v>
      </c>
      <c r="B15" s="28">
        <f t="shared" si="0"/>
        <v>7.5</v>
      </c>
      <c r="C15" s="37">
        <v>10</v>
      </c>
      <c r="D15" s="29" t="s">
        <v>137</v>
      </c>
      <c r="E15" s="30">
        <f>30*C15/50</f>
        <v>6</v>
      </c>
      <c r="F15" s="29" t="s">
        <v>149</v>
      </c>
      <c r="G15" s="30">
        <v>10</v>
      </c>
      <c r="H15" s="106">
        <f t="shared" si="1"/>
        <v>2.5000000000000001E-2</v>
      </c>
      <c r="I15" s="107">
        <f t="shared" si="2"/>
        <v>7.5</v>
      </c>
    </row>
    <row r="16" spans="1:9" s="38" customFormat="1" ht="91.9" customHeight="1" x14ac:dyDescent="0.2">
      <c r="A16" s="39" t="s">
        <v>33</v>
      </c>
      <c r="B16" s="28">
        <f t="shared" si="0"/>
        <v>15</v>
      </c>
      <c r="C16" s="40">
        <v>20</v>
      </c>
      <c r="D16" s="29" t="s">
        <v>138</v>
      </c>
      <c r="E16" s="30">
        <v>0</v>
      </c>
      <c r="F16" s="29" t="s">
        <v>150</v>
      </c>
      <c r="G16" s="30">
        <v>0</v>
      </c>
      <c r="H16" s="106">
        <f t="shared" si="1"/>
        <v>0.05</v>
      </c>
      <c r="I16" s="107">
        <f t="shared" si="2"/>
        <v>15</v>
      </c>
    </row>
    <row r="17" spans="1:9" s="38" customFormat="1" ht="333.4" customHeight="1" x14ac:dyDescent="0.2">
      <c r="A17" s="35" t="s">
        <v>49</v>
      </c>
      <c r="B17" s="28">
        <f t="shared" si="0"/>
        <v>22.5</v>
      </c>
      <c r="C17" s="40">
        <v>30</v>
      </c>
      <c r="D17" s="29" t="s">
        <v>131</v>
      </c>
      <c r="E17" s="30">
        <v>30</v>
      </c>
      <c r="F17" s="29" t="s">
        <v>151</v>
      </c>
      <c r="G17" s="30">
        <f>50*C17/70</f>
        <v>21.428571428571427</v>
      </c>
      <c r="H17" s="106">
        <f t="shared" si="1"/>
        <v>7.4999999999999997E-2</v>
      </c>
      <c r="I17" s="107">
        <f t="shared" si="2"/>
        <v>22.5</v>
      </c>
    </row>
    <row r="18" spans="1:9" s="38" customFormat="1" ht="116.25" customHeight="1" x14ac:dyDescent="0.2">
      <c r="A18" s="46" t="s">
        <v>34</v>
      </c>
      <c r="B18" s="28">
        <f t="shared" si="0"/>
        <v>7.5</v>
      </c>
      <c r="C18" s="47">
        <v>10</v>
      </c>
      <c r="D18" s="29" t="s">
        <v>139</v>
      </c>
      <c r="E18" s="30">
        <v>10</v>
      </c>
      <c r="F18" s="29" t="s">
        <v>152</v>
      </c>
      <c r="G18" s="30">
        <v>0</v>
      </c>
      <c r="H18" s="106">
        <f t="shared" si="1"/>
        <v>2.5000000000000001E-2</v>
      </c>
      <c r="I18" s="107">
        <f t="shared" si="2"/>
        <v>7.5</v>
      </c>
    </row>
    <row r="19" spans="1:9" s="38" customFormat="1" ht="139.5" customHeight="1" x14ac:dyDescent="0.2">
      <c r="A19" s="46" t="s">
        <v>73</v>
      </c>
      <c r="B19" s="28">
        <f t="shared" si="0"/>
        <v>3.75</v>
      </c>
      <c r="C19" s="47">
        <v>5</v>
      </c>
      <c r="D19" s="29" t="s">
        <v>138</v>
      </c>
      <c r="E19" s="30">
        <v>0</v>
      </c>
      <c r="F19" s="29" t="s">
        <v>153</v>
      </c>
      <c r="G19" s="30">
        <v>5</v>
      </c>
      <c r="H19" s="106">
        <f t="shared" si="1"/>
        <v>1.2500000000000001E-2</v>
      </c>
      <c r="I19" s="107">
        <f t="shared" si="2"/>
        <v>3.75</v>
      </c>
    </row>
    <row r="20" spans="1:9" ht="21.4" customHeight="1" x14ac:dyDescent="0.25">
      <c r="A20" s="45" t="s">
        <v>21</v>
      </c>
      <c r="B20" s="45">
        <f>SUM(B6:B19)</f>
        <v>300</v>
      </c>
      <c r="C20" s="45">
        <f>SUM(C6:C19)</f>
        <v>400</v>
      </c>
      <c r="D20" s="69"/>
      <c r="E20" s="70">
        <f>SUM(E6:E19)</f>
        <v>242.80555555555554</v>
      </c>
      <c r="F20" s="67"/>
      <c r="G20" s="68">
        <f>SUM(G6:G19)</f>
        <v>194.83765394811908</v>
      </c>
    </row>
    <row r="119" spans="1:7" x14ac:dyDescent="0.25">
      <c r="A119" s="41"/>
      <c r="B119" s="41"/>
      <c r="C119" s="41"/>
    </row>
    <row r="120" spans="1:7" s="43" customFormat="1" x14ac:dyDescent="0.25">
      <c r="A120" s="42"/>
      <c r="D120" s="4"/>
      <c r="E120" s="4"/>
      <c r="F120" s="4"/>
      <c r="G120" s="4"/>
    </row>
    <row r="121" spans="1:7" x14ac:dyDescent="0.25">
      <c r="A121" s="44"/>
    </row>
    <row r="122" spans="1:7" x14ac:dyDescent="0.25">
      <c r="A122" s="44"/>
    </row>
    <row r="123" spans="1:7" x14ac:dyDescent="0.25">
      <c r="A123" s="44"/>
      <c r="D123" s="43"/>
      <c r="E123" s="43"/>
      <c r="F123" s="43"/>
      <c r="G123" s="43"/>
    </row>
    <row r="124" spans="1:7" x14ac:dyDescent="0.25">
      <c r="A124" s="44"/>
    </row>
    <row r="125" spans="1:7" x14ac:dyDescent="0.25">
      <c r="A125" s="44"/>
    </row>
    <row r="126" spans="1:7" x14ac:dyDescent="0.25">
      <c r="A126" s="44"/>
    </row>
    <row r="127" spans="1:7" x14ac:dyDescent="0.25">
      <c r="A127" s="44"/>
    </row>
    <row r="128" spans="1:7" x14ac:dyDescent="0.25">
      <c r="A128" s="44"/>
    </row>
    <row r="129" spans="1:1" x14ac:dyDescent="0.25">
      <c r="A129" s="44"/>
    </row>
    <row r="130" spans="1:1" x14ac:dyDescent="0.25">
      <c r="A130" s="44"/>
    </row>
    <row r="131" spans="1:1" x14ac:dyDescent="0.25">
      <c r="A131" s="44"/>
    </row>
    <row r="132" spans="1:1" x14ac:dyDescent="0.25">
      <c r="A132" s="44"/>
    </row>
    <row r="133" spans="1:1" x14ac:dyDescent="0.25">
      <c r="A133" s="44"/>
    </row>
    <row r="134" spans="1:1" x14ac:dyDescent="0.25">
      <c r="A134" s="44"/>
    </row>
    <row r="135" spans="1:1" x14ac:dyDescent="0.25">
      <c r="A135" s="44"/>
    </row>
    <row r="136" spans="1:1" x14ac:dyDescent="0.25">
      <c r="A136" s="44"/>
    </row>
    <row r="137" spans="1:1" x14ac:dyDescent="0.25">
      <c r="A137" s="44"/>
    </row>
    <row r="138" spans="1:1" x14ac:dyDescent="0.25">
      <c r="A138" s="44"/>
    </row>
    <row r="139" spans="1:1" x14ac:dyDescent="0.25">
      <c r="A139" s="44"/>
    </row>
    <row r="140" spans="1:1" x14ac:dyDescent="0.25">
      <c r="A140" s="44"/>
    </row>
    <row r="141" spans="1:1" x14ac:dyDescent="0.25">
      <c r="A141" s="44"/>
    </row>
    <row r="142" spans="1:1" x14ac:dyDescent="0.25">
      <c r="A142" s="44"/>
    </row>
    <row r="143" spans="1:1" x14ac:dyDescent="0.25">
      <c r="A143" s="44"/>
    </row>
    <row r="144" spans="1:1" x14ac:dyDescent="0.25">
      <c r="A144" s="44"/>
    </row>
  </sheetData>
  <mergeCells count="8">
    <mergeCell ref="A4:A5"/>
    <mergeCell ref="C4:C5"/>
    <mergeCell ref="D4:E4"/>
    <mergeCell ref="F4:G4"/>
    <mergeCell ref="A1:G1"/>
    <mergeCell ref="A2:G2"/>
    <mergeCell ref="A3:G3"/>
    <mergeCell ref="B4:B5"/>
  </mergeCells>
  <printOptions horizontalCentered="1" verticalCentered="1"/>
  <pageMargins left="0.70866141732283472" right="0.70866141732283472" top="0.74803149606299213" bottom="0.74803149606299213" header="0.31496062992125984" footer="0.31496062992125984"/>
  <pageSetup scale="4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I136"/>
  <sheetViews>
    <sheetView showGridLines="0" zoomScale="80" zoomScaleNormal="80" workbookViewId="0">
      <selection activeCell="D12" sqref="D12"/>
    </sheetView>
  </sheetViews>
  <sheetFormatPr baseColWidth="10" defaultColWidth="11.42578125" defaultRowHeight="14.25" x14ac:dyDescent="0.25"/>
  <cols>
    <col min="1" max="1" width="88" style="16" customWidth="1"/>
    <col min="2" max="2" width="25.7109375" style="49" customWidth="1"/>
    <col min="3" max="3" width="41.5703125" style="4" customWidth="1"/>
    <col min="4" max="4" width="15.5703125" style="4" customWidth="1"/>
    <col min="5" max="5" width="41.5703125" style="4" customWidth="1"/>
    <col min="6" max="6" width="15.5703125" style="4" customWidth="1"/>
    <col min="7" max="256" width="11.42578125" style="16" customWidth="1"/>
    <col min="257" max="16384" width="11.42578125" style="16"/>
  </cols>
  <sheetData>
    <row r="1" spans="1:9" s="2" customFormat="1" ht="20.45" customHeight="1" x14ac:dyDescent="0.25">
      <c r="A1" s="114" t="s">
        <v>27</v>
      </c>
      <c r="B1" s="114"/>
      <c r="C1" s="114"/>
      <c r="D1" s="114"/>
      <c r="E1" s="114"/>
      <c r="F1" s="114"/>
      <c r="G1" s="66"/>
      <c r="H1" s="66"/>
      <c r="I1" s="66"/>
    </row>
    <row r="2" spans="1:9" ht="58.15" customHeight="1" x14ac:dyDescent="0.25">
      <c r="A2" s="115" t="s">
        <v>19</v>
      </c>
      <c r="B2" s="115"/>
      <c r="C2" s="115"/>
      <c r="D2" s="115"/>
      <c r="E2" s="115"/>
      <c r="F2" s="115"/>
    </row>
    <row r="3" spans="1:9" ht="29.45" customHeight="1" x14ac:dyDescent="0.25">
      <c r="A3" s="116" t="s">
        <v>4</v>
      </c>
      <c r="B3" s="116"/>
      <c r="C3" s="116"/>
      <c r="D3" s="116"/>
      <c r="E3" s="116"/>
      <c r="F3" s="116"/>
    </row>
    <row r="4" spans="1:9" ht="15" customHeight="1" x14ac:dyDescent="0.25">
      <c r="A4" s="146" t="s">
        <v>1</v>
      </c>
      <c r="B4" s="146" t="s">
        <v>2</v>
      </c>
      <c r="C4" s="110" t="s">
        <v>103</v>
      </c>
      <c r="D4" s="111"/>
      <c r="E4" s="112" t="s">
        <v>103</v>
      </c>
      <c r="F4" s="113"/>
    </row>
    <row r="5" spans="1:9" ht="52.5" customHeight="1" x14ac:dyDescent="0.25">
      <c r="A5" s="147"/>
      <c r="B5" s="147"/>
      <c r="C5" s="69" t="s">
        <v>186</v>
      </c>
      <c r="D5" s="69" t="s">
        <v>2</v>
      </c>
      <c r="E5" s="67" t="s">
        <v>185</v>
      </c>
      <c r="F5" s="67" t="s">
        <v>2</v>
      </c>
    </row>
    <row r="6" spans="1:9" ht="90.4" customHeight="1" x14ac:dyDescent="0.25">
      <c r="A6" s="61" t="s">
        <v>42</v>
      </c>
      <c r="B6" s="30">
        <v>90</v>
      </c>
      <c r="C6" s="29" t="s">
        <v>167</v>
      </c>
      <c r="D6" s="30">
        <v>90</v>
      </c>
      <c r="E6" s="29" t="s">
        <v>171</v>
      </c>
      <c r="F6" s="30">
        <f>100*B6/200</f>
        <v>45</v>
      </c>
    </row>
    <row r="7" spans="1:9" s="56" customFormat="1" ht="75.400000000000006" customHeight="1" x14ac:dyDescent="0.25">
      <c r="A7" s="62" t="s">
        <v>43</v>
      </c>
      <c r="B7" s="55">
        <v>10</v>
      </c>
      <c r="C7" s="29" t="s">
        <v>168</v>
      </c>
      <c r="D7" s="30">
        <v>10</v>
      </c>
      <c r="E7" s="29" t="s">
        <v>142</v>
      </c>
      <c r="F7" s="30">
        <f>388*B7/1612</f>
        <v>2.4069478908188584</v>
      </c>
    </row>
    <row r="8" spans="1:9" ht="104.25" customHeight="1" x14ac:dyDescent="0.25">
      <c r="A8" s="62" t="s">
        <v>72</v>
      </c>
      <c r="B8" s="55">
        <v>100</v>
      </c>
      <c r="C8" s="29" t="s">
        <v>131</v>
      </c>
      <c r="D8" s="30">
        <v>100</v>
      </c>
      <c r="E8" s="29" t="s">
        <v>172</v>
      </c>
      <c r="F8" s="30">
        <v>100</v>
      </c>
    </row>
    <row r="9" spans="1:9" ht="126.75" customHeight="1" x14ac:dyDescent="0.25">
      <c r="A9" s="62" t="s">
        <v>71</v>
      </c>
      <c r="B9" s="55">
        <v>70</v>
      </c>
      <c r="C9" s="29" t="s">
        <v>169</v>
      </c>
      <c r="D9" s="30">
        <v>70</v>
      </c>
      <c r="E9" s="29" t="s">
        <v>173</v>
      </c>
      <c r="F9" s="30">
        <f>300*B9/500</f>
        <v>42</v>
      </c>
    </row>
    <row r="10" spans="1:9" s="58" customFormat="1" ht="209.45" customHeight="1" x14ac:dyDescent="0.25">
      <c r="A10" s="62" t="s">
        <v>44</v>
      </c>
      <c r="B10" s="55">
        <v>20</v>
      </c>
      <c r="C10" s="29" t="s">
        <v>170</v>
      </c>
      <c r="D10" s="30">
        <v>20</v>
      </c>
      <c r="E10" s="29" t="s">
        <v>174</v>
      </c>
      <c r="F10" s="30">
        <f>50*B10/100</f>
        <v>10</v>
      </c>
    </row>
    <row r="11" spans="1:9" s="58" customFormat="1" ht="295.14999999999998" customHeight="1" x14ac:dyDescent="0.25">
      <c r="A11" s="62" t="s">
        <v>45</v>
      </c>
      <c r="B11" s="30">
        <v>10</v>
      </c>
      <c r="C11" s="29" t="s">
        <v>131</v>
      </c>
      <c r="D11" s="30">
        <v>10</v>
      </c>
      <c r="E11" s="29" t="s">
        <v>175</v>
      </c>
      <c r="F11" s="30">
        <f>50*B11/70</f>
        <v>7.1428571428571432</v>
      </c>
    </row>
    <row r="12" spans="1:9" s="57" customFormat="1" ht="27.4" customHeight="1" x14ac:dyDescent="0.25">
      <c r="A12" s="59" t="s">
        <v>15</v>
      </c>
      <c r="B12" s="60">
        <f>SUM(B6:B11)</f>
        <v>300</v>
      </c>
      <c r="C12" s="69"/>
      <c r="D12" s="70">
        <f>SUM(D6:D11)</f>
        <v>300</v>
      </c>
      <c r="E12" s="67"/>
      <c r="F12" s="68">
        <f>SUM(F6:F11)</f>
        <v>206.54980503367599</v>
      </c>
    </row>
    <row r="13" spans="1:9" ht="13.9" customHeight="1" x14ac:dyDescent="0.25"/>
    <row r="14" spans="1:9" ht="13.9" customHeight="1" x14ac:dyDescent="0.25"/>
    <row r="15" spans="1:9" ht="13.9" customHeight="1" x14ac:dyDescent="0.25"/>
    <row r="16" spans="1:9" ht="13.9" customHeight="1" x14ac:dyDescent="0.25"/>
    <row r="17" ht="13.9" customHeight="1" x14ac:dyDescent="0.25"/>
    <row r="18" ht="13.9" customHeight="1" x14ac:dyDescent="0.25"/>
    <row r="19" ht="13.9" customHeight="1" x14ac:dyDescent="0.25"/>
    <row r="20" ht="13.9" customHeight="1" x14ac:dyDescent="0.25"/>
    <row r="21" ht="13.9" customHeight="1" x14ac:dyDescent="0.25"/>
    <row r="22" ht="13.9" customHeight="1" x14ac:dyDescent="0.25"/>
    <row r="23" ht="13.9" customHeight="1" x14ac:dyDescent="0.25"/>
    <row r="24" ht="13.9" customHeight="1" x14ac:dyDescent="0.25"/>
    <row r="25" ht="13.9" customHeight="1" x14ac:dyDescent="0.25"/>
    <row r="26" ht="13.9" customHeight="1" x14ac:dyDescent="0.25"/>
    <row r="27" ht="13.9" customHeight="1" x14ac:dyDescent="0.25"/>
    <row r="28" ht="13.9" customHeight="1" x14ac:dyDescent="0.25"/>
    <row r="29" ht="13.9" customHeight="1" x14ac:dyDescent="0.25"/>
    <row r="30" ht="13.9" customHeight="1" x14ac:dyDescent="0.25"/>
    <row r="31" ht="13.9" customHeight="1" x14ac:dyDescent="0.25"/>
    <row r="32" ht="13.9" customHeight="1" x14ac:dyDescent="0.25"/>
    <row r="33" ht="13.9" customHeight="1" x14ac:dyDescent="0.25"/>
    <row r="34" ht="13.9" customHeight="1" x14ac:dyDescent="0.25"/>
    <row r="35" ht="13.9" customHeight="1" x14ac:dyDescent="0.25"/>
    <row r="36" ht="13.9" customHeight="1" x14ac:dyDescent="0.25"/>
    <row r="37" ht="13.9" customHeight="1" x14ac:dyDescent="0.25"/>
    <row r="38" ht="13.9" customHeight="1" x14ac:dyDescent="0.25"/>
    <row r="39" ht="13.9" customHeight="1" x14ac:dyDescent="0.25"/>
    <row r="40" ht="13.9" customHeight="1" x14ac:dyDescent="0.25"/>
    <row r="41" ht="13.9" customHeight="1" x14ac:dyDescent="0.25"/>
    <row r="42" ht="13.9" customHeight="1" x14ac:dyDescent="0.25"/>
    <row r="43" ht="13.9" customHeight="1" x14ac:dyDescent="0.25"/>
    <row r="44" ht="13.9" customHeight="1" x14ac:dyDescent="0.25"/>
    <row r="45" ht="13.9" customHeight="1" x14ac:dyDescent="0.25"/>
    <row r="46" ht="13.9" customHeight="1" x14ac:dyDescent="0.25"/>
    <row r="47" ht="13.9" customHeight="1" x14ac:dyDescent="0.25"/>
    <row r="48" ht="13.9" customHeight="1" x14ac:dyDescent="0.25"/>
    <row r="49" ht="13.9" customHeight="1" x14ac:dyDescent="0.25"/>
    <row r="50" ht="13.9" customHeight="1" x14ac:dyDescent="0.25"/>
    <row r="51" ht="13.9" customHeight="1" x14ac:dyDescent="0.25"/>
    <row r="52" ht="13.9" customHeight="1" x14ac:dyDescent="0.25"/>
    <row r="53" ht="13.9" customHeight="1" x14ac:dyDescent="0.25"/>
    <row r="54" ht="13.9" customHeight="1" x14ac:dyDescent="0.25"/>
    <row r="55" ht="13.9" customHeight="1" x14ac:dyDescent="0.25"/>
    <row r="56" ht="13.9" customHeight="1" x14ac:dyDescent="0.25"/>
    <row r="57" ht="13.9" customHeight="1" x14ac:dyDescent="0.25"/>
    <row r="58" ht="13.9" customHeight="1" x14ac:dyDescent="0.25"/>
    <row r="59" ht="13.9" customHeight="1" x14ac:dyDescent="0.25"/>
    <row r="60" ht="13.9" customHeight="1" x14ac:dyDescent="0.25"/>
    <row r="61" ht="13.9" customHeight="1" x14ac:dyDescent="0.25"/>
    <row r="62" ht="13.9" customHeight="1" x14ac:dyDescent="0.25"/>
    <row r="63" ht="13.9" customHeight="1" x14ac:dyDescent="0.25"/>
    <row r="64" ht="13.9" customHeight="1" x14ac:dyDescent="0.25"/>
    <row r="65" ht="13.9" customHeight="1" x14ac:dyDescent="0.25"/>
    <row r="66" ht="13.9" customHeight="1" x14ac:dyDescent="0.25"/>
    <row r="67" ht="13.9" customHeight="1" x14ac:dyDescent="0.25"/>
    <row r="68" ht="13.9" customHeight="1" x14ac:dyDescent="0.25"/>
    <row r="69" ht="13.9" customHeight="1" x14ac:dyDescent="0.25"/>
    <row r="70" ht="13.9" customHeight="1" x14ac:dyDescent="0.25"/>
    <row r="71" ht="13.9" customHeight="1" x14ac:dyDescent="0.25"/>
    <row r="72" ht="13.9" customHeight="1" x14ac:dyDescent="0.25"/>
    <row r="73" ht="13.9" customHeight="1" x14ac:dyDescent="0.25"/>
    <row r="74" ht="13.9" customHeight="1" x14ac:dyDescent="0.25"/>
    <row r="75" ht="13.9" customHeight="1" x14ac:dyDescent="0.25"/>
    <row r="76" ht="13.9" customHeight="1" x14ac:dyDescent="0.25"/>
    <row r="77" ht="13.9" customHeight="1" x14ac:dyDescent="0.25"/>
    <row r="78" ht="13.9" customHeight="1" x14ac:dyDescent="0.25"/>
    <row r="79" ht="13.9" customHeight="1" x14ac:dyDescent="0.25"/>
    <row r="80" ht="13.9" customHeight="1" x14ac:dyDescent="0.25"/>
    <row r="81" ht="13.9" customHeight="1" x14ac:dyDescent="0.25"/>
    <row r="82" ht="13.9" customHeight="1" x14ac:dyDescent="0.25"/>
    <row r="83" ht="13.9" customHeight="1" x14ac:dyDescent="0.25"/>
    <row r="84" ht="13.9" customHeight="1" x14ac:dyDescent="0.25"/>
    <row r="85" ht="13.9" customHeight="1" x14ac:dyDescent="0.25"/>
    <row r="86" ht="13.9" customHeight="1" x14ac:dyDescent="0.25"/>
    <row r="87" ht="13.9" customHeight="1" x14ac:dyDescent="0.25"/>
    <row r="88" ht="13.9" customHeight="1" x14ac:dyDescent="0.25"/>
    <row r="89" ht="13.9" customHeight="1" x14ac:dyDescent="0.25"/>
    <row r="90" ht="13.9" customHeight="1" x14ac:dyDescent="0.25"/>
    <row r="91" ht="13.9" customHeight="1" x14ac:dyDescent="0.25"/>
    <row r="92" ht="13.9" customHeight="1" x14ac:dyDescent="0.25"/>
    <row r="93" ht="13.9" customHeight="1" x14ac:dyDescent="0.25"/>
    <row r="94" ht="13.9" customHeight="1" x14ac:dyDescent="0.25"/>
    <row r="95" ht="13.9" customHeight="1" x14ac:dyDescent="0.25"/>
    <row r="96" ht="13.9" customHeight="1" x14ac:dyDescent="0.25"/>
    <row r="97" ht="13.9" customHeight="1" x14ac:dyDescent="0.25"/>
    <row r="98" ht="13.9" customHeight="1" x14ac:dyDescent="0.25"/>
    <row r="99" ht="13.9" customHeight="1" x14ac:dyDescent="0.25"/>
    <row r="100" ht="13.9" customHeight="1" x14ac:dyDescent="0.25"/>
    <row r="101" ht="13.9" customHeight="1" x14ac:dyDescent="0.25"/>
    <row r="102" ht="13.9" customHeight="1" x14ac:dyDescent="0.25"/>
    <row r="103" ht="13.9" customHeight="1" x14ac:dyDescent="0.25"/>
    <row r="104" ht="13.9" customHeight="1" x14ac:dyDescent="0.25"/>
    <row r="106" ht="13.9" customHeight="1" x14ac:dyDescent="0.25"/>
    <row r="107" ht="13.9" customHeight="1" x14ac:dyDescent="0.25"/>
    <row r="108" ht="13.9" customHeight="1" x14ac:dyDescent="0.25"/>
    <row r="109" ht="13.9" customHeight="1" x14ac:dyDescent="0.25"/>
    <row r="110" ht="13.9" customHeight="1" x14ac:dyDescent="0.25"/>
    <row r="111" ht="13.9" customHeight="1" x14ac:dyDescent="0.25"/>
    <row r="112" ht="13.9" customHeight="1" x14ac:dyDescent="0.25"/>
    <row r="113" spans="3:6" ht="13.9" customHeight="1" x14ac:dyDescent="0.25"/>
    <row r="114" spans="3:6" ht="13.9" customHeight="1" x14ac:dyDescent="0.25">
      <c r="C114" s="43"/>
      <c r="D114" s="43"/>
      <c r="E114" s="43"/>
      <c r="F114" s="43"/>
    </row>
    <row r="115" spans="3:6" ht="13.9" customHeight="1" x14ac:dyDescent="0.25"/>
    <row r="116" spans="3:6" ht="13.9" customHeight="1" x14ac:dyDescent="0.25"/>
    <row r="117" spans="3:6" ht="13.9" customHeight="1" x14ac:dyDescent="0.25"/>
    <row r="118" spans="3:6" ht="13.9" customHeight="1" x14ac:dyDescent="0.25"/>
    <row r="119" spans="3:6" ht="13.9" customHeight="1" x14ac:dyDescent="0.25"/>
    <row r="120" spans="3:6" ht="13.9" customHeight="1" x14ac:dyDescent="0.25"/>
    <row r="121" spans="3:6" ht="13.9" customHeight="1" x14ac:dyDescent="0.25"/>
    <row r="122" spans="3:6" ht="13.9" customHeight="1" x14ac:dyDescent="0.25"/>
    <row r="123" spans="3:6" ht="13.9" customHeight="1" x14ac:dyDescent="0.25"/>
    <row r="124" spans="3:6" ht="13.9" customHeight="1" x14ac:dyDescent="0.25"/>
    <row r="125" spans="3:6" ht="13.9" customHeight="1" x14ac:dyDescent="0.25"/>
    <row r="126" spans="3:6" ht="13.9" customHeight="1" x14ac:dyDescent="0.25"/>
    <row r="127" spans="3:6" ht="13.9" customHeight="1" x14ac:dyDescent="0.25"/>
    <row r="128" spans="3:6" ht="13.9" customHeight="1" x14ac:dyDescent="0.25"/>
    <row r="129" ht="13.9" customHeight="1" x14ac:dyDescent="0.25"/>
    <row r="130" ht="13.9" customHeight="1" x14ac:dyDescent="0.25"/>
    <row r="131" ht="13.9" customHeight="1" x14ac:dyDescent="0.25"/>
    <row r="132" ht="13.9" customHeight="1" x14ac:dyDescent="0.25"/>
    <row r="133" ht="13.9" customHeight="1" x14ac:dyDescent="0.25"/>
    <row r="134" ht="13.9" customHeight="1" x14ac:dyDescent="0.25"/>
    <row r="135" ht="13.9" customHeight="1" x14ac:dyDescent="0.25"/>
    <row r="136" ht="13.9" customHeight="1" x14ac:dyDescent="0.25"/>
  </sheetData>
  <mergeCells count="7">
    <mergeCell ref="E4:F4"/>
    <mergeCell ref="A1:F1"/>
    <mergeCell ref="A2:F2"/>
    <mergeCell ref="A3:F3"/>
    <mergeCell ref="A4:A5"/>
    <mergeCell ref="B4:B5"/>
    <mergeCell ref="C4:D4"/>
  </mergeCells>
  <printOptions horizontalCentered="1" verticalCentered="1"/>
  <pageMargins left="0.59055118110236227" right="0.55118110236220474" top="0.74803149606299213" bottom="0.74803149606299213" header="0.31496062992125984" footer="0.31496062992125984"/>
  <pageSetup scale="45"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I144"/>
  <sheetViews>
    <sheetView showGridLines="0" topLeftCell="D1" zoomScale="80" zoomScaleNormal="80" workbookViewId="0">
      <selection activeCell="N13" sqref="N13"/>
    </sheetView>
  </sheetViews>
  <sheetFormatPr baseColWidth="10" defaultColWidth="11.42578125" defaultRowHeight="14.25" zeroHeight="1" x14ac:dyDescent="0.25"/>
  <cols>
    <col min="1" max="1" width="85.7109375" style="16" customWidth="1"/>
    <col min="2" max="5" width="6.28515625" style="49" customWidth="1"/>
    <col min="6" max="6" width="41.5703125" style="4" customWidth="1"/>
    <col min="7" max="7" width="15.5703125" style="4" customWidth="1"/>
    <col min="8" max="8" width="41.5703125" style="4" customWidth="1"/>
    <col min="9" max="9" width="15.5703125" style="4" customWidth="1"/>
    <col min="10" max="256" width="11.42578125" style="16" customWidth="1"/>
    <col min="257" max="16384" width="11.42578125" style="16"/>
  </cols>
  <sheetData>
    <row r="1" spans="1:9" s="25" customFormat="1" ht="17.649999999999999" customHeight="1" x14ac:dyDescent="0.2">
      <c r="A1" s="114" t="s">
        <v>27</v>
      </c>
      <c r="B1" s="114"/>
      <c r="C1" s="114"/>
      <c r="D1" s="114"/>
      <c r="E1" s="114"/>
      <c r="F1" s="114"/>
      <c r="G1" s="114"/>
      <c r="H1" s="114"/>
      <c r="I1" s="114"/>
    </row>
    <row r="2" spans="1:9" ht="50.25" customHeight="1" x14ac:dyDescent="0.25">
      <c r="A2" s="152" t="s">
        <v>18</v>
      </c>
      <c r="B2" s="152"/>
      <c r="C2" s="152"/>
      <c r="D2" s="152"/>
      <c r="E2" s="152"/>
      <c r="F2" s="152"/>
      <c r="G2" s="152"/>
      <c r="H2" s="152"/>
      <c r="I2" s="152"/>
    </row>
    <row r="3" spans="1:9" s="48" customFormat="1" ht="18" x14ac:dyDescent="0.25">
      <c r="A3" s="153" t="s">
        <v>14</v>
      </c>
      <c r="B3" s="153"/>
      <c r="C3" s="153"/>
      <c r="D3" s="153"/>
      <c r="E3" s="153"/>
      <c r="F3" s="153"/>
      <c r="G3" s="153"/>
      <c r="H3" s="153"/>
      <c r="I3" s="153"/>
    </row>
    <row r="4" spans="1:9" ht="15" customHeight="1" x14ac:dyDescent="0.25">
      <c r="A4" s="146" t="s">
        <v>1</v>
      </c>
      <c r="B4" s="154" t="s">
        <v>2</v>
      </c>
      <c r="C4" s="155"/>
      <c r="D4" s="155"/>
      <c r="E4" s="156"/>
      <c r="F4" s="110" t="s">
        <v>103</v>
      </c>
      <c r="G4" s="111"/>
      <c r="H4" s="112" t="s">
        <v>103</v>
      </c>
      <c r="I4" s="113"/>
    </row>
    <row r="5" spans="1:9" ht="56.25" customHeight="1" x14ac:dyDescent="0.25">
      <c r="A5" s="147"/>
      <c r="B5" s="157"/>
      <c r="C5" s="158"/>
      <c r="D5" s="158"/>
      <c r="E5" s="159"/>
      <c r="F5" s="69" t="s">
        <v>186</v>
      </c>
      <c r="G5" s="69" t="s">
        <v>2</v>
      </c>
      <c r="H5" s="67" t="s">
        <v>185</v>
      </c>
      <c r="I5" s="67" t="s">
        <v>2</v>
      </c>
    </row>
    <row r="6" spans="1:9" ht="66.75" customHeight="1" x14ac:dyDescent="0.25">
      <c r="A6" s="46" t="s">
        <v>36</v>
      </c>
      <c r="B6" s="148">
        <v>50</v>
      </c>
      <c r="C6" s="148"/>
      <c r="D6" s="148"/>
      <c r="E6" s="148"/>
      <c r="F6" s="29" t="s">
        <v>154</v>
      </c>
      <c r="G6" s="30">
        <f>+B6</f>
        <v>50</v>
      </c>
      <c r="H6" s="29" t="s">
        <v>161</v>
      </c>
      <c r="I6" s="30">
        <f>5000*B6/6500</f>
        <v>38.46153846153846</v>
      </c>
    </row>
    <row r="7" spans="1:9" ht="83.25" customHeight="1" x14ac:dyDescent="0.25">
      <c r="A7" s="46" t="s">
        <v>37</v>
      </c>
      <c r="B7" s="148">
        <v>50</v>
      </c>
      <c r="C7" s="148"/>
      <c r="D7" s="148"/>
      <c r="E7" s="148"/>
      <c r="F7" s="29" t="s">
        <v>155</v>
      </c>
      <c r="G7" s="30">
        <v>50</v>
      </c>
      <c r="H7" s="29" t="s">
        <v>162</v>
      </c>
      <c r="I7" s="30">
        <f>+(3680*0.00390625)+(2560*0.00223214285714286)</f>
        <v>20.089285714285715</v>
      </c>
    </row>
    <row r="8" spans="1:9" ht="81" customHeight="1" x14ac:dyDescent="0.25">
      <c r="A8" s="46" t="s">
        <v>38</v>
      </c>
      <c r="B8" s="148">
        <v>50</v>
      </c>
      <c r="C8" s="148"/>
      <c r="D8" s="148"/>
      <c r="E8" s="148"/>
      <c r="F8" s="29" t="s">
        <v>156</v>
      </c>
      <c r="G8" s="30">
        <v>50</v>
      </c>
      <c r="H8" s="29" t="s">
        <v>163</v>
      </c>
      <c r="I8" s="30">
        <f>+(350*0.0333333333333333)+(2000*0.00166666666666667)</f>
        <v>15</v>
      </c>
    </row>
    <row r="9" spans="1:9" ht="67.5" customHeight="1" x14ac:dyDescent="0.25">
      <c r="A9" s="46" t="s">
        <v>39</v>
      </c>
      <c r="B9" s="148">
        <v>20</v>
      </c>
      <c r="C9" s="148"/>
      <c r="D9" s="148"/>
      <c r="E9" s="148"/>
      <c r="F9" s="29" t="s">
        <v>157</v>
      </c>
      <c r="G9" s="30">
        <v>20</v>
      </c>
      <c r="H9" s="29" t="s">
        <v>164</v>
      </c>
      <c r="I9" s="30">
        <f>15*B9/35</f>
        <v>8.5714285714285712</v>
      </c>
    </row>
    <row r="10" spans="1:9" ht="82.15" customHeight="1" x14ac:dyDescent="0.25">
      <c r="A10" s="46" t="s">
        <v>123</v>
      </c>
      <c r="B10" s="148">
        <v>30</v>
      </c>
      <c r="C10" s="148"/>
      <c r="D10" s="148"/>
      <c r="E10" s="148"/>
      <c r="F10" s="29" t="s">
        <v>158</v>
      </c>
      <c r="G10" s="30">
        <v>10</v>
      </c>
      <c r="H10" s="29" t="s">
        <v>150</v>
      </c>
      <c r="I10" s="30">
        <v>0</v>
      </c>
    </row>
    <row r="11" spans="1:9" ht="282.75" customHeight="1" x14ac:dyDescent="0.25">
      <c r="A11" s="35" t="s">
        <v>41</v>
      </c>
      <c r="B11" s="148">
        <v>10</v>
      </c>
      <c r="C11" s="148"/>
      <c r="D11" s="148"/>
      <c r="E11" s="148"/>
      <c r="F11" s="29" t="s">
        <v>131</v>
      </c>
      <c r="G11" s="30">
        <v>10</v>
      </c>
      <c r="H11" s="29" t="s">
        <v>165</v>
      </c>
      <c r="I11" s="30">
        <f>50*B11/70</f>
        <v>7.1428571428571432</v>
      </c>
    </row>
    <row r="12" spans="1:9" ht="282.60000000000002" customHeight="1" x14ac:dyDescent="0.25">
      <c r="A12" s="51" t="s">
        <v>124</v>
      </c>
      <c r="B12" s="148">
        <v>90</v>
      </c>
      <c r="C12" s="148"/>
      <c r="D12" s="148"/>
      <c r="E12" s="148"/>
      <c r="F12" s="29" t="s">
        <v>159</v>
      </c>
      <c r="G12" s="30">
        <v>90</v>
      </c>
      <c r="H12" s="29" t="s">
        <v>150</v>
      </c>
      <c r="I12" s="30">
        <v>0</v>
      </c>
    </row>
    <row r="13" spans="1:9" ht="409.5" x14ac:dyDescent="0.25">
      <c r="A13" s="51" t="s">
        <v>40</v>
      </c>
      <c r="B13" s="148">
        <v>90</v>
      </c>
      <c r="C13" s="148"/>
      <c r="D13" s="148"/>
      <c r="E13" s="148"/>
      <c r="F13" s="29" t="s">
        <v>160</v>
      </c>
      <c r="G13" s="30">
        <v>90</v>
      </c>
      <c r="H13" s="29" t="s">
        <v>166</v>
      </c>
      <c r="I13" s="30">
        <v>0</v>
      </c>
    </row>
    <row r="14" spans="1:9" s="54" customFormat="1" ht="27" customHeight="1" x14ac:dyDescent="0.25">
      <c r="A14" s="53" t="s">
        <v>25</v>
      </c>
      <c r="B14" s="149">
        <f>SUM(B6:E13)</f>
        <v>390</v>
      </c>
      <c r="C14" s="150"/>
      <c r="D14" s="150"/>
      <c r="E14" s="151"/>
      <c r="F14" s="69"/>
      <c r="G14" s="70">
        <f>SUM(G6:G13)</f>
        <v>370</v>
      </c>
      <c r="H14" s="67"/>
      <c r="I14" s="68">
        <f>SUM(I6:I13)</f>
        <v>89.265109890109883</v>
      </c>
    </row>
    <row r="15" spans="1:9" ht="15" hidden="1" customHeight="1" x14ac:dyDescent="0.25">
      <c r="E15" s="50"/>
      <c r="F15" s="29"/>
      <c r="G15" s="30"/>
      <c r="H15" s="29"/>
      <c r="I15" s="30"/>
    </row>
    <row r="16" spans="1:9" ht="15" hidden="1" customHeight="1" x14ac:dyDescent="0.25">
      <c r="E16" s="50"/>
      <c r="F16" s="29"/>
      <c r="G16" s="30"/>
      <c r="H16" s="29"/>
      <c r="I16" s="30"/>
    </row>
    <row r="17" spans="6:9" ht="13.9" hidden="1" customHeight="1" x14ac:dyDescent="0.25">
      <c r="F17" s="29"/>
      <c r="G17" s="30"/>
      <c r="H17" s="29"/>
      <c r="I17" s="30"/>
    </row>
    <row r="18" spans="6:9" ht="13.9" hidden="1" customHeight="1" x14ac:dyDescent="0.25">
      <c r="F18" s="29"/>
      <c r="G18" s="30"/>
      <c r="H18" s="29"/>
      <c r="I18" s="30"/>
    </row>
    <row r="19" spans="6:9" ht="13.9" hidden="1" customHeight="1" x14ac:dyDescent="0.25">
      <c r="F19" s="69"/>
      <c r="G19" s="70">
        <f>SUM(G6:G18)</f>
        <v>740</v>
      </c>
      <c r="H19" s="67"/>
      <c r="I19" s="68">
        <f>SUM(I6:I18)</f>
        <v>178.53021978021977</v>
      </c>
    </row>
    <row r="20" spans="6:9" ht="13.9" hidden="1" customHeight="1" x14ac:dyDescent="0.25"/>
    <row r="21" spans="6:9" ht="13.9" hidden="1" customHeight="1" x14ac:dyDescent="0.25"/>
    <row r="22" spans="6:9" ht="13.9" hidden="1" customHeight="1" x14ac:dyDescent="0.25"/>
    <row r="23" spans="6:9" ht="13.9" hidden="1" customHeight="1" x14ac:dyDescent="0.25"/>
    <row r="24" spans="6:9" ht="13.9" hidden="1" customHeight="1" x14ac:dyDescent="0.25"/>
    <row r="25" spans="6:9" ht="13.9" hidden="1" customHeight="1" x14ac:dyDescent="0.25"/>
    <row r="26" spans="6:9" ht="13.9" hidden="1" customHeight="1" x14ac:dyDescent="0.25"/>
    <row r="27" spans="6:9" ht="13.9" hidden="1" customHeight="1" x14ac:dyDescent="0.25"/>
    <row r="28" spans="6:9" ht="13.9" hidden="1" customHeight="1" x14ac:dyDescent="0.25"/>
    <row r="29" spans="6:9" ht="13.9" hidden="1" customHeight="1" x14ac:dyDescent="0.25"/>
    <row r="30" spans="6:9" ht="13.9" hidden="1" customHeight="1" x14ac:dyDescent="0.25"/>
    <row r="31" spans="6:9" x14ac:dyDescent="0.25"/>
    <row r="32" spans="6:9" ht="13.9" hidden="1" customHeight="1" x14ac:dyDescent="0.25"/>
    <row r="33" ht="13.9" hidden="1" customHeight="1" x14ac:dyDescent="0.25"/>
    <row r="34" ht="13.9" hidden="1" customHeight="1" x14ac:dyDescent="0.25"/>
    <row r="35" ht="13.9" hidden="1" customHeight="1" x14ac:dyDescent="0.25"/>
    <row r="36" ht="13.9" hidden="1" customHeight="1" x14ac:dyDescent="0.25"/>
    <row r="37" ht="13.9" hidden="1" customHeight="1" x14ac:dyDescent="0.25"/>
    <row r="38" ht="13.9" hidden="1" customHeight="1" x14ac:dyDescent="0.25"/>
    <row r="39" ht="13.9" hidden="1" customHeight="1" x14ac:dyDescent="0.25"/>
    <row r="40" ht="13.9" hidden="1" customHeight="1" x14ac:dyDescent="0.25"/>
    <row r="41" ht="13.9" hidden="1" customHeight="1" x14ac:dyDescent="0.25"/>
    <row r="42" ht="13.9" hidden="1" customHeight="1" x14ac:dyDescent="0.25"/>
    <row r="43" ht="13.9" hidden="1" customHeight="1" x14ac:dyDescent="0.25"/>
    <row r="44" ht="13.9" hidden="1" customHeight="1" x14ac:dyDescent="0.25"/>
    <row r="45" ht="13.9" hidden="1" customHeight="1" x14ac:dyDescent="0.25"/>
    <row r="46" ht="13.9" hidden="1" customHeight="1" x14ac:dyDescent="0.25"/>
    <row r="47" ht="13.9" hidden="1" customHeight="1" x14ac:dyDescent="0.25"/>
    <row r="48" x14ac:dyDescent="0.25"/>
    <row r="49" spans="1:5" ht="13.9" hidden="1" customHeight="1" x14ac:dyDescent="0.25"/>
    <row r="50" spans="1:5" ht="13.9" hidden="1" customHeight="1" x14ac:dyDescent="0.25"/>
    <row r="51" spans="1:5" ht="13.9" hidden="1" customHeight="1" x14ac:dyDescent="0.25"/>
    <row r="52" spans="1:5" ht="13.9" hidden="1" customHeight="1" x14ac:dyDescent="0.25"/>
    <row r="53" spans="1:5" ht="13.9" hidden="1" customHeight="1" x14ac:dyDescent="0.25"/>
    <row r="54" spans="1:5" ht="13.9" hidden="1" customHeight="1" x14ac:dyDescent="0.25"/>
    <row r="55" spans="1:5" ht="13.9" hidden="1" customHeight="1" x14ac:dyDescent="0.25"/>
    <row r="56" spans="1:5" ht="13.9" hidden="1" customHeight="1" x14ac:dyDescent="0.25"/>
    <row r="57" spans="1:5" ht="13.9" hidden="1" customHeight="1" x14ac:dyDescent="0.25"/>
    <row r="58" spans="1:5" ht="13.9" hidden="1" customHeight="1" x14ac:dyDescent="0.25">
      <c r="B58" s="21"/>
      <c r="C58" s="21"/>
      <c r="D58" s="21"/>
      <c r="E58" s="21"/>
    </row>
    <row r="59" spans="1:5" ht="13.9" hidden="1" customHeight="1" x14ac:dyDescent="0.25">
      <c r="B59" s="21"/>
      <c r="C59" s="21"/>
      <c r="D59" s="21"/>
      <c r="E59" s="21"/>
    </row>
    <row r="60" spans="1:5" ht="13.9" hidden="1" customHeight="1" x14ac:dyDescent="0.25">
      <c r="B60" s="21"/>
      <c r="C60" s="21"/>
      <c r="D60" s="21"/>
      <c r="E60" s="21"/>
    </row>
    <row r="61" spans="1:5" ht="13.9" hidden="1" customHeight="1" x14ac:dyDescent="0.25">
      <c r="B61" s="21"/>
      <c r="C61" s="21"/>
      <c r="D61" s="21"/>
      <c r="E61" s="21"/>
    </row>
    <row r="62" spans="1:5" ht="13.9" hidden="1" customHeight="1" x14ac:dyDescent="0.25">
      <c r="A62" s="52"/>
      <c r="B62" s="21"/>
      <c r="C62" s="21"/>
      <c r="D62" s="21"/>
      <c r="E62" s="21"/>
    </row>
    <row r="63" spans="1:5" ht="13.9" hidden="1" customHeight="1" x14ac:dyDescent="0.25">
      <c r="A63" s="52"/>
      <c r="B63" s="21"/>
      <c r="C63" s="21"/>
      <c r="D63" s="21"/>
      <c r="E63" s="21"/>
    </row>
    <row r="64" spans="1:5" ht="13.9" hidden="1" customHeight="1" x14ac:dyDescent="0.25">
      <c r="A64" s="52"/>
      <c r="B64" s="21"/>
      <c r="C64" s="21"/>
      <c r="D64" s="21"/>
      <c r="E64" s="21"/>
    </row>
    <row r="65" spans="1:5" ht="13.9" hidden="1" customHeight="1" x14ac:dyDescent="0.25">
      <c r="A65" s="52"/>
      <c r="B65" s="21"/>
      <c r="C65" s="21"/>
      <c r="D65" s="21"/>
      <c r="E65" s="21"/>
    </row>
    <row r="66" spans="1:5" ht="13.9" hidden="1" customHeight="1" x14ac:dyDescent="0.25">
      <c r="A66" s="52"/>
      <c r="B66" s="21"/>
      <c r="C66" s="21"/>
      <c r="D66" s="21"/>
      <c r="E66" s="21"/>
    </row>
    <row r="67" spans="1:5" ht="13.9" hidden="1" customHeight="1" x14ac:dyDescent="0.25">
      <c r="A67" s="52"/>
      <c r="B67" s="21"/>
      <c r="C67" s="21"/>
      <c r="D67" s="21"/>
      <c r="E67" s="21"/>
    </row>
    <row r="68" spans="1:5" ht="13.9" hidden="1" customHeight="1" x14ac:dyDescent="0.25">
      <c r="A68" s="52"/>
      <c r="B68" s="21"/>
      <c r="C68" s="21"/>
      <c r="D68" s="21"/>
      <c r="E68" s="21"/>
    </row>
    <row r="69" spans="1:5" ht="13.9" hidden="1" customHeight="1" x14ac:dyDescent="0.25">
      <c r="A69" s="52"/>
      <c r="B69" s="21"/>
      <c r="C69" s="21"/>
      <c r="D69" s="21"/>
      <c r="E69" s="21"/>
    </row>
    <row r="70" spans="1:5" ht="13.9" hidden="1" customHeight="1" x14ac:dyDescent="0.25">
      <c r="A70" s="52"/>
      <c r="B70" s="21"/>
      <c r="C70" s="21"/>
      <c r="D70" s="21"/>
      <c r="E70" s="21"/>
    </row>
    <row r="71" spans="1:5" ht="13.9" hidden="1" customHeight="1" x14ac:dyDescent="0.25">
      <c r="A71" s="52"/>
      <c r="B71" s="21"/>
      <c r="C71" s="21"/>
      <c r="D71" s="21"/>
      <c r="E71" s="21"/>
    </row>
    <row r="72" spans="1:5" ht="13.9" hidden="1" customHeight="1" x14ac:dyDescent="0.25">
      <c r="A72" s="52"/>
      <c r="B72" s="21"/>
      <c r="C72" s="21"/>
      <c r="D72" s="21"/>
      <c r="E72" s="21"/>
    </row>
    <row r="73" spans="1:5" ht="13.9" hidden="1" customHeight="1" x14ac:dyDescent="0.25">
      <c r="A73" s="52"/>
      <c r="B73" s="21"/>
      <c r="C73" s="21"/>
      <c r="D73" s="21"/>
      <c r="E73" s="21"/>
    </row>
    <row r="74" spans="1:5" ht="13.9" hidden="1" customHeight="1" x14ac:dyDescent="0.25">
      <c r="A74" s="52"/>
      <c r="B74" s="21"/>
      <c r="C74" s="21"/>
      <c r="D74" s="21"/>
      <c r="E74" s="21"/>
    </row>
    <row r="75" spans="1:5" ht="13.9" hidden="1" customHeight="1" x14ac:dyDescent="0.25">
      <c r="A75" s="52"/>
      <c r="B75" s="21"/>
      <c r="C75" s="21"/>
      <c r="D75" s="21"/>
      <c r="E75" s="21"/>
    </row>
    <row r="76" spans="1:5" ht="13.9" hidden="1" customHeight="1" x14ac:dyDescent="0.25">
      <c r="A76" s="52"/>
      <c r="B76" s="21"/>
      <c r="C76" s="21"/>
      <c r="D76" s="21"/>
      <c r="E76" s="21"/>
    </row>
    <row r="77" spans="1:5" ht="13.9" hidden="1" customHeight="1" x14ac:dyDescent="0.25">
      <c r="A77" s="52"/>
      <c r="B77" s="21"/>
      <c r="C77" s="21"/>
      <c r="D77" s="21"/>
      <c r="E77" s="21"/>
    </row>
    <row r="78" spans="1:5" ht="13.9" hidden="1" customHeight="1" x14ac:dyDescent="0.25">
      <c r="A78" s="52"/>
      <c r="B78" s="21"/>
      <c r="C78" s="21"/>
      <c r="D78" s="21"/>
      <c r="E78" s="21"/>
    </row>
    <row r="79" spans="1:5" ht="13.9" hidden="1" customHeight="1" x14ac:dyDescent="0.25">
      <c r="A79" s="52"/>
      <c r="B79" s="21"/>
      <c r="C79" s="21"/>
      <c r="D79" s="21"/>
      <c r="E79" s="21"/>
    </row>
    <row r="80" spans="1:5" ht="13.9" hidden="1" customHeight="1" x14ac:dyDescent="0.25">
      <c r="A80" s="52"/>
      <c r="B80" s="21"/>
      <c r="C80" s="21"/>
      <c r="D80" s="21"/>
      <c r="E80" s="21"/>
    </row>
    <row r="81" spans="1:5" ht="13.9" hidden="1" customHeight="1" x14ac:dyDescent="0.25">
      <c r="A81" s="52"/>
      <c r="B81" s="21"/>
      <c r="C81" s="21"/>
      <c r="D81" s="21"/>
      <c r="E81" s="21"/>
    </row>
    <row r="82" spans="1:5" ht="13.9" hidden="1" customHeight="1" x14ac:dyDescent="0.25">
      <c r="A82" s="52"/>
      <c r="B82" s="21"/>
      <c r="C82" s="21"/>
      <c r="D82" s="21"/>
      <c r="E82" s="21"/>
    </row>
    <row r="83" spans="1:5" ht="13.9" hidden="1" customHeight="1" x14ac:dyDescent="0.25">
      <c r="A83" s="52"/>
      <c r="B83" s="21"/>
      <c r="C83" s="21"/>
      <c r="D83" s="21"/>
      <c r="E83" s="21"/>
    </row>
    <row r="84" spans="1:5" ht="13.9" hidden="1" customHeight="1" x14ac:dyDescent="0.25">
      <c r="A84" s="52"/>
      <c r="B84" s="21"/>
      <c r="C84" s="21"/>
      <c r="D84" s="21"/>
      <c r="E84" s="21"/>
    </row>
    <row r="85" spans="1:5" ht="13.9" hidden="1" customHeight="1" x14ac:dyDescent="0.25">
      <c r="A85" s="52"/>
      <c r="B85" s="21"/>
      <c r="C85" s="21"/>
      <c r="D85" s="21"/>
      <c r="E85" s="21"/>
    </row>
    <row r="86" spans="1:5" ht="13.9" hidden="1" customHeight="1" x14ac:dyDescent="0.25">
      <c r="A86" s="52"/>
      <c r="B86" s="21"/>
      <c r="C86" s="21"/>
      <c r="D86" s="21"/>
      <c r="E86" s="21"/>
    </row>
    <row r="87" spans="1:5" ht="13.9" hidden="1" customHeight="1" x14ac:dyDescent="0.25">
      <c r="A87" s="52"/>
      <c r="B87" s="21"/>
      <c r="C87" s="21"/>
      <c r="D87" s="21"/>
      <c r="E87" s="21"/>
    </row>
    <row r="88" spans="1:5" ht="13.9" hidden="1" customHeight="1" x14ac:dyDescent="0.25">
      <c r="A88" s="52"/>
      <c r="B88" s="21"/>
      <c r="C88" s="21"/>
      <c r="D88" s="21"/>
      <c r="E88" s="21"/>
    </row>
    <row r="89" spans="1:5" ht="13.9" hidden="1" customHeight="1" x14ac:dyDescent="0.25">
      <c r="A89" s="52"/>
      <c r="B89" s="21"/>
      <c r="C89" s="21"/>
      <c r="D89" s="21"/>
      <c r="E89" s="21"/>
    </row>
    <row r="90" spans="1:5" ht="13.9" hidden="1" customHeight="1" x14ac:dyDescent="0.25">
      <c r="A90" s="52"/>
      <c r="B90" s="21"/>
      <c r="C90" s="21"/>
      <c r="D90" s="21"/>
      <c r="E90" s="21"/>
    </row>
    <row r="91" spans="1:5" ht="13.9" hidden="1" customHeight="1" x14ac:dyDescent="0.25">
      <c r="A91" s="52"/>
      <c r="B91" s="21"/>
      <c r="C91" s="21"/>
      <c r="D91" s="21"/>
      <c r="E91" s="21"/>
    </row>
    <row r="92" spans="1:5" ht="13.9" hidden="1" customHeight="1" x14ac:dyDescent="0.25">
      <c r="A92" s="52"/>
      <c r="B92" s="21"/>
      <c r="C92" s="21"/>
      <c r="D92" s="21"/>
      <c r="E92" s="21"/>
    </row>
    <row r="93" spans="1:5" ht="13.9" hidden="1" customHeight="1" x14ac:dyDescent="0.25">
      <c r="A93" s="52"/>
      <c r="B93" s="21"/>
      <c r="C93" s="21"/>
      <c r="D93" s="21"/>
      <c r="E93" s="21"/>
    </row>
    <row r="94" spans="1:5" ht="13.9" hidden="1" customHeight="1" x14ac:dyDescent="0.25">
      <c r="A94" s="52"/>
      <c r="B94" s="21"/>
      <c r="C94" s="21"/>
      <c r="D94" s="21"/>
      <c r="E94" s="21"/>
    </row>
    <row r="95" spans="1:5" ht="13.9" hidden="1" customHeight="1" x14ac:dyDescent="0.25">
      <c r="A95" s="52"/>
      <c r="B95" s="21"/>
      <c r="C95" s="21"/>
      <c r="D95" s="21"/>
      <c r="E95" s="21"/>
    </row>
    <row r="96" spans="1:5" ht="13.9" hidden="1" customHeight="1" x14ac:dyDescent="0.25">
      <c r="A96" s="52"/>
      <c r="B96" s="21"/>
      <c r="C96" s="21"/>
      <c r="D96" s="21"/>
      <c r="E96" s="21"/>
    </row>
    <row r="97" spans="1:5" ht="13.9" hidden="1" customHeight="1" x14ac:dyDescent="0.25">
      <c r="A97" s="52"/>
      <c r="B97" s="21"/>
      <c r="C97" s="21"/>
      <c r="D97" s="21"/>
      <c r="E97" s="21"/>
    </row>
    <row r="98" spans="1:5" ht="13.9" hidden="1" customHeight="1" x14ac:dyDescent="0.25">
      <c r="A98" s="52"/>
      <c r="B98" s="21"/>
      <c r="C98" s="21"/>
      <c r="D98" s="21"/>
      <c r="E98" s="21"/>
    </row>
    <row r="99" spans="1:5" ht="13.9" hidden="1" customHeight="1" x14ac:dyDescent="0.25">
      <c r="A99" s="52"/>
      <c r="B99" s="21"/>
      <c r="C99" s="21"/>
      <c r="D99" s="21"/>
      <c r="E99" s="21"/>
    </row>
    <row r="100" spans="1:5" ht="13.9" hidden="1" customHeight="1" x14ac:dyDescent="0.25">
      <c r="A100" s="52"/>
      <c r="B100" s="21"/>
      <c r="C100" s="21"/>
      <c r="D100" s="21"/>
      <c r="E100" s="21"/>
    </row>
    <row r="101" spans="1:5" ht="13.9" hidden="1" customHeight="1" x14ac:dyDescent="0.25">
      <c r="B101" s="21"/>
      <c r="C101" s="21"/>
      <c r="D101" s="21"/>
      <c r="E101" s="21"/>
    </row>
    <row r="102" spans="1:5" ht="13.9" hidden="1" customHeight="1" x14ac:dyDescent="0.25">
      <c r="B102" s="21"/>
      <c r="C102" s="21"/>
      <c r="D102" s="21"/>
      <c r="E102" s="21"/>
    </row>
    <row r="103" spans="1:5" ht="13.9" hidden="1" customHeight="1" x14ac:dyDescent="0.25">
      <c r="B103" s="21"/>
      <c r="C103" s="21"/>
      <c r="D103" s="21"/>
      <c r="E103" s="21"/>
    </row>
    <row r="104" spans="1:5" ht="13.9" hidden="1" customHeight="1" x14ac:dyDescent="0.25">
      <c r="B104" s="21"/>
      <c r="C104" s="21"/>
      <c r="D104" s="21"/>
      <c r="E104" s="21"/>
    </row>
    <row r="105" spans="1:5" ht="13.9" hidden="1" customHeight="1" x14ac:dyDescent="0.25">
      <c r="B105" s="21"/>
      <c r="C105" s="21"/>
      <c r="D105" s="21"/>
      <c r="E105" s="21"/>
    </row>
    <row r="106" spans="1:5" ht="13.9" hidden="1" customHeight="1" x14ac:dyDescent="0.25">
      <c r="B106" s="21"/>
      <c r="C106" s="21"/>
      <c r="D106" s="21"/>
      <c r="E106" s="21"/>
    </row>
    <row r="107" spans="1:5" ht="13.9" hidden="1" customHeight="1" x14ac:dyDescent="0.25">
      <c r="B107" s="21"/>
      <c r="C107" s="21"/>
      <c r="D107" s="21"/>
      <c r="E107" s="21"/>
    </row>
    <row r="108" spans="1:5" ht="13.9" hidden="1" customHeight="1" x14ac:dyDescent="0.25">
      <c r="B108" s="21"/>
      <c r="C108" s="21"/>
      <c r="D108" s="21"/>
      <c r="E108" s="21"/>
    </row>
    <row r="109" spans="1:5" ht="13.9" hidden="1" customHeight="1" x14ac:dyDescent="0.25">
      <c r="B109" s="21"/>
      <c r="C109" s="21"/>
      <c r="D109" s="21"/>
      <c r="E109" s="21"/>
    </row>
    <row r="110" spans="1:5" ht="13.9" hidden="1" customHeight="1" x14ac:dyDescent="0.25">
      <c r="B110" s="21"/>
      <c r="C110" s="21"/>
      <c r="D110" s="21"/>
      <c r="E110" s="21"/>
    </row>
    <row r="111" spans="1:5" ht="13.9" hidden="1" customHeight="1" x14ac:dyDescent="0.25">
      <c r="B111" s="21"/>
      <c r="C111" s="21"/>
      <c r="D111" s="21"/>
      <c r="E111" s="21"/>
    </row>
    <row r="112" spans="1:5" ht="13.9" hidden="1" customHeight="1" x14ac:dyDescent="0.25">
      <c r="B112" s="21"/>
      <c r="C112" s="21"/>
      <c r="D112" s="21"/>
      <c r="E112" s="21"/>
    </row>
    <row r="113" spans="2:9" ht="13.9" hidden="1" customHeight="1" x14ac:dyDescent="0.25">
      <c r="B113" s="21"/>
      <c r="C113" s="21"/>
      <c r="D113" s="21"/>
      <c r="E113" s="21"/>
    </row>
    <row r="114" spans="2:9" ht="13.9" hidden="1" customHeight="1" x14ac:dyDescent="0.25">
      <c r="B114" s="21"/>
      <c r="C114" s="21"/>
      <c r="D114" s="21"/>
      <c r="E114" s="21"/>
    </row>
    <row r="115" spans="2:9" ht="13.9" hidden="1" customHeight="1" x14ac:dyDescent="0.25">
      <c r="B115" s="21"/>
      <c r="C115" s="21"/>
      <c r="D115" s="21"/>
      <c r="E115" s="21"/>
    </row>
    <row r="116" spans="2:9" ht="13.9" hidden="1" customHeight="1" x14ac:dyDescent="0.25">
      <c r="B116" s="21"/>
      <c r="C116" s="21"/>
      <c r="D116" s="21"/>
      <c r="E116" s="21"/>
    </row>
    <row r="117" spans="2:9" ht="13.9" hidden="1" customHeight="1" x14ac:dyDescent="0.25"/>
    <row r="118" spans="2:9" ht="13.9" hidden="1" customHeight="1" x14ac:dyDescent="0.25"/>
    <row r="119" spans="2:9" ht="13.9" hidden="1" customHeight="1" x14ac:dyDescent="0.25"/>
    <row r="120" spans="2:9" ht="13.9" hidden="1" customHeight="1" x14ac:dyDescent="0.25"/>
    <row r="121" spans="2:9" ht="13.9" hidden="1" customHeight="1" x14ac:dyDescent="0.25"/>
    <row r="122" spans="2:9" ht="13.9" hidden="1" customHeight="1" x14ac:dyDescent="0.25">
      <c r="F122" s="43"/>
      <c r="G122" s="43"/>
      <c r="H122" s="43"/>
      <c r="I122" s="43"/>
    </row>
    <row r="123" spans="2:9" ht="13.9" hidden="1" customHeight="1" x14ac:dyDescent="0.25"/>
    <row r="124" spans="2:9" ht="13.9" hidden="1" customHeight="1" x14ac:dyDescent="0.25"/>
    <row r="125" spans="2:9" ht="13.9" hidden="1" customHeight="1" x14ac:dyDescent="0.25"/>
    <row r="126" spans="2:9" ht="13.9" hidden="1" customHeight="1" x14ac:dyDescent="0.25"/>
    <row r="127" spans="2:9" ht="13.9" hidden="1" customHeight="1" x14ac:dyDescent="0.25"/>
    <row r="128" spans="2:9" ht="13.9" hidden="1" customHeight="1" x14ac:dyDescent="0.25"/>
    <row r="129" ht="13.9" hidden="1" customHeight="1" x14ac:dyDescent="0.25"/>
    <row r="130" ht="13.9" hidden="1" customHeight="1" x14ac:dyDescent="0.25"/>
    <row r="131" ht="13.9" hidden="1" customHeight="1" x14ac:dyDescent="0.25"/>
    <row r="132" ht="13.9" hidden="1" customHeight="1" x14ac:dyDescent="0.25"/>
    <row r="133" ht="13.9" hidden="1" customHeight="1" x14ac:dyDescent="0.25"/>
    <row r="134" ht="13.9" hidden="1" customHeight="1" x14ac:dyDescent="0.25"/>
    <row r="135" ht="13.9" hidden="1" customHeight="1" x14ac:dyDescent="0.25"/>
    <row r="136" ht="13.9" hidden="1" customHeight="1" x14ac:dyDescent="0.25"/>
    <row r="137" ht="13.9" hidden="1" customHeight="1" x14ac:dyDescent="0.25"/>
    <row r="138" ht="13.9" hidden="1" customHeight="1" x14ac:dyDescent="0.25"/>
    <row r="139" ht="13.9" hidden="1" customHeight="1" x14ac:dyDescent="0.25"/>
    <row r="140" ht="13.9" hidden="1" customHeight="1" x14ac:dyDescent="0.25"/>
    <row r="141" ht="13.9" hidden="1" customHeight="1" x14ac:dyDescent="0.25"/>
    <row r="142" ht="13.9" hidden="1" customHeight="1" x14ac:dyDescent="0.25"/>
    <row r="143" ht="13.9" hidden="1" customHeight="1" x14ac:dyDescent="0.25"/>
    <row r="144" x14ac:dyDescent="0.25"/>
  </sheetData>
  <mergeCells count="16">
    <mergeCell ref="B13:E13"/>
    <mergeCell ref="B14:E14"/>
    <mergeCell ref="H4:I4"/>
    <mergeCell ref="A1:I1"/>
    <mergeCell ref="A2:I2"/>
    <mergeCell ref="A3:I3"/>
    <mergeCell ref="B11:E11"/>
    <mergeCell ref="B12:E12"/>
    <mergeCell ref="B6:E6"/>
    <mergeCell ref="B7:E7"/>
    <mergeCell ref="B8:E8"/>
    <mergeCell ref="B9:E9"/>
    <mergeCell ref="B4:E5"/>
    <mergeCell ref="B10:E10"/>
    <mergeCell ref="A4:A5"/>
    <mergeCell ref="F4:G4"/>
  </mergeCells>
  <printOptions horizontalCentered="1" verticalCentered="1"/>
  <pageMargins left="0.59055118110236227" right="0.55118110236220474" top="0.74803149606299213" bottom="0.74803149606299213" header="0.31496062992125984" footer="0.31496062992125984"/>
  <pageSetup scale="5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44"/>
  <sheetViews>
    <sheetView showGridLines="0" zoomScale="80" zoomScaleNormal="80" workbookViewId="0">
      <selection activeCell="G8" sqref="G8"/>
    </sheetView>
  </sheetViews>
  <sheetFormatPr baseColWidth="10" defaultColWidth="11.42578125" defaultRowHeight="14.25" zeroHeight="1" x14ac:dyDescent="0.25"/>
  <cols>
    <col min="1" max="1" width="85.7109375" style="16" customWidth="1"/>
    <col min="2" max="5" width="6.28515625" style="49" customWidth="1"/>
    <col min="6" max="6" width="41.5703125" style="4" customWidth="1"/>
    <col min="7" max="7" width="15.5703125" style="4" customWidth="1"/>
    <col min="8" max="8" width="41.5703125" style="4" customWidth="1"/>
    <col min="9" max="9" width="15.5703125" style="4" customWidth="1"/>
    <col min="10" max="256" width="11.42578125" style="16" customWidth="1"/>
    <col min="257" max="16384" width="11.42578125" style="16"/>
  </cols>
  <sheetData>
    <row r="1" spans="1:9" s="4" customFormat="1" ht="18" customHeight="1" x14ac:dyDescent="0.25">
      <c r="A1" s="115" t="s">
        <v>27</v>
      </c>
      <c r="B1" s="115"/>
      <c r="C1" s="115"/>
      <c r="D1" s="115"/>
      <c r="E1" s="115"/>
      <c r="F1" s="115"/>
      <c r="G1" s="115"/>
      <c r="H1" s="115"/>
      <c r="I1" s="115"/>
    </row>
    <row r="2" spans="1:9" ht="58.5" customHeight="1" x14ac:dyDescent="0.25">
      <c r="A2" s="152" t="s">
        <v>28</v>
      </c>
      <c r="B2" s="152"/>
      <c r="C2" s="152"/>
      <c r="D2" s="152"/>
      <c r="E2" s="152"/>
      <c r="F2" s="152"/>
      <c r="G2" s="152"/>
      <c r="H2" s="152"/>
      <c r="I2" s="152"/>
    </row>
    <row r="3" spans="1:9" ht="28.9" customHeight="1" x14ac:dyDescent="0.25">
      <c r="A3" s="166" t="s">
        <v>0</v>
      </c>
      <c r="B3" s="166"/>
      <c r="C3" s="166"/>
      <c r="D3" s="166"/>
      <c r="E3" s="166"/>
      <c r="F3" s="110" t="s">
        <v>103</v>
      </c>
      <c r="G3" s="111"/>
      <c r="H3" s="112" t="s">
        <v>103</v>
      </c>
      <c r="I3" s="113"/>
    </row>
    <row r="4" spans="1:9" ht="52.15" customHeight="1" x14ac:dyDescent="0.25">
      <c r="A4" s="167" t="s">
        <v>26</v>
      </c>
      <c r="B4" s="168"/>
      <c r="C4" s="168"/>
      <c r="D4" s="168"/>
      <c r="E4" s="169"/>
      <c r="F4" s="69" t="s">
        <v>186</v>
      </c>
      <c r="G4" s="69" t="s">
        <v>2</v>
      </c>
      <c r="H4" s="67" t="s">
        <v>185</v>
      </c>
      <c r="I4" s="67" t="s">
        <v>2</v>
      </c>
    </row>
    <row r="5" spans="1:9" ht="42.75" x14ac:dyDescent="0.25">
      <c r="A5" s="61" t="s">
        <v>46</v>
      </c>
      <c r="B5" s="160">
        <v>100</v>
      </c>
      <c r="C5" s="161"/>
      <c r="D5" s="160"/>
      <c r="E5" s="160"/>
      <c r="F5" s="29" t="s">
        <v>176</v>
      </c>
      <c r="G5" s="30">
        <v>100</v>
      </c>
      <c r="H5" s="29" t="s">
        <v>178</v>
      </c>
      <c r="I5" s="30">
        <f>500*B5/2400</f>
        <v>20.833333333333332</v>
      </c>
    </row>
    <row r="6" spans="1:9" ht="57" x14ac:dyDescent="0.25">
      <c r="A6" s="61" t="s">
        <v>47</v>
      </c>
      <c r="B6" s="170">
        <v>100</v>
      </c>
      <c r="C6" s="171"/>
      <c r="D6" s="171"/>
      <c r="E6" s="172"/>
      <c r="F6" s="29" t="s">
        <v>177</v>
      </c>
      <c r="G6" s="30">
        <v>100</v>
      </c>
      <c r="H6" s="29" t="s">
        <v>179</v>
      </c>
      <c r="I6" s="30">
        <f>5*B6/150</f>
        <v>3.3333333333333335</v>
      </c>
    </row>
    <row r="7" spans="1:9" ht="42.75" x14ac:dyDescent="0.25">
      <c r="A7" s="61" t="s">
        <v>48</v>
      </c>
      <c r="B7" s="160">
        <v>100</v>
      </c>
      <c r="C7" s="161"/>
      <c r="D7" s="160"/>
      <c r="E7" s="160"/>
      <c r="F7" s="29" t="s">
        <v>131</v>
      </c>
      <c r="G7" s="30">
        <v>100</v>
      </c>
      <c r="H7" s="29" t="s">
        <v>153</v>
      </c>
      <c r="I7" s="30">
        <v>100</v>
      </c>
    </row>
    <row r="8" spans="1:9" ht="25.9" customHeight="1" x14ac:dyDescent="0.25">
      <c r="A8" s="24" t="s">
        <v>29</v>
      </c>
      <c r="B8" s="162">
        <f>SUM(B5:E7)</f>
        <v>300</v>
      </c>
      <c r="C8" s="163"/>
      <c r="D8" s="164"/>
      <c r="E8" s="165"/>
      <c r="F8" s="69"/>
      <c r="G8" s="70">
        <f>SUM(G5:G7)</f>
        <v>300</v>
      </c>
      <c r="H8" s="67"/>
      <c r="I8" s="68">
        <f>SUM(I5:I7)</f>
        <v>124.16666666666666</v>
      </c>
    </row>
    <row r="9" spans="1:9" ht="15" hidden="1" customHeight="1" x14ac:dyDescent="0.25">
      <c r="C9" s="50"/>
      <c r="F9" s="29"/>
      <c r="G9" s="30"/>
      <c r="H9" s="29"/>
      <c r="I9" s="30"/>
    </row>
    <row r="10" spans="1:9" ht="15" hidden="1" customHeight="1" x14ac:dyDescent="0.25">
      <c r="C10" s="50"/>
      <c r="F10" s="29"/>
      <c r="G10" s="30"/>
      <c r="H10" s="29"/>
      <c r="I10" s="30"/>
    </row>
    <row r="11" spans="1:9" ht="15" hidden="1" customHeight="1" x14ac:dyDescent="0.25">
      <c r="C11" s="50"/>
      <c r="F11" s="69"/>
      <c r="G11" s="70">
        <f>SUM(G5:G10)</f>
        <v>600</v>
      </c>
      <c r="H11" s="67"/>
      <c r="I11" s="68">
        <f>SUM(I5:I10)</f>
        <v>248.33333333333331</v>
      </c>
    </row>
    <row r="12" spans="1:9" ht="15" hidden="1" customHeight="1" x14ac:dyDescent="0.25">
      <c r="C12" s="50"/>
      <c r="F12" s="29"/>
      <c r="G12" s="30"/>
      <c r="H12" s="29"/>
      <c r="I12" s="30"/>
    </row>
    <row r="13" spans="1:9" ht="13.9" hidden="1" customHeight="1" x14ac:dyDescent="0.25">
      <c r="F13" s="69"/>
      <c r="G13" s="70">
        <f>SUM(G5:G12)</f>
        <v>1200</v>
      </c>
      <c r="H13" s="67"/>
      <c r="I13" s="68">
        <f>SUM(I5:I12)</f>
        <v>496.66666666666663</v>
      </c>
    </row>
    <row r="14" spans="1:9" ht="13.9" hidden="1" customHeight="1" x14ac:dyDescent="0.25">
      <c r="F14" s="29"/>
      <c r="G14" s="30"/>
      <c r="H14" s="29"/>
      <c r="I14" s="30"/>
    </row>
    <row r="15" spans="1:9" ht="13.9" hidden="1" customHeight="1" x14ac:dyDescent="0.25">
      <c r="F15" s="29"/>
      <c r="G15" s="30"/>
      <c r="H15" s="29"/>
      <c r="I15" s="30"/>
    </row>
    <row r="16" spans="1:9" ht="13.9" hidden="1" customHeight="1" x14ac:dyDescent="0.25">
      <c r="F16" s="29"/>
      <c r="G16" s="30"/>
      <c r="H16" s="29"/>
      <c r="I16" s="30"/>
    </row>
    <row r="17" spans="6:9" ht="13.9" hidden="1" customHeight="1" x14ac:dyDescent="0.25">
      <c r="F17" s="29"/>
      <c r="G17" s="30"/>
      <c r="H17" s="29"/>
      <c r="I17" s="30"/>
    </row>
    <row r="18" spans="6:9" ht="13.9" hidden="1" customHeight="1" x14ac:dyDescent="0.25">
      <c r="F18" s="69"/>
      <c r="G18" s="70">
        <f>SUM(G5:G17)</f>
        <v>2400</v>
      </c>
      <c r="H18" s="67"/>
      <c r="I18" s="68">
        <f>SUM(I5:I17)</f>
        <v>993.33333333333326</v>
      </c>
    </row>
    <row r="19" spans="6:9" ht="13.9" hidden="1" customHeight="1" x14ac:dyDescent="0.25"/>
    <row r="20" spans="6:9" ht="13.9" hidden="1" customHeight="1" x14ac:dyDescent="0.25"/>
    <row r="21" spans="6:9" ht="13.9" hidden="1" customHeight="1" x14ac:dyDescent="0.25"/>
    <row r="22" spans="6:9" ht="13.9" hidden="1" customHeight="1" x14ac:dyDescent="0.25"/>
    <row r="23" spans="6:9" ht="13.9" hidden="1" customHeight="1" x14ac:dyDescent="0.25"/>
    <row r="24" spans="6:9" ht="13.9" hidden="1" customHeight="1" x14ac:dyDescent="0.25"/>
    <row r="25" spans="6:9" ht="13.9" hidden="1" customHeight="1" x14ac:dyDescent="0.25"/>
    <row r="26" spans="6:9" ht="13.9" hidden="1" customHeight="1" x14ac:dyDescent="0.25"/>
    <row r="27" spans="6:9" ht="13.9" hidden="1" customHeight="1" x14ac:dyDescent="0.25"/>
    <row r="28" spans="6:9" ht="13.9" hidden="1" customHeight="1" x14ac:dyDescent="0.25"/>
    <row r="29" spans="6:9" ht="13.9" hidden="1" customHeight="1" x14ac:dyDescent="0.25"/>
    <row r="30" spans="6:9" ht="13.9" hidden="1" customHeight="1" x14ac:dyDescent="0.25"/>
    <row r="31" spans="6:9" ht="13.9" hidden="1" customHeight="1" x14ac:dyDescent="0.25"/>
    <row r="32" spans="6:9" ht="13.9" hidden="1" customHeight="1" x14ac:dyDescent="0.25"/>
    <row r="33" ht="13.9" hidden="1" customHeight="1" x14ac:dyDescent="0.25"/>
    <row r="34" ht="13.9" hidden="1" customHeight="1" x14ac:dyDescent="0.25"/>
    <row r="35" ht="13.9" hidden="1" customHeight="1" x14ac:dyDescent="0.25"/>
    <row r="36" ht="13.9" hidden="1" customHeight="1" x14ac:dyDescent="0.25"/>
    <row r="37" ht="13.9" hidden="1" customHeight="1" x14ac:dyDescent="0.25"/>
    <row r="38" ht="13.9" hidden="1" customHeight="1" x14ac:dyDescent="0.25"/>
    <row r="39" ht="13.9" hidden="1" customHeight="1" x14ac:dyDescent="0.25"/>
    <row r="40" ht="13.9" hidden="1" customHeight="1" x14ac:dyDescent="0.25"/>
    <row r="41" ht="13.9" hidden="1" customHeight="1" x14ac:dyDescent="0.25"/>
    <row r="42" ht="13.9" hidden="1" customHeight="1" x14ac:dyDescent="0.25"/>
    <row r="43" ht="13.9" hidden="1" customHeight="1" x14ac:dyDescent="0.25"/>
    <row r="44" ht="13.9" hidden="1" customHeight="1" x14ac:dyDescent="0.25"/>
    <row r="45" ht="13.9" hidden="1" customHeight="1" x14ac:dyDescent="0.25"/>
    <row r="46" ht="13.9" hidden="1" customHeight="1" x14ac:dyDescent="0.25"/>
    <row r="47" ht="13.9" hidden="1" customHeight="1" x14ac:dyDescent="0.25"/>
    <row r="48" ht="13.9" hidden="1" customHeight="1" x14ac:dyDescent="0.25"/>
    <row r="49" ht="13.9" hidden="1" customHeight="1" x14ac:dyDescent="0.25"/>
    <row r="50" ht="13.9" hidden="1" customHeight="1" x14ac:dyDescent="0.25"/>
    <row r="51" ht="13.9" hidden="1" customHeight="1" x14ac:dyDescent="0.25"/>
    <row r="52" ht="13.9" hidden="1" customHeight="1" x14ac:dyDescent="0.25"/>
    <row r="53" ht="13.9" hidden="1" customHeight="1" x14ac:dyDescent="0.25"/>
    <row r="54" ht="13.9" hidden="1" customHeight="1" x14ac:dyDescent="0.25"/>
    <row r="55" ht="13.9" hidden="1" customHeight="1" x14ac:dyDescent="0.25"/>
    <row r="56" ht="13.9" hidden="1" customHeight="1" x14ac:dyDescent="0.25"/>
    <row r="57" ht="13.9" hidden="1" customHeight="1" x14ac:dyDescent="0.25"/>
    <row r="58" ht="13.9" hidden="1" customHeight="1" x14ac:dyDescent="0.25"/>
    <row r="59" ht="13.9" hidden="1" customHeight="1" x14ac:dyDescent="0.25"/>
    <row r="60" ht="13.9" hidden="1" customHeight="1" x14ac:dyDescent="0.25"/>
    <row r="61" ht="13.9" hidden="1" customHeight="1" x14ac:dyDescent="0.25"/>
    <row r="62" ht="13.9" hidden="1" customHeight="1" x14ac:dyDescent="0.25"/>
    <row r="63" ht="13.9" hidden="1" customHeight="1" x14ac:dyDescent="0.25"/>
    <row r="64" ht="13.9" hidden="1" customHeight="1" x14ac:dyDescent="0.25"/>
    <row r="65" ht="13.9" hidden="1" customHeight="1" x14ac:dyDescent="0.25"/>
    <row r="66" ht="13.9" hidden="1" customHeight="1" x14ac:dyDescent="0.25"/>
    <row r="67" ht="13.9" hidden="1" customHeight="1" x14ac:dyDescent="0.25"/>
    <row r="68" ht="13.9" hidden="1" customHeight="1" x14ac:dyDescent="0.25"/>
    <row r="69" ht="13.9" hidden="1" customHeight="1" x14ac:dyDescent="0.25"/>
    <row r="70" ht="13.9" hidden="1" customHeight="1" x14ac:dyDescent="0.25"/>
    <row r="71" ht="13.9" hidden="1" customHeight="1" x14ac:dyDescent="0.25"/>
    <row r="72" ht="13.9" hidden="1" customHeight="1" x14ac:dyDescent="0.25"/>
    <row r="73" ht="13.9" hidden="1" customHeight="1" x14ac:dyDescent="0.25"/>
    <row r="74" ht="13.9" hidden="1" customHeight="1" x14ac:dyDescent="0.25"/>
    <row r="75" ht="13.9" hidden="1" customHeight="1" x14ac:dyDescent="0.25"/>
    <row r="76" ht="13.9" hidden="1" customHeight="1" x14ac:dyDescent="0.25"/>
    <row r="77" ht="13.9" hidden="1" customHeight="1" x14ac:dyDescent="0.25"/>
    <row r="78" ht="13.9" hidden="1" customHeight="1" x14ac:dyDescent="0.25"/>
    <row r="79" ht="13.9" hidden="1" customHeight="1" x14ac:dyDescent="0.25"/>
    <row r="80" ht="13.9" hidden="1" customHeight="1" x14ac:dyDescent="0.25"/>
    <row r="81" ht="13.9" hidden="1" customHeight="1" x14ac:dyDescent="0.25"/>
    <row r="82" ht="13.9" hidden="1" customHeight="1" x14ac:dyDescent="0.25"/>
    <row r="83" ht="13.9" hidden="1" customHeight="1" x14ac:dyDescent="0.25"/>
    <row r="84" ht="13.9" hidden="1" customHeight="1" x14ac:dyDescent="0.25"/>
    <row r="85" ht="13.9" hidden="1" customHeight="1" x14ac:dyDescent="0.25"/>
    <row r="86" ht="13.9" hidden="1" customHeight="1" x14ac:dyDescent="0.25"/>
    <row r="87" ht="13.9" hidden="1" customHeight="1" x14ac:dyDescent="0.25"/>
    <row r="88" ht="13.9" hidden="1" customHeight="1" x14ac:dyDescent="0.25"/>
    <row r="89" ht="13.9" hidden="1" customHeight="1" x14ac:dyDescent="0.25"/>
    <row r="90" ht="13.9" hidden="1" customHeight="1" x14ac:dyDescent="0.25"/>
    <row r="91" ht="13.9" hidden="1" customHeight="1" x14ac:dyDescent="0.25"/>
    <row r="92" ht="13.9" hidden="1" customHeight="1" x14ac:dyDescent="0.25"/>
    <row r="93" ht="13.9" hidden="1" customHeight="1" x14ac:dyDescent="0.25"/>
    <row r="94" ht="13.9" hidden="1" customHeight="1" x14ac:dyDescent="0.25"/>
    <row r="95" ht="13.9" hidden="1" customHeight="1" x14ac:dyDescent="0.25"/>
    <row r="96" ht="13.9" hidden="1" customHeight="1" x14ac:dyDescent="0.25"/>
    <row r="97" ht="13.9" hidden="1" customHeight="1" x14ac:dyDescent="0.25"/>
    <row r="98" ht="13.9" hidden="1" customHeight="1" x14ac:dyDescent="0.25"/>
    <row r="99" ht="13.9" hidden="1" customHeight="1" x14ac:dyDescent="0.25"/>
    <row r="100" ht="13.9" hidden="1" customHeight="1" x14ac:dyDescent="0.25"/>
    <row r="101" ht="13.9" hidden="1" customHeight="1" x14ac:dyDescent="0.25"/>
    <row r="102" ht="13.9" hidden="1" customHeight="1" x14ac:dyDescent="0.25"/>
    <row r="103" ht="13.9" hidden="1" customHeight="1" x14ac:dyDescent="0.25"/>
    <row r="104" ht="13.9" hidden="1" customHeight="1" x14ac:dyDescent="0.25"/>
    <row r="105" ht="13.9" hidden="1" customHeight="1" x14ac:dyDescent="0.25"/>
    <row r="106" ht="13.9" hidden="1" customHeight="1" x14ac:dyDescent="0.25"/>
    <row r="107" ht="13.9" hidden="1" customHeight="1" x14ac:dyDescent="0.25"/>
    <row r="108" ht="13.9" hidden="1" customHeight="1" x14ac:dyDescent="0.25"/>
    <row r="109" ht="13.9" hidden="1" customHeight="1" x14ac:dyDescent="0.25"/>
    <row r="110" ht="13.9" hidden="1" customHeight="1" x14ac:dyDescent="0.25"/>
    <row r="111" ht="13.9" hidden="1" customHeight="1" x14ac:dyDescent="0.25"/>
    <row r="112" ht="13.9" hidden="1" customHeight="1" x14ac:dyDescent="0.25"/>
    <row r="113" spans="6:9" ht="13.9" hidden="1" customHeight="1" x14ac:dyDescent="0.25"/>
    <row r="114" spans="6:9" ht="13.9" hidden="1" customHeight="1" x14ac:dyDescent="0.25"/>
    <row r="115" spans="6:9" ht="13.9" hidden="1" customHeight="1" x14ac:dyDescent="0.25"/>
    <row r="116" spans="6:9" ht="13.9" hidden="1" customHeight="1" x14ac:dyDescent="0.25"/>
    <row r="117" spans="6:9" ht="13.9" hidden="1" customHeight="1" x14ac:dyDescent="0.25"/>
    <row r="118" spans="6:9" ht="13.9" hidden="1" customHeight="1" x14ac:dyDescent="0.25"/>
    <row r="119" spans="6:9" ht="13.9" hidden="1" customHeight="1" x14ac:dyDescent="0.25"/>
    <row r="120" spans="6:9" ht="13.9" hidden="1" customHeight="1" x14ac:dyDescent="0.25"/>
    <row r="121" spans="6:9" ht="13.9" hidden="1" customHeight="1" x14ac:dyDescent="0.25">
      <c r="F121" s="43"/>
      <c r="G121" s="43"/>
      <c r="H121" s="43"/>
      <c r="I121" s="43"/>
    </row>
    <row r="122" spans="6:9" ht="13.9" hidden="1" customHeight="1" x14ac:dyDescent="0.25"/>
    <row r="123" spans="6:9" ht="13.9" hidden="1" customHeight="1" x14ac:dyDescent="0.25"/>
    <row r="124" spans="6:9" ht="13.9" hidden="1" customHeight="1" x14ac:dyDescent="0.25"/>
    <row r="125" spans="6:9" ht="13.9" hidden="1" customHeight="1" x14ac:dyDescent="0.25"/>
    <row r="126" spans="6:9" ht="13.9" hidden="1" customHeight="1" x14ac:dyDescent="0.25"/>
    <row r="127" spans="6:9" ht="13.9" hidden="1" customHeight="1" x14ac:dyDescent="0.25"/>
    <row r="128" spans="6:9" ht="13.9" hidden="1" customHeight="1" x14ac:dyDescent="0.25"/>
    <row r="129" ht="13.9" hidden="1" customHeight="1" x14ac:dyDescent="0.25"/>
    <row r="130" ht="13.9" hidden="1" customHeight="1" x14ac:dyDescent="0.25"/>
    <row r="131" ht="13.9" hidden="1" customHeight="1" x14ac:dyDescent="0.25"/>
    <row r="132" ht="13.9" hidden="1" customHeight="1" x14ac:dyDescent="0.25"/>
    <row r="133" ht="13.9" hidden="1" customHeight="1" x14ac:dyDescent="0.25"/>
    <row r="134" ht="13.9" hidden="1" customHeight="1" x14ac:dyDescent="0.25"/>
    <row r="135" ht="13.9" hidden="1" customHeight="1" x14ac:dyDescent="0.25"/>
    <row r="136" ht="13.9" hidden="1" customHeight="1" x14ac:dyDescent="0.25"/>
    <row r="137" ht="13.9" hidden="1" customHeight="1" x14ac:dyDescent="0.25"/>
    <row r="138" ht="13.9" hidden="1" customHeight="1" x14ac:dyDescent="0.25"/>
    <row r="139" ht="13.9" hidden="1" customHeight="1" x14ac:dyDescent="0.25"/>
    <row r="140" ht="13.9" hidden="1" customHeight="1" x14ac:dyDescent="0.25"/>
    <row r="141" ht="13.9" hidden="1" customHeight="1" x14ac:dyDescent="0.25"/>
    <row r="142" ht="13.9" hidden="1" customHeight="1" x14ac:dyDescent="0.25"/>
    <row r="143" ht="13.9" hidden="1" customHeight="1" x14ac:dyDescent="0.25"/>
    <row r="144" x14ac:dyDescent="0.25"/>
  </sheetData>
  <mergeCells count="10">
    <mergeCell ref="B8:E8"/>
    <mergeCell ref="A3:E3"/>
    <mergeCell ref="F3:G3"/>
    <mergeCell ref="A4:E4"/>
    <mergeCell ref="B6:E6"/>
    <mergeCell ref="A1:I1"/>
    <mergeCell ref="A2:I2"/>
    <mergeCell ref="H3:I3"/>
    <mergeCell ref="B5:E5"/>
    <mergeCell ref="B7:E7"/>
  </mergeCells>
  <printOptions horizontalCentered="1" verticalCentered="1"/>
  <pageMargins left="0.70866141732283472" right="0.70866141732283472" top="0.74803149606299213" bottom="0.74803149606299213" header="0.31496062992125984" footer="0.31496062992125984"/>
  <pageSetup scale="5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
  <sheetViews>
    <sheetView showGridLines="0" topLeftCell="A19" zoomScale="80" zoomScaleNormal="80" workbookViewId="0">
      <selection activeCell="C38" sqref="C38"/>
    </sheetView>
  </sheetViews>
  <sheetFormatPr baseColWidth="10" defaultColWidth="11.42578125" defaultRowHeight="14.25" x14ac:dyDescent="0.25"/>
  <cols>
    <col min="1" max="1" width="90.42578125" style="2" customWidth="1"/>
    <col min="2" max="2" width="61.28515625" style="2" customWidth="1"/>
    <col min="3" max="3" width="29.7109375" style="2" customWidth="1"/>
    <col min="4" max="4" width="13.28515625" style="2" customWidth="1"/>
    <col min="5" max="5" width="29.7109375" style="2" customWidth="1"/>
    <col min="6" max="6" width="13.28515625" style="2" customWidth="1"/>
    <col min="7" max="7" width="6.5703125" style="1" hidden="1" customWidth="1"/>
    <col min="8" max="258" width="0" style="2" hidden="1" customWidth="1"/>
    <col min="259" max="16384" width="11.42578125" style="2"/>
  </cols>
  <sheetData>
    <row r="1" spans="1:7" ht="18" x14ac:dyDescent="0.25">
      <c r="A1" s="152" t="s">
        <v>27</v>
      </c>
      <c r="B1" s="152"/>
      <c r="C1" s="152"/>
      <c r="D1" s="152"/>
      <c r="E1" s="152"/>
      <c r="F1" s="152"/>
    </row>
    <row r="3" spans="1:7" ht="52.5" customHeight="1" x14ac:dyDescent="0.25">
      <c r="A3" s="152" t="s">
        <v>22</v>
      </c>
      <c r="B3" s="152"/>
      <c r="C3" s="152"/>
      <c r="D3" s="152"/>
      <c r="E3" s="152"/>
      <c r="F3" s="152"/>
    </row>
    <row r="6" spans="1:7" s="4" customFormat="1" ht="18" customHeight="1" x14ac:dyDescent="0.25">
      <c r="A6" s="184" t="s">
        <v>3</v>
      </c>
      <c r="B6" s="184"/>
      <c r="C6" s="189" t="s">
        <v>20</v>
      </c>
      <c r="D6" s="190"/>
      <c r="E6" s="190"/>
      <c r="F6" s="190"/>
      <c r="G6" s="3"/>
    </row>
    <row r="7" spans="1:7" s="4" customFormat="1" ht="18" x14ac:dyDescent="0.25">
      <c r="A7" s="187" t="s">
        <v>5</v>
      </c>
      <c r="B7" s="188"/>
      <c r="C7" s="189" t="s">
        <v>2</v>
      </c>
      <c r="D7" s="190"/>
      <c r="E7" s="190"/>
      <c r="F7" s="190"/>
      <c r="G7" s="3"/>
    </row>
    <row r="8" spans="1:7" s="4" customFormat="1" ht="36" customHeight="1" x14ac:dyDescent="0.25">
      <c r="A8" s="5" t="s">
        <v>10</v>
      </c>
      <c r="B8" s="6">
        <v>140</v>
      </c>
      <c r="C8" s="173"/>
      <c r="D8" s="174"/>
      <c r="E8" s="174"/>
      <c r="F8" s="175"/>
      <c r="G8" s="3"/>
    </row>
    <row r="9" spans="1:7" s="4" customFormat="1" ht="36" customHeight="1" x14ac:dyDescent="0.25">
      <c r="A9" s="5" t="s">
        <v>11</v>
      </c>
      <c r="B9" s="6">
        <v>140</v>
      </c>
      <c r="C9" s="176"/>
      <c r="D9" s="177"/>
      <c r="E9" s="177"/>
      <c r="F9" s="178"/>
      <c r="G9" s="3"/>
    </row>
    <row r="10" spans="1:7" s="4" customFormat="1" ht="36" customHeight="1" x14ac:dyDescent="0.25">
      <c r="A10" s="5" t="s">
        <v>9</v>
      </c>
      <c r="B10" s="7">
        <f>SUM(B8:B9)</f>
        <v>280</v>
      </c>
      <c r="C10" s="179"/>
      <c r="D10" s="180"/>
      <c r="E10" s="180"/>
      <c r="F10" s="181"/>
      <c r="G10" s="3"/>
    </row>
    <row r="11" spans="1:7" s="4" customFormat="1" ht="50.25" customHeight="1" x14ac:dyDescent="0.25">
      <c r="A11" s="184" t="s">
        <v>23</v>
      </c>
      <c r="B11" s="184"/>
      <c r="C11" s="69" t="s">
        <v>186</v>
      </c>
      <c r="D11" s="69" t="s">
        <v>2</v>
      </c>
      <c r="E11" s="67" t="s">
        <v>185</v>
      </c>
      <c r="F11" s="67" t="s">
        <v>2</v>
      </c>
      <c r="G11" s="3"/>
    </row>
    <row r="12" spans="1:7" s="4" customFormat="1" ht="21.4" customHeight="1" x14ac:dyDescent="0.25">
      <c r="A12" s="182" t="s">
        <v>109</v>
      </c>
      <c r="B12" s="183"/>
      <c r="C12" s="8"/>
      <c r="D12" s="9"/>
      <c r="E12" s="8"/>
      <c r="F12" s="9"/>
      <c r="G12" s="3"/>
    </row>
    <row r="13" spans="1:7" s="4" customFormat="1" ht="21.4" customHeight="1" x14ac:dyDescent="0.25">
      <c r="A13" s="5" t="s">
        <v>6</v>
      </c>
      <c r="B13" s="7" t="s">
        <v>12</v>
      </c>
      <c r="C13" s="8"/>
      <c r="D13" s="9"/>
      <c r="E13" s="8"/>
      <c r="F13" s="9"/>
      <c r="G13" s="3"/>
    </row>
    <row r="14" spans="1:7" s="4" customFormat="1" ht="21.4" customHeight="1" x14ac:dyDescent="0.25">
      <c r="A14" s="10" t="s">
        <v>7</v>
      </c>
      <c r="B14" s="6">
        <v>140</v>
      </c>
      <c r="C14" s="8"/>
      <c r="D14" s="9"/>
      <c r="E14" s="8"/>
      <c r="F14" s="9"/>
      <c r="G14" s="3"/>
    </row>
    <row r="15" spans="1:7" s="4" customFormat="1" ht="28.5" x14ac:dyDescent="0.25">
      <c r="A15" s="10" t="s">
        <v>110</v>
      </c>
      <c r="B15" s="6">
        <v>120</v>
      </c>
      <c r="C15" s="8" t="s">
        <v>180</v>
      </c>
      <c r="D15" s="9">
        <v>120</v>
      </c>
      <c r="E15" s="8"/>
      <c r="F15" s="9"/>
      <c r="G15" s="3"/>
    </row>
    <row r="16" spans="1:7" s="4" customFormat="1" ht="35.25" customHeight="1" x14ac:dyDescent="0.25">
      <c r="A16" s="10" t="s">
        <v>111</v>
      </c>
      <c r="B16" s="6">
        <v>110</v>
      </c>
      <c r="C16" s="8"/>
      <c r="D16" s="9"/>
      <c r="E16" s="8" t="s">
        <v>182</v>
      </c>
      <c r="F16" s="9">
        <v>110</v>
      </c>
      <c r="G16" s="3"/>
    </row>
    <row r="17" spans="1:7" s="4" customFormat="1" ht="21.4" customHeight="1" x14ac:dyDescent="0.25">
      <c r="A17" s="10" t="s">
        <v>13</v>
      </c>
      <c r="B17" s="6">
        <v>50</v>
      </c>
      <c r="C17" s="8"/>
      <c r="D17" s="9"/>
      <c r="E17" s="8"/>
      <c r="F17" s="9"/>
      <c r="G17" s="3"/>
    </row>
    <row r="18" spans="1:7" s="4" customFormat="1" ht="21.4" customHeight="1" x14ac:dyDescent="0.25">
      <c r="A18" s="10" t="s">
        <v>112</v>
      </c>
      <c r="B18" s="6" t="s">
        <v>30</v>
      </c>
      <c r="C18" s="8"/>
      <c r="D18" s="11"/>
      <c r="E18" s="8"/>
      <c r="F18" s="11"/>
      <c r="G18" s="3"/>
    </row>
    <row r="19" spans="1:7" s="4" customFormat="1" ht="21.75" customHeight="1" x14ac:dyDescent="0.25">
      <c r="A19" s="184" t="s">
        <v>113</v>
      </c>
      <c r="B19" s="184"/>
      <c r="C19" s="69"/>
      <c r="D19" s="70">
        <f>SUM(D12:D18)</f>
        <v>120</v>
      </c>
      <c r="E19" s="67"/>
      <c r="F19" s="68">
        <f>SUM(F12:F18)</f>
        <v>110</v>
      </c>
      <c r="G19" s="3"/>
    </row>
    <row r="20" spans="1:7" s="4" customFormat="1" ht="16.899999999999999" customHeight="1" x14ac:dyDescent="0.25">
      <c r="A20" s="185" t="s">
        <v>114</v>
      </c>
      <c r="B20" s="186"/>
      <c r="D20" s="11"/>
      <c r="F20" s="11"/>
      <c r="G20" s="3"/>
    </row>
    <row r="21" spans="1:7" s="4" customFormat="1" ht="16.899999999999999" customHeight="1" x14ac:dyDescent="0.25">
      <c r="A21" s="13" t="s">
        <v>6</v>
      </c>
      <c r="B21" s="7" t="s">
        <v>2</v>
      </c>
      <c r="C21" s="8"/>
      <c r="D21" s="12"/>
      <c r="E21" s="8"/>
      <c r="F21" s="12"/>
      <c r="G21" s="3"/>
    </row>
    <row r="22" spans="1:7" s="4" customFormat="1" ht="16.899999999999999" customHeight="1" x14ac:dyDescent="0.25">
      <c r="A22" s="14" t="s">
        <v>7</v>
      </c>
      <c r="B22" s="6">
        <v>100</v>
      </c>
      <c r="C22" s="8" t="s">
        <v>181</v>
      </c>
      <c r="D22" s="11">
        <v>100</v>
      </c>
      <c r="E22" s="8"/>
      <c r="F22" s="11"/>
      <c r="G22" s="3"/>
    </row>
    <row r="23" spans="1:7" s="4" customFormat="1" ht="38.25" customHeight="1" x14ac:dyDescent="0.25">
      <c r="A23" s="14" t="s">
        <v>8</v>
      </c>
      <c r="B23" s="6">
        <v>80</v>
      </c>
      <c r="C23" s="8"/>
      <c r="D23" s="11"/>
      <c r="E23" s="8" t="s">
        <v>183</v>
      </c>
      <c r="F23" s="11">
        <v>80</v>
      </c>
      <c r="G23" s="3"/>
    </row>
    <row r="24" spans="1:7" s="4" customFormat="1" ht="16.899999999999999" customHeight="1" x14ac:dyDescent="0.25">
      <c r="A24" s="14" t="s">
        <v>115</v>
      </c>
      <c r="B24" s="6">
        <v>60</v>
      </c>
      <c r="C24" s="8"/>
      <c r="D24" s="11"/>
      <c r="E24" s="8"/>
      <c r="F24" s="11"/>
      <c r="G24" s="3"/>
    </row>
    <row r="25" spans="1:7" s="4" customFormat="1" ht="16.899999999999999" customHeight="1" x14ac:dyDescent="0.25">
      <c r="A25" s="14" t="s">
        <v>116</v>
      </c>
      <c r="B25" s="6">
        <v>30</v>
      </c>
      <c r="C25" s="8"/>
      <c r="D25" s="11"/>
      <c r="E25" s="8"/>
      <c r="F25" s="11"/>
      <c r="G25" s="3"/>
    </row>
    <row r="26" spans="1:7" s="4" customFormat="1" ht="16.899999999999999" customHeight="1" x14ac:dyDescent="0.25">
      <c r="A26" s="14" t="s">
        <v>117</v>
      </c>
      <c r="B26" s="6" t="s">
        <v>30</v>
      </c>
      <c r="C26" s="8"/>
      <c r="D26" s="11"/>
      <c r="E26" s="8"/>
      <c r="F26" s="11"/>
      <c r="G26" s="3"/>
    </row>
    <row r="27" spans="1:7" s="4" customFormat="1" ht="16.899999999999999" customHeight="1" x14ac:dyDescent="0.25">
      <c r="A27" s="182" t="s">
        <v>118</v>
      </c>
      <c r="B27" s="183"/>
      <c r="D27" s="11"/>
      <c r="F27" s="11"/>
      <c r="G27" s="3"/>
    </row>
    <row r="28" spans="1:7" s="4" customFormat="1" ht="16.899999999999999" customHeight="1" x14ac:dyDescent="0.25">
      <c r="A28" s="5" t="s">
        <v>6</v>
      </c>
      <c r="B28" s="7" t="s">
        <v>2</v>
      </c>
      <c r="C28" s="8"/>
      <c r="D28" s="11"/>
      <c r="E28" s="8"/>
      <c r="F28" s="11"/>
      <c r="G28" s="3"/>
    </row>
    <row r="29" spans="1:7" s="4" customFormat="1" ht="16.899999999999999" customHeight="1" x14ac:dyDescent="0.25">
      <c r="A29" s="10" t="s">
        <v>7</v>
      </c>
      <c r="B29" s="6">
        <v>40</v>
      </c>
      <c r="C29" s="8" t="s">
        <v>181</v>
      </c>
      <c r="D29" s="11">
        <v>40</v>
      </c>
      <c r="E29" s="8" t="s">
        <v>184</v>
      </c>
      <c r="F29" s="11">
        <v>40</v>
      </c>
      <c r="G29" s="3"/>
    </row>
    <row r="30" spans="1:7" s="4" customFormat="1" ht="16.899999999999999" customHeight="1" x14ac:dyDescent="0.25">
      <c r="A30" s="14" t="s">
        <v>16</v>
      </c>
      <c r="B30" s="6">
        <v>30</v>
      </c>
      <c r="C30" s="8"/>
      <c r="D30" s="11"/>
      <c r="E30" s="8"/>
      <c r="F30" s="11"/>
      <c r="G30" s="3"/>
    </row>
    <row r="31" spans="1:7" s="4" customFormat="1" ht="16.899999999999999" customHeight="1" x14ac:dyDescent="0.25">
      <c r="A31" s="14" t="s">
        <v>119</v>
      </c>
      <c r="B31" s="6">
        <v>20</v>
      </c>
      <c r="C31" s="8"/>
      <c r="D31" s="11"/>
      <c r="E31" s="8"/>
      <c r="F31" s="11"/>
      <c r="G31" s="3"/>
    </row>
    <row r="32" spans="1:7" s="4" customFormat="1" ht="16.899999999999999" customHeight="1" x14ac:dyDescent="0.25">
      <c r="A32" s="14" t="s">
        <v>120</v>
      </c>
      <c r="B32" s="6">
        <v>10</v>
      </c>
      <c r="C32" s="9"/>
      <c r="D32" s="11"/>
      <c r="E32" s="9"/>
      <c r="F32" s="11"/>
      <c r="G32" s="3"/>
    </row>
    <row r="33" spans="1:7" s="4" customFormat="1" ht="16.899999999999999" customHeight="1" x14ac:dyDescent="0.25">
      <c r="A33" s="14" t="s">
        <v>121</v>
      </c>
      <c r="B33" s="6" t="s">
        <v>30</v>
      </c>
      <c r="C33" s="8"/>
      <c r="D33" s="11"/>
      <c r="E33" s="8"/>
      <c r="F33" s="11"/>
      <c r="G33" s="3"/>
    </row>
    <row r="34" spans="1:7" s="18" customFormat="1" ht="24.4" customHeight="1" x14ac:dyDescent="0.25">
      <c r="A34" s="23" t="s">
        <v>24</v>
      </c>
      <c r="B34" s="23"/>
      <c r="C34" s="69"/>
      <c r="D34" s="70">
        <f>SUM(D20:D33)</f>
        <v>140</v>
      </c>
      <c r="E34" s="67"/>
      <c r="F34" s="68">
        <f>SUM(F20:F33)</f>
        <v>120</v>
      </c>
      <c r="G34" s="17"/>
    </row>
    <row r="35" spans="1:7" s="15" customFormat="1" ht="14.25" customHeight="1" x14ac:dyDescent="0.25">
      <c r="A35" s="1"/>
      <c r="B35" s="1"/>
      <c r="C35" s="19"/>
      <c r="D35" s="20"/>
      <c r="E35" s="19"/>
      <c r="F35" s="20"/>
    </row>
    <row r="36" spans="1:7" s="15" customFormat="1" ht="14.25" customHeight="1" x14ac:dyDescent="0.25">
      <c r="A36" s="1"/>
      <c r="B36" s="1"/>
      <c r="C36" s="19"/>
      <c r="D36" s="20"/>
      <c r="E36" s="19"/>
      <c r="F36" s="20"/>
    </row>
    <row r="37" spans="1:7" ht="18" x14ac:dyDescent="0.25">
      <c r="C37" s="69" t="s">
        <v>21</v>
      </c>
      <c r="D37" s="70">
        <f>+D19+D34</f>
        <v>260</v>
      </c>
      <c r="E37" s="67" t="s">
        <v>21</v>
      </c>
      <c r="F37" s="68">
        <f>+F19+F34</f>
        <v>230</v>
      </c>
    </row>
  </sheetData>
  <mergeCells count="12">
    <mergeCell ref="A1:F1"/>
    <mergeCell ref="A3:F3"/>
    <mergeCell ref="A6:B6"/>
    <mergeCell ref="A7:B7"/>
    <mergeCell ref="C6:F6"/>
    <mergeCell ref="C7:F7"/>
    <mergeCell ref="C8:F10"/>
    <mergeCell ref="A27:B27"/>
    <mergeCell ref="A11:B11"/>
    <mergeCell ref="A12:B12"/>
    <mergeCell ref="A19:B19"/>
    <mergeCell ref="A20:B20"/>
  </mergeCells>
  <printOptions horizontalCentered="1" verticalCentered="1"/>
  <pageMargins left="0.31496062992125984" right="0.31496062992125984" top="0.74803149606299213" bottom="0.74803149606299213" header="0.31496062992125984" footer="0.31496062992125984"/>
  <pageSetup scale="55"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AAD56-CC41-4F66-92E7-F02313A12DAB}">
  <dimension ref="A1:I23"/>
  <sheetViews>
    <sheetView showGridLines="0" topLeftCell="A10" workbookViewId="0">
      <selection activeCell="D7" sqref="D7"/>
    </sheetView>
  </sheetViews>
  <sheetFormatPr baseColWidth="10" defaultColWidth="11.42578125" defaultRowHeight="15" x14ac:dyDescent="0.2"/>
  <cols>
    <col min="1" max="1" width="18.85546875" style="73" bestFit="1" customWidth="1"/>
    <col min="2" max="2" width="42.5703125" style="73" customWidth="1"/>
    <col min="3" max="3" width="18.7109375" style="73" customWidth="1"/>
    <col min="4" max="4" width="27.85546875" style="73" customWidth="1"/>
    <col min="5" max="5" width="30.7109375" style="73" customWidth="1"/>
    <col min="6" max="6" width="14.42578125" style="73" customWidth="1"/>
    <col min="7" max="7" width="18.5703125" style="73" customWidth="1"/>
    <col min="8" max="8" width="2.5703125" style="73" customWidth="1"/>
    <col min="9" max="9" width="20.42578125" style="73" customWidth="1"/>
    <col min="10" max="16384" width="11.42578125" style="73"/>
  </cols>
  <sheetData>
    <row r="1" spans="1:9" ht="21" customHeight="1" x14ac:dyDescent="0.2">
      <c r="A1" s="196" t="s">
        <v>74</v>
      </c>
      <c r="B1" s="196"/>
      <c r="C1" s="196"/>
      <c r="D1" s="196"/>
      <c r="E1" s="196"/>
      <c r="F1" s="196"/>
      <c r="G1" s="196"/>
    </row>
    <row r="2" spans="1:9" ht="21" customHeight="1" x14ac:dyDescent="0.2">
      <c r="A2" s="196" t="s">
        <v>89</v>
      </c>
      <c r="B2" s="196"/>
      <c r="C2" s="196"/>
      <c r="D2" s="196"/>
      <c r="E2" s="196"/>
      <c r="F2" s="196"/>
      <c r="G2" s="196"/>
    </row>
    <row r="3" spans="1:9" x14ac:dyDescent="0.2">
      <c r="A3" s="192" t="s">
        <v>75</v>
      </c>
      <c r="B3" s="192"/>
      <c r="C3" s="192"/>
      <c r="D3" s="192"/>
      <c r="E3" s="192"/>
      <c r="F3" s="192"/>
      <c r="G3" s="192"/>
    </row>
    <row r="4" spans="1:9" ht="23.25" customHeight="1" x14ac:dyDescent="0.2">
      <c r="A4" s="193" t="s">
        <v>76</v>
      </c>
      <c r="B4" s="193"/>
      <c r="C4" s="193"/>
      <c r="D4" s="193"/>
      <c r="E4" s="193"/>
      <c r="F4" s="193"/>
      <c r="G4" s="193"/>
    </row>
    <row r="5" spans="1:9" x14ac:dyDescent="0.2">
      <c r="A5" s="194" t="s">
        <v>77</v>
      </c>
      <c r="B5" s="194" t="s">
        <v>78</v>
      </c>
      <c r="C5" s="195" t="s">
        <v>79</v>
      </c>
      <c r="D5" s="195" t="s">
        <v>14</v>
      </c>
      <c r="E5" s="195" t="s">
        <v>80</v>
      </c>
      <c r="F5" s="195" t="s">
        <v>81</v>
      </c>
      <c r="G5" s="195" t="s">
        <v>82</v>
      </c>
    </row>
    <row r="6" spans="1:9" x14ac:dyDescent="0.2">
      <c r="A6" s="194"/>
      <c r="B6" s="194"/>
      <c r="C6" s="195"/>
      <c r="D6" s="195"/>
      <c r="E6" s="195"/>
      <c r="F6" s="195"/>
      <c r="G6" s="195"/>
    </row>
    <row r="7" spans="1:9" ht="20.45" customHeight="1" x14ac:dyDescent="0.2">
      <c r="A7" s="198" t="s">
        <v>186</v>
      </c>
      <c r="B7" s="74" t="s">
        <v>83</v>
      </c>
      <c r="C7" s="75">
        <v>0.55000000000000004</v>
      </c>
      <c r="D7" s="76">
        <f>+TRDM!E20</f>
        <v>242.80555555555554</v>
      </c>
      <c r="E7" s="77">
        <f t="shared" ref="E7:E10" si="0">+C7*D7</f>
        <v>133.54305555555555</v>
      </c>
      <c r="F7" s="76">
        <f>+Deducibles!D37</f>
        <v>260</v>
      </c>
      <c r="G7" s="77">
        <f t="shared" ref="G7:G10" si="1">+C7*F7</f>
        <v>143</v>
      </c>
    </row>
    <row r="8" spans="1:9" ht="20.45" customHeight="1" x14ac:dyDescent="0.2">
      <c r="A8" s="198"/>
      <c r="B8" s="74" t="s">
        <v>84</v>
      </c>
      <c r="C8" s="75">
        <v>0.15</v>
      </c>
      <c r="D8" s="76">
        <f>+MANEJO!D12</f>
        <v>300</v>
      </c>
      <c r="E8" s="77">
        <f t="shared" si="0"/>
        <v>45</v>
      </c>
      <c r="F8" s="76">
        <v>280</v>
      </c>
      <c r="G8" s="77">
        <f t="shared" si="1"/>
        <v>42</v>
      </c>
    </row>
    <row r="9" spans="1:9" ht="20.45" customHeight="1" x14ac:dyDescent="0.2">
      <c r="A9" s="198"/>
      <c r="B9" s="74" t="s">
        <v>85</v>
      </c>
      <c r="C9" s="75">
        <v>0.2</v>
      </c>
      <c r="D9" s="76">
        <f>+RCE!G14</f>
        <v>370</v>
      </c>
      <c r="E9" s="77">
        <f t="shared" si="0"/>
        <v>74</v>
      </c>
      <c r="F9" s="76">
        <v>280</v>
      </c>
      <c r="G9" s="77">
        <f t="shared" si="1"/>
        <v>56</v>
      </c>
      <c r="I9" s="197" t="s">
        <v>187</v>
      </c>
    </row>
    <row r="10" spans="1:9" ht="20.45" customHeight="1" x14ac:dyDescent="0.2">
      <c r="A10" s="198"/>
      <c r="B10" s="74" t="s">
        <v>86</v>
      </c>
      <c r="C10" s="75">
        <v>0.1</v>
      </c>
      <c r="D10" s="76">
        <f>+TRMCIAS!G8</f>
        <v>300</v>
      </c>
      <c r="E10" s="77">
        <f t="shared" si="0"/>
        <v>30</v>
      </c>
      <c r="F10" s="76">
        <v>280</v>
      </c>
      <c r="G10" s="77">
        <f t="shared" si="1"/>
        <v>28</v>
      </c>
      <c r="I10" s="197"/>
    </row>
    <row r="11" spans="1:9" ht="20.45" customHeight="1" x14ac:dyDescent="0.2">
      <c r="A11" s="191" t="s">
        <v>87</v>
      </c>
      <c r="B11" s="191"/>
      <c r="C11" s="191"/>
      <c r="D11" s="191"/>
      <c r="E11" s="78">
        <f>SUM(E7:E10)</f>
        <v>282.54305555555555</v>
      </c>
      <c r="F11" s="78"/>
      <c r="G11" s="78">
        <f>SUM(G7:G10)</f>
        <v>269</v>
      </c>
      <c r="I11" s="103">
        <f>SUM(G8:G10)</f>
        <v>126</v>
      </c>
    </row>
    <row r="15" spans="1:9" x14ac:dyDescent="0.2">
      <c r="A15" s="192" t="s">
        <v>75</v>
      </c>
      <c r="B15" s="192"/>
      <c r="C15" s="192"/>
      <c r="D15" s="192"/>
      <c r="E15" s="192"/>
      <c r="F15" s="192"/>
      <c r="G15" s="192"/>
    </row>
    <row r="16" spans="1:9" x14ac:dyDescent="0.2">
      <c r="A16" s="193" t="s">
        <v>76</v>
      </c>
      <c r="B16" s="193"/>
      <c r="C16" s="193"/>
      <c r="D16" s="193"/>
      <c r="E16" s="193"/>
      <c r="F16" s="193"/>
      <c r="G16" s="193"/>
    </row>
    <row r="17" spans="1:9" ht="18" customHeight="1" x14ac:dyDescent="0.2">
      <c r="A17" s="194" t="s">
        <v>77</v>
      </c>
      <c r="B17" s="194" t="s">
        <v>78</v>
      </c>
      <c r="C17" s="195" t="s">
        <v>79</v>
      </c>
      <c r="D17" s="195" t="s">
        <v>14</v>
      </c>
      <c r="E17" s="195" t="s">
        <v>80</v>
      </c>
      <c r="F17" s="195" t="s">
        <v>81</v>
      </c>
      <c r="G17" s="195" t="s">
        <v>82</v>
      </c>
    </row>
    <row r="18" spans="1:9" x14ac:dyDescent="0.2">
      <c r="A18" s="194"/>
      <c r="B18" s="194"/>
      <c r="C18" s="195"/>
      <c r="D18" s="195"/>
      <c r="E18" s="195"/>
      <c r="F18" s="195"/>
      <c r="G18" s="195"/>
    </row>
    <row r="19" spans="1:9" ht="19.899999999999999" customHeight="1" x14ac:dyDescent="0.2">
      <c r="A19" s="199" t="s">
        <v>185</v>
      </c>
      <c r="B19" s="74" t="s">
        <v>83</v>
      </c>
      <c r="C19" s="75">
        <v>0.55000000000000004</v>
      </c>
      <c r="D19" s="76">
        <f>+TRDM!G20</f>
        <v>194.83765394811908</v>
      </c>
      <c r="E19" s="77">
        <f t="shared" ref="E19:E22" si="2">+C19*D19</f>
        <v>107.16070967146551</v>
      </c>
      <c r="F19" s="76">
        <f>+Deducibles!F37</f>
        <v>230</v>
      </c>
      <c r="G19" s="77">
        <f t="shared" ref="G19:G22" si="3">+C19*F19</f>
        <v>126.50000000000001</v>
      </c>
    </row>
    <row r="20" spans="1:9" ht="19.899999999999999" customHeight="1" x14ac:dyDescent="0.2">
      <c r="A20" s="199"/>
      <c r="B20" s="74" t="s">
        <v>84</v>
      </c>
      <c r="C20" s="75">
        <v>0.15</v>
      </c>
      <c r="D20" s="76">
        <f>+MANEJO!F12</f>
        <v>206.54980503367599</v>
      </c>
      <c r="E20" s="77">
        <f t="shared" si="2"/>
        <v>30.982470755051398</v>
      </c>
      <c r="F20" s="76">
        <v>280</v>
      </c>
      <c r="G20" s="77">
        <f t="shared" si="3"/>
        <v>42</v>
      </c>
    </row>
    <row r="21" spans="1:9" ht="19.899999999999999" customHeight="1" x14ac:dyDescent="0.2">
      <c r="A21" s="199"/>
      <c r="B21" s="74" t="s">
        <v>85</v>
      </c>
      <c r="C21" s="75">
        <v>0.2</v>
      </c>
      <c r="D21" s="76">
        <f>+RCE!I14</f>
        <v>89.265109890109883</v>
      </c>
      <c r="E21" s="77">
        <f t="shared" si="2"/>
        <v>17.853021978021978</v>
      </c>
      <c r="F21" s="76">
        <v>280</v>
      </c>
      <c r="G21" s="77">
        <f t="shared" si="3"/>
        <v>56</v>
      </c>
      <c r="I21" s="197" t="s">
        <v>187</v>
      </c>
    </row>
    <row r="22" spans="1:9" ht="19.899999999999999" customHeight="1" x14ac:dyDescent="0.2">
      <c r="A22" s="199"/>
      <c r="B22" s="74" t="s">
        <v>86</v>
      </c>
      <c r="C22" s="75">
        <v>0.1</v>
      </c>
      <c r="D22" s="76">
        <f>+TRMCIAS!I8</f>
        <v>124.16666666666666</v>
      </c>
      <c r="E22" s="77">
        <f t="shared" si="2"/>
        <v>12.416666666666666</v>
      </c>
      <c r="F22" s="76">
        <v>280</v>
      </c>
      <c r="G22" s="77">
        <f t="shared" si="3"/>
        <v>28</v>
      </c>
      <c r="I22" s="197"/>
    </row>
    <row r="23" spans="1:9" ht="19.899999999999999" customHeight="1" x14ac:dyDescent="0.2">
      <c r="A23" s="191" t="s">
        <v>87</v>
      </c>
      <c r="B23" s="191"/>
      <c r="C23" s="191"/>
      <c r="D23" s="191"/>
      <c r="E23" s="78">
        <f>SUM(E19:E22)</f>
        <v>168.41286907120556</v>
      </c>
      <c r="F23" s="78"/>
      <c r="G23" s="78">
        <f>SUM(G19:G22)</f>
        <v>252.5</v>
      </c>
      <c r="I23" s="103">
        <f>SUM(G20:G22)</f>
        <v>126</v>
      </c>
    </row>
  </sheetData>
  <mergeCells count="26">
    <mergeCell ref="I9:I10"/>
    <mergeCell ref="I21:I22"/>
    <mergeCell ref="G5:G6"/>
    <mergeCell ref="A7:A10"/>
    <mergeCell ref="A11:D11"/>
    <mergeCell ref="A19:A22"/>
    <mergeCell ref="A1:G1"/>
    <mergeCell ref="A2:G2"/>
    <mergeCell ref="A3:G3"/>
    <mergeCell ref="A4:G4"/>
    <mergeCell ref="A5:A6"/>
    <mergeCell ref="B5:B6"/>
    <mergeCell ref="C5:C6"/>
    <mergeCell ref="D5:D6"/>
    <mergeCell ref="E5:E6"/>
    <mergeCell ref="F5:F6"/>
    <mergeCell ref="A23:D23"/>
    <mergeCell ref="A15:G15"/>
    <mergeCell ref="A16:G16"/>
    <mergeCell ref="A17:A18"/>
    <mergeCell ref="B17:B18"/>
    <mergeCell ref="C17:C18"/>
    <mergeCell ref="D17:D18"/>
    <mergeCell ref="E17:E18"/>
    <mergeCell ref="F17:F18"/>
    <mergeCell ref="G17:G1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A80D7-A696-4E61-BB96-2A44E7579135}">
  <dimension ref="A1:H16"/>
  <sheetViews>
    <sheetView showGridLines="0" zoomScale="90" zoomScaleNormal="90" workbookViewId="0">
      <selection activeCell="L7" sqref="L7"/>
    </sheetView>
  </sheetViews>
  <sheetFormatPr baseColWidth="10" defaultColWidth="11.42578125" defaultRowHeight="15" x14ac:dyDescent="0.25"/>
  <cols>
    <col min="1" max="1" width="1.5703125" style="79" customWidth="1"/>
    <col min="2" max="2" width="2.7109375" style="79" bestFit="1" customWidth="1"/>
    <col min="3" max="3" width="30.5703125" style="79" customWidth="1"/>
    <col min="4" max="4" width="22.28515625" style="79" customWidth="1"/>
    <col min="5" max="5" width="23.140625" style="79" customWidth="1"/>
    <col min="6" max="6" width="12.5703125" style="79" customWidth="1"/>
    <col min="7" max="7" width="20.28515625" style="79" bestFit="1" customWidth="1"/>
    <col min="8" max="8" width="1.5703125" style="79" customWidth="1"/>
    <col min="9" max="9" width="0.85546875" style="79" customWidth="1"/>
    <col min="10" max="10" width="2.5703125" style="79" bestFit="1" customWidth="1"/>
    <col min="11" max="11" width="11.42578125" style="79"/>
    <col min="12" max="12" width="22" style="79" bestFit="1" customWidth="1"/>
    <col min="13" max="13" width="19.7109375" style="79" bestFit="1" customWidth="1"/>
    <col min="14" max="14" width="20.28515625" style="79" customWidth="1"/>
    <col min="15" max="15" width="13.42578125" style="79" customWidth="1"/>
    <col min="16" max="16" width="0.85546875" style="79" customWidth="1"/>
    <col min="17" max="16384" width="11.42578125" style="79"/>
  </cols>
  <sheetData>
    <row r="1" spans="1:8" x14ac:dyDescent="0.25">
      <c r="A1" s="202" t="s">
        <v>106</v>
      </c>
      <c r="B1" s="203"/>
      <c r="C1" s="203"/>
      <c r="D1" s="203"/>
      <c r="E1" s="203"/>
      <c r="F1" s="203"/>
      <c r="G1" s="203"/>
      <c r="H1" s="204"/>
    </row>
    <row r="2" spans="1:8" ht="15.75" thickBot="1" x14ac:dyDescent="0.3">
      <c r="A2" s="205" t="s">
        <v>107</v>
      </c>
      <c r="B2" s="206"/>
      <c r="C2" s="206"/>
      <c r="D2" s="206"/>
      <c r="E2" s="206"/>
      <c r="F2" s="206"/>
      <c r="G2" s="206"/>
      <c r="H2" s="207"/>
    </row>
    <row r="3" spans="1:8" x14ac:dyDescent="0.25">
      <c r="A3" s="80"/>
      <c r="B3" s="93"/>
      <c r="C3" s="93"/>
      <c r="D3" s="93"/>
      <c r="E3" s="93"/>
      <c r="F3" s="93"/>
      <c r="G3" s="93"/>
      <c r="H3" s="81"/>
    </row>
    <row r="4" spans="1:8" x14ac:dyDescent="0.25">
      <c r="A4" s="80"/>
      <c r="C4" s="200" t="s">
        <v>97</v>
      </c>
      <c r="D4" s="200"/>
      <c r="F4" s="208" t="s">
        <v>127</v>
      </c>
      <c r="G4" s="208"/>
      <c r="H4" s="81"/>
    </row>
    <row r="5" spans="1:8" ht="29.45" customHeight="1" x14ac:dyDescent="0.25">
      <c r="A5" s="80"/>
      <c r="C5" s="208" t="s">
        <v>98</v>
      </c>
      <c r="D5" s="208"/>
      <c r="F5" s="209">
        <v>3262.58</v>
      </c>
      <c r="G5" s="209"/>
      <c r="H5" s="81"/>
    </row>
    <row r="6" spans="1:8" x14ac:dyDescent="0.25">
      <c r="A6" s="80"/>
      <c r="B6" s="84"/>
      <c r="C6" s="84"/>
      <c r="D6" s="84"/>
      <c r="E6" s="84"/>
      <c r="F6" s="84"/>
      <c r="H6" s="81"/>
    </row>
    <row r="7" spans="1:8" x14ac:dyDescent="0.25">
      <c r="A7" s="80"/>
      <c r="B7" s="200" t="s">
        <v>99</v>
      </c>
      <c r="C7" s="200"/>
      <c r="D7" s="200"/>
      <c r="E7" s="200"/>
      <c r="F7" s="200"/>
      <c r="G7" s="200"/>
      <c r="H7" s="81"/>
    </row>
    <row r="8" spans="1:8" x14ac:dyDescent="0.25">
      <c r="A8" s="80"/>
      <c r="B8" s="85"/>
      <c r="C8" s="86"/>
      <c r="D8" s="87"/>
      <c r="E8" s="87"/>
      <c r="F8" s="87"/>
      <c r="H8" s="81"/>
    </row>
    <row r="9" spans="1:8" ht="39.6" customHeight="1" x14ac:dyDescent="0.25">
      <c r="A9" s="80"/>
      <c r="B9" s="214" t="s">
        <v>100</v>
      </c>
      <c r="C9" s="215"/>
      <c r="D9" s="216"/>
      <c r="F9" s="201" t="str">
        <f>C5</f>
        <v>MEDIA GEOMETRICA CON PRESUPUESTO OFICIAL</v>
      </c>
      <c r="G9" s="201"/>
      <c r="H9" s="81"/>
    </row>
    <row r="10" spans="1:8" x14ac:dyDescent="0.25">
      <c r="A10" s="80"/>
      <c r="B10" s="211">
        <v>1839140482</v>
      </c>
      <c r="C10" s="212"/>
      <c r="D10" s="213"/>
      <c r="F10" s="210">
        <f>GEOMEAN(B10,E14,E15)</f>
        <v>1768628782.1075716</v>
      </c>
      <c r="G10" s="210"/>
      <c r="H10" s="81"/>
    </row>
    <row r="11" spans="1:8" x14ac:dyDescent="0.25">
      <c r="A11" s="80"/>
      <c r="B11" s="87"/>
      <c r="C11" s="87"/>
      <c r="D11" s="87"/>
      <c r="E11" s="87"/>
      <c r="F11" s="87"/>
      <c r="H11" s="81"/>
    </row>
    <row r="12" spans="1:8" x14ac:dyDescent="0.25">
      <c r="A12" s="80"/>
      <c r="B12" s="200" t="s">
        <v>101</v>
      </c>
      <c r="C12" s="200"/>
      <c r="D12" s="200"/>
      <c r="E12" s="200"/>
      <c r="F12" s="200"/>
      <c r="G12" s="200"/>
      <c r="H12" s="81"/>
    </row>
    <row r="13" spans="1:8" ht="30" x14ac:dyDescent="0.25">
      <c r="A13" s="80"/>
      <c r="B13" s="82" t="s">
        <v>102</v>
      </c>
      <c r="C13" s="200" t="s">
        <v>103</v>
      </c>
      <c r="D13" s="200"/>
      <c r="E13" s="83" t="s">
        <v>104</v>
      </c>
      <c r="F13" s="83" t="s">
        <v>105</v>
      </c>
      <c r="G13" s="82" t="s">
        <v>88</v>
      </c>
      <c r="H13" s="81"/>
    </row>
    <row r="14" spans="1:8" x14ac:dyDescent="0.25">
      <c r="A14" s="80"/>
      <c r="B14" s="88">
        <v>1</v>
      </c>
      <c r="C14" s="217" t="s">
        <v>186</v>
      </c>
      <c r="D14" s="217"/>
      <c r="E14" s="89">
        <v>1743798025</v>
      </c>
      <c r="F14" s="218">
        <v>300</v>
      </c>
      <c r="G14" s="104">
        <f>+$F$14*(1-($F$10-E14)/$F$10)</f>
        <v>295.7881341705891</v>
      </c>
      <c r="H14" s="81"/>
    </row>
    <row r="15" spans="1:8" x14ac:dyDescent="0.25">
      <c r="A15" s="80"/>
      <c r="B15" s="88">
        <v>2</v>
      </c>
      <c r="C15" s="217" t="s">
        <v>185</v>
      </c>
      <c r="D15" s="217"/>
      <c r="E15" s="89">
        <v>1725039244</v>
      </c>
      <c r="F15" s="219"/>
      <c r="G15" s="104">
        <f>+$F$14*(1-($F$10-E15)/$F$10)</f>
        <v>292.60621473281208</v>
      </c>
      <c r="H15" s="81"/>
    </row>
    <row r="16" spans="1:8" ht="15.75" thickBot="1" x14ac:dyDescent="0.3">
      <c r="A16" s="90"/>
      <c r="B16" s="91"/>
      <c r="C16" s="91"/>
      <c r="D16" s="91"/>
      <c r="E16" s="91"/>
      <c r="F16" s="91"/>
      <c r="G16" s="91"/>
      <c r="H16" s="92"/>
    </row>
  </sheetData>
  <mergeCells count="16">
    <mergeCell ref="F10:G10"/>
    <mergeCell ref="B10:D10"/>
    <mergeCell ref="B9:D9"/>
    <mergeCell ref="C14:D14"/>
    <mergeCell ref="F14:F15"/>
    <mergeCell ref="B12:G12"/>
    <mergeCell ref="C13:D13"/>
    <mergeCell ref="C15:D15"/>
    <mergeCell ref="B7:G7"/>
    <mergeCell ref="F9:G9"/>
    <mergeCell ref="A1:H1"/>
    <mergeCell ref="A2:H2"/>
    <mergeCell ref="C4:D4"/>
    <mergeCell ref="F4:G4"/>
    <mergeCell ref="C5:D5"/>
    <mergeCell ref="F5:G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1C74A-5A29-4CB4-AA7B-87DEDA1FEC71}">
  <dimension ref="B1:E13"/>
  <sheetViews>
    <sheetView showGridLines="0" tabSelected="1" topLeftCell="A3" workbookViewId="0">
      <selection activeCell="E9" sqref="E9"/>
    </sheetView>
  </sheetViews>
  <sheetFormatPr baseColWidth="10" defaultColWidth="11.42578125" defaultRowHeight="15" x14ac:dyDescent="0.2"/>
  <cols>
    <col min="1" max="1" width="1.5703125" style="73" customWidth="1"/>
    <col min="2" max="2" width="54.7109375" style="73" customWidth="1"/>
    <col min="3" max="3" width="9.5703125" style="94" bestFit="1" customWidth="1"/>
    <col min="4" max="5" width="32.42578125" style="73" customWidth="1"/>
    <col min="6" max="16384" width="11.42578125" style="73"/>
  </cols>
  <sheetData>
    <row r="1" spans="2:5" ht="21" customHeight="1" x14ac:dyDescent="0.2">
      <c r="B1" s="196" t="s">
        <v>74</v>
      </c>
      <c r="C1" s="196"/>
      <c r="D1" s="196"/>
      <c r="E1" s="196"/>
    </row>
    <row r="2" spans="2:5" ht="21" customHeight="1" x14ac:dyDescent="0.2">
      <c r="B2" s="220" t="s">
        <v>90</v>
      </c>
      <c r="C2" s="220"/>
      <c r="D2" s="220"/>
      <c r="E2" s="220"/>
    </row>
    <row r="3" spans="2:5" ht="33.75" customHeight="1" x14ac:dyDescent="0.2">
      <c r="B3" s="95" t="s">
        <v>91</v>
      </c>
      <c r="C3" s="95" t="s">
        <v>88</v>
      </c>
      <c r="D3" s="71" t="s">
        <v>186</v>
      </c>
      <c r="E3" s="96" t="s">
        <v>185</v>
      </c>
    </row>
    <row r="4" spans="2:5" ht="15.75" customHeight="1" x14ac:dyDescent="0.2">
      <c r="B4" s="97" t="s">
        <v>92</v>
      </c>
      <c r="C4" s="97">
        <f>C5+C6</f>
        <v>580</v>
      </c>
      <c r="D4" s="98">
        <f>+D5+D6</f>
        <v>564.78813417058905</v>
      </c>
      <c r="E4" s="98">
        <f>+E5+E6</f>
        <v>545.10621473281208</v>
      </c>
    </row>
    <row r="5" spans="2:5" ht="15.75" customHeight="1" x14ac:dyDescent="0.2">
      <c r="B5" s="72" t="s">
        <v>108</v>
      </c>
      <c r="C5" s="22">
        <v>300</v>
      </c>
      <c r="D5" s="99">
        <f>+'ECONOMICA '!G14+PONDERACION!I11</f>
        <v>421.7881341705891</v>
      </c>
      <c r="E5" s="99">
        <f>+'ECONOMICA '!G15+PONDERACION!I23</f>
        <v>418.60621473281208</v>
      </c>
    </row>
    <row r="6" spans="2:5" ht="15.75" customHeight="1" x14ac:dyDescent="0.2">
      <c r="B6" s="72" t="s">
        <v>93</v>
      </c>
      <c r="C6" s="22">
        <v>280</v>
      </c>
      <c r="D6" s="99">
        <f>+PONDERACION!G7</f>
        <v>143</v>
      </c>
      <c r="E6" s="99">
        <f>+PONDERACION!G19</f>
        <v>126.50000000000001</v>
      </c>
    </row>
    <row r="7" spans="2:5" ht="15.75" customHeight="1" x14ac:dyDescent="0.2">
      <c r="B7" s="97" t="s">
        <v>94</v>
      </c>
      <c r="C7" s="97">
        <f>C8+C9</f>
        <v>400</v>
      </c>
      <c r="D7" s="98">
        <f>+D9+D8</f>
        <v>382.54305555555555</v>
      </c>
      <c r="E7" s="98">
        <f>+E9+E8</f>
        <v>268.41286907120559</v>
      </c>
    </row>
    <row r="8" spans="2:5" ht="15.75" customHeight="1" x14ac:dyDescent="0.2">
      <c r="B8" s="72" t="s">
        <v>95</v>
      </c>
      <c r="C8" s="22">
        <v>300</v>
      </c>
      <c r="D8" s="99">
        <f>+PONDERACION!E11</f>
        <v>282.54305555555555</v>
      </c>
      <c r="E8" s="99">
        <f>+PONDERACION!E23</f>
        <v>168.41286907120556</v>
      </c>
    </row>
    <row r="9" spans="2:5" ht="15.75" customHeight="1" x14ac:dyDescent="0.2">
      <c r="B9" s="72" t="s">
        <v>96</v>
      </c>
      <c r="C9" s="22">
        <v>100</v>
      </c>
      <c r="D9" s="99">
        <v>100</v>
      </c>
      <c r="E9" s="99">
        <v>100</v>
      </c>
    </row>
    <row r="10" spans="2:5" ht="15.75" customHeight="1" x14ac:dyDescent="0.2">
      <c r="B10" s="97" t="s">
        <v>125</v>
      </c>
      <c r="C10" s="97">
        <v>20</v>
      </c>
      <c r="D10" s="98">
        <f>+D11</f>
        <v>0</v>
      </c>
      <c r="E10" s="98">
        <f>+E11</f>
        <v>0</v>
      </c>
    </row>
    <row r="11" spans="2:5" ht="40.9" customHeight="1" x14ac:dyDescent="0.2">
      <c r="B11" s="102" t="s">
        <v>126</v>
      </c>
      <c r="C11" s="22">
        <v>20</v>
      </c>
      <c r="D11" s="105">
        <v>0</v>
      </c>
      <c r="E11" s="105">
        <v>0</v>
      </c>
    </row>
    <row r="12" spans="2:5" ht="15.75" customHeight="1" x14ac:dyDescent="0.2">
      <c r="B12" s="95" t="s">
        <v>21</v>
      </c>
      <c r="C12" s="95">
        <f>+C4+C7+C10</f>
        <v>1000</v>
      </c>
      <c r="D12" s="100">
        <f>+D4+D7+D10</f>
        <v>947.33118972614466</v>
      </c>
      <c r="E12" s="101">
        <f>+E4+E7+E10</f>
        <v>813.51908380401767</v>
      </c>
    </row>
    <row r="13" spans="2:5" ht="15.75" customHeight="1" x14ac:dyDescent="0.2"/>
  </sheetData>
  <mergeCells count="2">
    <mergeCell ref="B1:E1"/>
    <mergeCell ref="B2:E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92252EA1D9A224FBBB011C0A4F6D727" ma:contentTypeVersion="7" ma:contentTypeDescription="Crear nuevo documento." ma:contentTypeScope="" ma:versionID="2a2ffe83234039fa2f921052b646ee29">
  <xsd:schema xmlns:xsd="http://www.w3.org/2001/XMLSchema" xmlns:xs="http://www.w3.org/2001/XMLSchema" xmlns:p="http://schemas.microsoft.com/office/2006/metadata/properties" xmlns:ns3="e8a69e0c-abfd-49a6-8edb-7cd39844ce9d" targetNamespace="http://schemas.microsoft.com/office/2006/metadata/properties" ma:root="true" ma:fieldsID="b8075984240141a1737072aa96ed8b4a" ns3:_="">
    <xsd:import namespace="e8a69e0c-abfd-49a6-8edb-7cd39844ce9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a69e0c-abfd-49a6-8edb-7cd39844ce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BC02B0-D832-41EC-8376-BF627BA51B4F}">
  <ds:schemaRefs>
    <ds:schemaRef ds:uri="http://schemas.microsoft.com/sharepoint/v3/contenttype/forms"/>
  </ds:schemaRefs>
</ds:datastoreItem>
</file>

<file path=customXml/itemProps2.xml><?xml version="1.0" encoding="utf-8"?>
<ds:datastoreItem xmlns:ds="http://schemas.openxmlformats.org/officeDocument/2006/customXml" ds:itemID="{74A983F1-2F87-4941-AA87-A7BDACF607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a69e0c-abfd-49a6-8edb-7cd39844ce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65C53D-59B0-4DD0-AF5D-EB1284A0EC4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GENERALIDADES</vt:lpstr>
      <vt:lpstr>TRDM</vt:lpstr>
      <vt:lpstr>MANEJO</vt:lpstr>
      <vt:lpstr>RCE</vt:lpstr>
      <vt:lpstr>TRMCIAS</vt:lpstr>
      <vt:lpstr>Deducibles</vt:lpstr>
      <vt:lpstr>PONDERACION</vt:lpstr>
      <vt:lpstr>ECONOMICA </vt:lpstr>
      <vt:lpstr>CONSOLIDADO</vt:lpstr>
    </vt:vector>
  </TitlesOfParts>
  <Company>Aon Colombia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CONDICIONES TÉCNICAS COMPLEMENTARIAS Y DEDUCIBLES</dc:title>
  <dc:creator>Carlos Bejarano</dc:creator>
  <cp:lastModifiedBy>Magda Bibiana Chavez Riaño</cp:lastModifiedBy>
  <cp:lastPrinted>2019-08-13T18:50:51Z</cp:lastPrinted>
  <dcterms:created xsi:type="dcterms:W3CDTF">2011-06-07T15:20:54Z</dcterms:created>
  <dcterms:modified xsi:type="dcterms:W3CDTF">2026-07-22T13:29:11Z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0x010100492252EA1D9A224FBBB011C0A4F6D727</vt:lpwstr>
  </property>
  <property fmtid="{D5CDD505-2E9C-101B-9397-08002B2CF9AE}" pid="3" name="TitusGUID">
    <vt:lpwstr>5f395571-6b83-4157-aaa9-51c771a25ace</vt:lpwstr>
  </property>
  <property fmtid="{D5CDD505-2E9C-101B-9397-08002B2CF9AE}" pid="4" name="AonClassification">
    <vt:lpwstr>ADC_class_200</vt:lpwstr>
  </property>
</Properties>
</file>