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Entidades Publicas\2. PROCESOS LICITACIONES\01_CLIENTES VIGENTES\U.D.FRANCISCO JOSE DE CALDAS_899999230\Convocatoria Publica 006-2026\RESPUESTAS OBSERVACIONES A LA EVALUACION\"/>
    </mc:Choice>
  </mc:AlternateContent>
  <xr:revisionPtr revIDLastSave="0" documentId="13_ncr:1_{E91AAAC8-B441-49F1-8A6C-D40C4ADA5064}" xr6:coauthVersionLast="47" xr6:coauthVersionMax="47" xr10:uidLastSave="{00000000-0000-0000-0000-000000000000}"/>
  <bookViews>
    <workbookView xWindow="20370" yWindow="-120" windowWidth="20730" windowHeight="11040" tabRatio="701" activeTab="3" xr2:uid="{00000000-000D-0000-FFFF-FFFF00000000}"/>
  </bookViews>
  <sheets>
    <sheet name="GENERALIDADES" sheetId="25" r:id="rId1"/>
    <sheet name="RCSP" sheetId="10" r:id="rId2"/>
    <sheet name="ECONOMICA " sheetId="28" r:id="rId3"/>
    <sheet name="CONSOLIDADO" sheetId="29" r:id="rId4"/>
  </sheets>
  <externalReferences>
    <externalReference r:id="rId5"/>
    <externalReference r:id="rId6"/>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9" l="1"/>
  <c r="F7" i="29" s="1"/>
  <c r="F5" i="29"/>
  <c r="E5" i="29"/>
  <c r="F10" i="29"/>
  <c r="E10" i="29"/>
  <c r="F4" i="29"/>
  <c r="E4" i="29"/>
  <c r="D12" i="29"/>
  <c r="D4" i="29"/>
  <c r="D7" i="29"/>
  <c r="D10" i="29"/>
  <c r="D8" i="29"/>
  <c r="D5" i="29"/>
  <c r="G16" i="28"/>
  <c r="G14" i="28"/>
  <c r="F12" i="29" l="1"/>
  <c r="F47" i="10" l="1"/>
  <c r="F50" i="10" s="1"/>
  <c r="J46" i="10"/>
  <c r="F46" i="10"/>
  <c r="J41" i="10"/>
  <c r="F40" i="10"/>
  <c r="J40" i="10"/>
  <c r="F10" i="28"/>
  <c r="C7" i="29"/>
  <c r="C4" i="29"/>
  <c r="C12" i="29" s="1"/>
  <c r="F9" i="28"/>
  <c r="H50" i="10"/>
  <c r="E8" i="29" s="1"/>
  <c r="E7" i="29" s="1"/>
  <c r="D50" i="10"/>
  <c r="J50" i="10" l="1"/>
</calcChain>
</file>

<file path=xl/sharedStrings.xml><?xml version="1.0" encoding="utf-8"?>
<sst xmlns="http://schemas.openxmlformats.org/spreadsheetml/2006/main" count="166" uniqueCount="138">
  <si>
    <t>Puntaje</t>
  </si>
  <si>
    <t>CONDICIONES TÉCNICAS COMPLEMENTARIAS</t>
  </si>
  <si>
    <t xml:space="preserve">Condiciones Complementarias </t>
  </si>
  <si>
    <t>30 Puntos</t>
  </si>
  <si>
    <t>20 Puntos</t>
  </si>
  <si>
    <t>50 Puntos</t>
  </si>
  <si>
    <t>10 Puntos</t>
  </si>
  <si>
    <t>5 Puntos</t>
  </si>
  <si>
    <t>70 Puntos</t>
  </si>
  <si>
    <t>60 Puntos</t>
  </si>
  <si>
    <t>40 Puntos</t>
  </si>
  <si>
    <t>25 Puntos</t>
  </si>
  <si>
    <t>En consideración a que la disposición contenida en el artículo 1071 del Código de Comercio, de conformidad con lo dispuesto en el artículo 1162 del mismo Código, puede ser modificada a sentido favorable al tomador, asegurado o beneficiario, con el objetivo de reforzar la seriedad de los ofrecimientos efectuados en la etapa pre-contractual y precaver que las compañías oferentes realicen una adecuada selección del riesgo en dicha etapa, con la presentación de la oferta las aseguradoras proponentes aceptan la limitación de los eventos de revocación unilateral a las siguientes circunstancias:</t>
  </si>
  <si>
    <t>2. Revocación no imputable a la aseguradora de los contratos de reaseguro: Se presenta cuando la aseguradora al momento de dar el aviso de revocación acredita documentalmente que el contrato de reaseguro que respaldaba la colocación fue revocado por los reaseguradores respectivos, por causas no imputables a fallas de la aseguradora en el análisis y transferencia del riesgo.</t>
  </si>
  <si>
    <t>300 Puntos</t>
  </si>
  <si>
    <t>  No ofrecimiento de límite adicional.</t>
  </si>
  <si>
    <t>0 Puntos</t>
  </si>
  <si>
    <t> Ofrecimiento de límite de $50.000.000 ADICIONAL AL basico exigido.</t>
  </si>
  <si>
    <t> Ofrecimiento de límite de $150.000.000 ADICIONAL AL basico exigido.</t>
  </si>
  <si>
    <t> Ofrecimiento de límite de $200.000.000 ADICIONAL AL basico exigido.</t>
  </si>
  <si>
    <t> Ofrecimiento de límite de $250.000.000 ADICIONAL AL basico exigido.</t>
  </si>
  <si>
    <t>80 Puntos</t>
  </si>
  <si>
    <t> No ofrecimiento de sublímite adicional</t>
  </si>
  <si>
    <t> Ofrecimiento de límite de $20.000.000 ADICIONAL AL basico exigido.</t>
  </si>
  <si>
    <t>1 Puntos</t>
  </si>
  <si>
    <t>3 Puntos</t>
  </si>
  <si>
    <t> Ofrecimiento de límite de $60.000.000 ADICIONAL AL basico exigido.</t>
  </si>
  <si>
    <t> Ofrecimiento de límite de $80.000.000 ADICIONAL AL basico exigido.</t>
  </si>
  <si>
    <t>7 Puntos</t>
  </si>
  <si>
    <t> Ofrecimiento de límite de $100.000.000 ADICIONAL AL basico exigido.</t>
  </si>
  <si>
    <t> Ofrecimiento de límite de $120.000.000 ADICIONAL AL basico exigido.</t>
  </si>
  <si>
    <t>12 Puntos</t>
  </si>
  <si>
    <t>15 Puntos</t>
  </si>
  <si>
    <t> No ofrecimiento de límite adicional.</t>
  </si>
  <si>
    <t> Ofrecimiento de límite de $500.000 ADICIONAL AL basico exigido.</t>
  </si>
  <si>
    <t> Ofrecimiento de límite de $1.000.000 ADICIONAL AL basico exigido.</t>
  </si>
  <si>
    <t> Ofrecimiento de límite de $1.500.000 ADICIONAL AL basico exigido.</t>
  </si>
  <si>
    <t> Ofrecimiento de límite de $2.000.000 ADICIONAL AL basico exigido.</t>
  </si>
  <si>
    <t> Ofrecimiento de límite de $2.500.000 ADICIONAL AL basico exigido.</t>
  </si>
  <si>
    <t>La evaluación y calificación de esta condición, se llevará a cabo de la siguiente forma:</t>
  </si>
  <si>
    <t xml:space="preserve"> Se asignará el puntaje establecido en la tabla antes registrada, de acuerdo con el ofrecimiento de sublímite adicional al del amparo de gastos de defensa, presentado por el proponente, para cada uno de los procesos y etapas señalados en las condiciones técnicas basicas habilitantes </t>
  </si>
  <si>
    <t xml:space="preserve"> Se efectuará la suma de los puntos obtenidos en la evaluación antes indicada y este resultado se promediará por el número de los procesos calificados.  </t>
  </si>
  <si>
    <t>1. Resultado de siniestralidad: Se presenta cuando en vigencia de la póliza suscrita  y durante el término corrido hasta la fecha de aviso de la revocación, exista una siniestralidad superior al 50% del limite basico general asegurado.</t>
  </si>
  <si>
    <t>UNIVERSIDAD DISTRITAL FRANCISCO JOSE DE CALDAS
SEGURO DE RESPONSABILIDAD CIVIL SERVIDORES PÚBLICOS</t>
  </si>
  <si>
    <t>TOTAL</t>
  </si>
  <si>
    <t>90 Puntos</t>
  </si>
  <si>
    <t> Ofrecimiento de límite de  $40.000.000 ADICIONAL AL basico exigido.</t>
  </si>
  <si>
    <t> Ofrecimiento de límite de $300.000.000  ADICIONAL AL basico exigido.</t>
  </si>
  <si>
    <t> Ofrecimiento de límite de $500.000.000 ADICIONAL AL basico exigido.</t>
  </si>
  <si>
    <t> Ofrecimiento de límite de $1.000.000  ADICIONAL AL basico exigido.</t>
  </si>
  <si>
    <t> Ofrecimiento de límite de $3.000.000 ADICIONAL AL basico exigido.</t>
  </si>
  <si>
    <t> Ofrecimiento de límite de $5.000.000 ADICIONAL AL basico exigido.</t>
  </si>
  <si>
    <t> Ofrecimiento de límite de $10.000.000 ADICIONAL AL basico exigido.</t>
  </si>
  <si>
    <t> Ofrecimiento de límite de $30.000.000 ADICIONAL AL basico exigido.</t>
  </si>
  <si>
    <t>TOTAL RCSP</t>
  </si>
  <si>
    <t>ANEXO No 2</t>
  </si>
  <si>
    <r>
      <t xml:space="preserve">• Ofrecimiento de sublímites de la Cobertura de Gastos de Defensa, adicionales a los básicos Obligatorios, </t>
    </r>
    <r>
      <rPr>
        <sz val="11"/>
        <rFont val="Tahoma"/>
        <family val="2"/>
      </rPr>
      <t xml:space="preserve">exigidos para cada uno de los procesos y etapas, sin cobro de prima adicional. </t>
    </r>
  </si>
  <si>
    <r>
      <t xml:space="preserve">• Limitación de eventos para la revocación de la póliza. </t>
    </r>
    <r>
      <rPr>
        <sz val="11"/>
        <color indexed="8"/>
        <rFont val="Tahoma"/>
        <family val="2"/>
      </rPr>
      <t>(La asignación del puntaje de ésta condición, está sujeta a la aceptación del texto de la misma, bajo los mismos términos, la modificación o condicionamiento da lugar a la calificación de cero (0) puntos)</t>
    </r>
  </si>
  <si>
    <r>
      <rPr>
        <b/>
        <sz val="11"/>
        <color indexed="8"/>
        <rFont val="Tahoma"/>
        <family val="2"/>
      </rPr>
      <t>Ampliación periodo de retroactividad en años.</t>
    </r>
    <r>
      <rPr>
        <sz val="11"/>
        <color indexed="8"/>
        <rFont val="Tahoma"/>
        <family val="2"/>
      </rPr>
      <t xml:space="preserve"> Se califica con el máximo puntaje el mayor número de años de retroactividad adicionales al periodo básico  obligatorio y los demás de forma proporcional aplicando una regla de tres.</t>
    </r>
  </si>
  <si>
    <r>
      <t xml:space="preserve">• Revocación de la póliza. </t>
    </r>
    <r>
      <rPr>
        <sz val="11"/>
        <rFont val="Tahoma"/>
        <family val="2"/>
      </rPr>
      <t>Se califica el término de días ofrecido, adicional al básico exigido y a las demás ofertas de manera proporcional descendente.</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</si>
  <si>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</si>
  <si>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</si>
  <si>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</si>
  <si>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</si>
  <si>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</si>
  <si>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</si>
  <si>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</si>
  <si>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</si>
  <si>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</si>
  <si>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</si>
  <si>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</si>
  <si>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</si>
  <si>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</si>
  <si>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</si>
  <si>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</si>
  <si>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t>UNIVERSIDAD DISTRITAL FRANCISCO JOSE DE CALDAS</t>
  </si>
  <si>
    <t>PUNTAJE</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</si>
  <si>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</si>
  <si>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</si>
  <si>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</si>
  <si>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</si>
  <si>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</si>
  <si>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</si>
  <si>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</si>
  <si>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</si>
  <si>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</si>
  <si>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PRESUPUESTO OFICIAL</t>
  </si>
  <si>
    <t>OFERTAS VÁLIDAS</t>
  </si>
  <si>
    <t>IT</t>
  </si>
  <si>
    <t>OFERENTE</t>
  </si>
  <si>
    <t>OFERTA</t>
  </si>
  <si>
    <t>PUNTAJE 
MÁXIMO</t>
  </si>
  <si>
    <t>UNIVERSIDAD DISTRITAL</t>
  </si>
  <si>
    <t>A – Valor de la oferta – Mejor oferta económica</t>
  </si>
  <si>
    <r>
      <t xml:space="preserve">• Ofrecimiento de límite adicional al básico, de $5.600.000.000, exigido para el amparo de Perjuicios o detrimentos patrimoniales, </t>
    </r>
    <r>
      <rPr>
        <sz val="11"/>
        <rFont val="Tahoma"/>
        <family val="2"/>
      </rPr>
      <t xml:space="preserve"> sin cobro de prima. </t>
    </r>
  </si>
  <si>
    <t>100 Puntos</t>
  </si>
  <si>
    <r>
      <t xml:space="preserve">• Ofrecimiento de sublímite adicional al básico, de $2.300.000.000, </t>
    </r>
    <r>
      <rPr>
        <sz val="11"/>
        <rFont val="Tahoma"/>
        <family val="2"/>
      </rPr>
      <t>exigido para el amparo de Gastos de Defensa, sin cobro de prima.</t>
    </r>
  </si>
  <si>
    <r>
      <rPr>
        <b/>
        <sz val="11"/>
        <color indexed="8"/>
        <rFont val="Tahoma"/>
        <family val="2"/>
      </rPr>
      <t>Cobertura para reclamaciones resultantes en la falla en el mantenimiento del programa de seguros o en su contratación: (excluye la estimación y tipificación de los riesgos.)</t>
    </r>
    <r>
      <rPr>
        <sz val="11"/>
        <color indexed="8"/>
        <rFont val="Tahoma"/>
        <family val="2"/>
      </rPr>
      <t xml:space="preserve"> Se califica con el mayor puntaje a la oferta que otorgue este amparo con un limite de minimo 1.000.000.000= evento / vigencia, sin cobro de prima adicional y a las demás ofertas de forma proporcional descendente, aplicando una regla de tres simple.</t>
    </r>
  </si>
  <si>
    <r>
      <rPr>
        <b/>
        <sz val="11"/>
        <color rgb="FF000000"/>
        <rFont val="Tahoma"/>
        <family val="2"/>
      </rPr>
      <t>Cobertura reembolso de honorarios por desacato de Fallos de Tutela (no doloso) desplegado todas las actuaciones razonables, oportunas y diligentes a su alcance para dar cumplimiento al fallo de tutela, sublimite $50.000.000 por evento/$150.000.000 vigencia</t>
    </r>
    <r>
      <rPr>
        <sz val="11"/>
        <color rgb="FF000000"/>
        <rFont val="Tahoma"/>
        <family val="2"/>
      </rPr>
      <t>Sublimite de $100.000.000= evento / vigencia.  Se otorgará el puntaje aquí señalado a la propuesta que contenga este amparo en las condiciones aquí señaladas.</t>
    </r>
  </si>
  <si>
    <r>
      <rPr>
        <b/>
        <sz val="11"/>
        <color rgb="FF000000"/>
        <rFont val="Tahoma"/>
        <family val="2"/>
      </rPr>
      <t>Cobertura para multas y sanciones Sublimite de $100.000.000= evento / vigencia.</t>
    </r>
    <r>
      <rPr>
        <sz val="11"/>
        <color rgb="FF000000"/>
        <rFont val="Tahoma"/>
        <family val="2"/>
      </rPr>
      <t xml:space="preserve">  Se otorgará el puntaje aquí señalado a la propuesta que contenga este amparo en las condiciones aquí señaladas, a las demás ofertas que ofrezcan este amparo con un limite inferior al aquí propuesto y con un limite minimo de $50.000.000= evento / vigencia, se les calificará de forma proporcional descendente.</t>
    </r>
  </si>
  <si>
    <r>
      <rPr>
        <b/>
        <sz val="11"/>
        <color rgb="FF000000"/>
        <rFont val="Tahoma"/>
        <family val="2"/>
      </rPr>
      <t xml:space="preserve">Cobertura para contribuciones políticas y donaciones </t>
    </r>
    <r>
      <rPr>
        <sz val="11"/>
        <color rgb="FF000000"/>
        <rFont val="Tahoma"/>
        <family val="2"/>
      </rPr>
      <t>S</t>
    </r>
    <r>
      <rPr>
        <b/>
        <sz val="11"/>
        <color rgb="FF000000"/>
        <rFont val="Tahoma"/>
        <family val="2"/>
      </rPr>
      <t>ublimite de $100.000.000= evento / vigencia.</t>
    </r>
    <r>
      <rPr>
        <sz val="11"/>
        <color rgb="FF000000"/>
        <rFont val="Tahoma"/>
        <family val="2"/>
      </rPr>
      <t xml:space="preserve">  Se otorgará el puntaje aquí señalado a la propuesta que contenga este amparo en las condiciones aquí señaladas, a las demás ofertas que ofrezcan este amparo con un limite inferior al aquí propuesto y con un limite minimo de $50.000.000= evento / vigencia, se les calificará de forma proporcional descendente.</t>
    </r>
  </si>
  <si>
    <t>MAPFRE SEGUROS</t>
  </si>
  <si>
    <t>TRM -21 DE JULIO DE 2026</t>
  </si>
  <si>
    <t>ASEGURADORA SOLIDARIA</t>
  </si>
  <si>
    <t>GRUPO III - RESPONSABILIDAD CIVIL SERVIDORES PUBLICOS.</t>
  </si>
  <si>
    <t>EVALUACION ECONOMICA GRUPO 3</t>
  </si>
  <si>
    <t>FACTOR ADICIONAL A EMPRENDIMIENTOS</t>
  </si>
  <si>
    <t>E -Emprendimientos con personal en condición de discapacidad (Decreto 287 de 2026)</t>
  </si>
  <si>
    <t>Adicional al básico se otorga $300.000.000</t>
  </si>
  <si>
    <t>Adicional al básico se otorga $150.000.000</t>
  </si>
  <si>
    <t>Adicional al básico se otorga $2.500.000 a los sublimites básicos obligatorios así:    Sublimites Aplicables Etapas desde Vinculación Procesal hasta Fallo que haga Transito a Cosa Juzgada.		
Se incluyen todas las etapas relativas a cada proceso desde la vinculación del procesado (fiscal y disciplinario), hasta que se produzca un fallo (sentencia, resolución o auto) definitivo y con transito a cosa juzgada (1ª. y 2ª. instancia)		
Cargos	Según formulario adjunto en el proceso. Sublímite Persona por Proceso
Rector $37.500.000 Por proceso incluido el básico                                      
Demás cargos $25.500.000.000 Persona por proceso incluido el básico
Otros costos procesales, incluyendo cauciones judiciales y agencias en derecho		
se amparan otros costos procesales según la definición jurídica, incluidas cauciones judiciales y agencias en derecho, diferentes a honorarios profesionales de abogados, en que deban incurrir los asegurados dentro de los respectivos procesos. se cubre el costo de las cauciones judiciales mas no la expedición de estas.		
Sublímite Aplicable: $22.500.000 evento incluido el básico / $37.500.000 agregado vigencia incluido el básico</t>
  </si>
  <si>
    <t>Incluido el básico se otorgan 365 días</t>
  </si>
  <si>
    <t>Se otorga</t>
  </si>
  <si>
    <t>Se otorga hasta el 100% del limite básico</t>
  </si>
  <si>
    <t>Se otorga retroactividad desde el 01 de enero de 1.973</t>
  </si>
  <si>
    <t>Se otorga Cobertura reembolso de honorarios por desacato de Fallos de Tutela (no doloso) desplegado todas las actuaciones razonables, oportunas y diligentes a su alcance para dar cumplimiento al fallo de tutela, sublimite $50.000.000 por evento/$150.000.000 vigencia</t>
  </si>
  <si>
    <t>Se otorga Cobertura para multas y sanciones Sublimite de $100.000.000= evento / vigencia</t>
  </si>
  <si>
    <t>Se otorga Cobertura para contribuciones políticas y donaciones Sublimite de $100.000.000= evento / vigencia</t>
  </si>
  <si>
    <t>SE OTORGA UN LIMITE DE
$300.000.000 ADICIONAL AL BASICO
OBLIGATORIO</t>
  </si>
  <si>
    <t>SE OTORGA UN LIMITE DE
$150.000.000 ADICIONAL AL BASICO
OBLIGATORIO</t>
  </si>
  <si>
    <t>SE OTORGA UN LIMITE DE $2.500.000
ADICIONAL AL BASICO OBLIGATORIO</t>
  </si>
  <si>
    <t>SE OTORGA UN TOTAL DE 220 DIAS
INCLUDIO EL BÁSICO OBLIGATORIO</t>
  </si>
  <si>
    <t>SE OTORGA</t>
  </si>
  <si>
    <t>SE OTORGA 3 AÑOS DE
RETROACTIVDAD ADICIONALES AL
PERIODO BASICO:
1 de enero de 2010</t>
  </si>
  <si>
    <t>SE OTORGA COBERTURA. SUBLIMITE DE
COP 100.000.000 EVENTO / COP
150.000.000 VIGENCIA</t>
  </si>
  <si>
    <t>SE OTORGA COBERTURA CON SUBLIMITE
$100.000.000</t>
  </si>
  <si>
    <t>SE OTORGA $300.000.000
ADICIONAL AL BÁSICO</t>
  </si>
  <si>
    <t>SE OTORGA $150.000.000
ADICIONAL AL BÁSICO</t>
  </si>
  <si>
    <t>SE OTORGA 265 DÍAS INCLUIDO
EL BÁSICO</t>
  </si>
  <si>
    <t>SE OTORGA $2.500.000 ADICIONAL
AL BÁSICO</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</si>
  <si>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</si>
  <si>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SE OTORGA $1.000.000.000
EVENTO / VIGENCIA</t>
  </si>
  <si>
    <t>SE OTORGA 8 AÑOS ADICIONAL AL
BÁSICO, ES DECIR DESDE EL
01/01/2005</t>
  </si>
  <si>
    <t>NO SE OTORGA</t>
  </si>
  <si>
    <t>MAFPRE SEGUROS</t>
  </si>
  <si>
    <t>SOLIDARIA</t>
  </si>
  <si>
    <t>UT AXA COLPATRIA - SBS - CHUBB</t>
  </si>
  <si>
    <t>se rechaza la oferta por no atender el llamado a subsanacion por parte de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</si>
</sst>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 #,##0.00_ ;_ * \-#,##0.00_ ;_ * &quot;-&quot;??_ ;_ @_ "/>
    <numFmt numFmtId="165" formatCode="_(* #,##0.00_);_(* \(#,##0.00\);_(* &quot;-&quot;??_);_(@_)"/>
    <numFmt numFmtId="166" formatCode="[$$]\ #,##0.00;\-[$$]\ #,##0.00"/>
    <numFmt numFmtId="167" formatCode="&quot;$&quot;\ #,##0"/>
    <numFmt numFmtId="168" formatCode="0.0"/>
  </numFmts>
  <fonts count="29"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4"/>
      <color theme="0"/>
      <name val="Tahoma"/>
      <family val="2"/>
    </font>
    <font>
      <sz val="11"/>
      <name val="Tahoma"/>
      <family val="2"/>
    </font>
    <font>
      <b/>
      <sz val="11"/>
      <color theme="0"/>
      <name val="Tahoma"/>
      <family val="2"/>
    </font>
    <font>
      <b/>
      <sz val="11"/>
      <name val="Tahoma"/>
      <family val="2"/>
    </font>
    <font>
      <b/>
      <sz val="11"/>
      <color indexed="8"/>
      <name val="Tahoma"/>
      <family val="2"/>
    </font>
    <font>
      <sz val="11"/>
      <color indexed="8"/>
      <name val="Tahoma"/>
      <family val="2"/>
    </font>
    <font>
      <b/>
      <sz val="14"/>
      <color theme="1"/>
      <name val="Tahoma"/>
      <family val="2"/>
    </font>
    <font>
      <sz val="8"/>
      <color theme="0"/>
      <name val="Tahoma"/>
      <family val="2"/>
    </font>
    <font>
      <b/>
      <sz val="11"/>
      <color theme="1"/>
      <name val="Tahoma"/>
      <family val="2"/>
    </font>
    <font>
      <sz val="8"/>
      <name val="Tahoma"/>
      <family val="2"/>
    </font>
    <font>
      <b/>
      <sz val="12"/>
      <color theme="0"/>
      <name val="Tahoma"/>
      <family val="2"/>
    </font>
    <font>
      <sz val="12"/>
      <name val="Tahoma"/>
      <family val="2"/>
    </font>
    <font>
      <b/>
      <sz val="12"/>
      <name val="Tahoma"/>
      <family val="2"/>
    </font>
    <font>
      <b/>
      <sz val="14"/>
      <color indexed="9"/>
      <name val="Tahoma"/>
      <family val="2"/>
    </font>
    <font>
      <b/>
      <sz val="16"/>
      <color theme="0"/>
      <name val="Tahoma"/>
      <family val="2"/>
    </font>
    <font>
      <b/>
      <u/>
      <sz val="11"/>
      <name val="Tahoma"/>
      <family val="2"/>
    </font>
    <font>
      <sz val="11"/>
      <color rgb="FF000000"/>
      <name val="Tahoma"/>
      <family val="2"/>
    </font>
    <font>
      <b/>
      <sz val="11"/>
      <color rgb="FF000000"/>
      <name val="Tahoma"/>
      <family val="2"/>
    </font>
    <font>
      <b/>
      <sz val="12"/>
      <color theme="1"/>
      <name val="Tahoma"/>
      <family val="2"/>
    </font>
    <font>
      <sz val="12"/>
      <color theme="1"/>
      <name val="Tahoma"/>
      <family val="2"/>
    </font>
    <font>
      <b/>
      <sz val="13"/>
      <color theme="0"/>
      <name val="Tahoma"/>
      <family val="2"/>
    </font>
    <font>
      <b/>
      <sz val="13"/>
      <name val="Tahoma"/>
      <family val="2"/>
    </font>
    <font>
      <sz val="12"/>
      <color theme="0"/>
      <name val="Tahoma"/>
      <family val="2"/>
    </font>
    <font>
      <sz val="10"/>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4" tint="-0.249977111117893"/>
        <bgColor indexed="64"/>
      </patternFill>
    </fill>
    <fill>
      <patternFill patternType="solid">
        <fgColor theme="5" tint="0.39997558519241921"/>
        <bgColor indexed="64"/>
      </patternFill>
    </fill>
    <fill>
      <patternFill patternType="solid">
        <fgColor rgb="FFC00000"/>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right style="thin">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xf numFmtId="0" fontId="1" fillId="0" borderId="0" applyNumberFormat="0" applyFill="0" applyBorder="0" applyAlignment="0" applyProtection="0"/>
    <xf numFmtId="165"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149">
    <xf numFmtId="0" fontId="0" fillId="0" borderId="0" xfId="0"/>
    <xf numFmtId="0" fontId="4" fillId="0" borderId="0" xfId="0" applyFont="1" applyAlignment="1">
      <alignment vertical="center"/>
    </xf>
    <xf numFmtId="0" fontId="6" fillId="0" borderId="0" xfId="5" applyFont="1" applyFill="1" applyAlignment="1">
      <alignment horizontal="justify" vertical="center" wrapText="1"/>
    </xf>
    <xf numFmtId="0" fontId="4" fillId="0" borderId="1" xfId="0" applyFont="1" applyBorder="1" applyAlignment="1">
      <alignment horizontal="center" vertical="center"/>
    </xf>
    <xf numFmtId="0" fontId="4" fillId="0" borderId="0" xfId="0" applyFont="1"/>
    <xf numFmtId="0" fontId="6" fillId="0" borderId="0" xfId="0" applyFont="1" applyAlignment="1">
      <alignment vertical="center" wrapText="1"/>
    </xf>
    <xf numFmtId="2" fontId="16" fillId="0" borderId="1" xfId="0" applyNumberFormat="1" applyFont="1" applyBorder="1" applyAlignment="1">
      <alignment horizontal="center" vertical="center" wrapText="1"/>
    </xf>
    <xf numFmtId="0" fontId="6" fillId="0" borderId="0" xfId="6" applyFont="1" applyFill="1" applyAlignment="1">
      <alignment horizontal="justify" vertical="center" wrapText="1"/>
    </xf>
    <xf numFmtId="2" fontId="16" fillId="3"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14" fillId="0" borderId="0" xfId="6" applyFont="1" applyFill="1" applyAlignment="1">
      <alignment horizontal="center" vertical="center" wrapText="1"/>
    </xf>
    <xf numFmtId="0" fontId="19" fillId="4" borderId="0" xfId="6" applyFont="1" applyFill="1" applyAlignment="1">
      <alignment horizontal="justify" vertical="center" wrapText="1"/>
    </xf>
    <xf numFmtId="0" fontId="12" fillId="4" borderId="0" xfId="6" applyFont="1" applyFill="1" applyAlignment="1">
      <alignment horizontal="center" vertical="center" wrapText="1"/>
    </xf>
    <xf numFmtId="2" fontId="19" fillId="4" borderId="11" xfId="0" applyNumberFormat="1" applyFont="1" applyFill="1" applyBorder="1" applyAlignment="1">
      <alignment horizontal="center" vertical="center" wrapText="1"/>
    </xf>
    <xf numFmtId="0" fontId="8" fillId="5" borderId="0" xfId="0" applyFont="1" applyFill="1" applyAlignment="1">
      <alignment vertical="center" wrapText="1"/>
    </xf>
    <xf numFmtId="0" fontId="8" fillId="5" borderId="0" xfId="0" applyFont="1" applyFill="1" applyAlignment="1">
      <alignment horizontal="justify" vertical="center" wrapText="1"/>
    </xf>
    <xf numFmtId="0" fontId="8" fillId="0" borderId="0" xfId="0" applyFont="1" applyAlignment="1">
      <alignment horizontal="center" vertical="center" wrapText="1"/>
    </xf>
    <xf numFmtId="0" fontId="16" fillId="0" borderId="1" xfId="0" applyFont="1" applyBorder="1" applyAlignment="1">
      <alignment horizontal="center" vertical="center" wrapText="1"/>
    </xf>
    <xf numFmtId="0" fontId="5" fillId="7"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5" fillId="9" borderId="1" xfId="5" applyFont="1" applyFill="1" applyBorder="1" applyAlignment="1">
      <alignment horizontal="center" vertical="center" wrapText="1"/>
    </xf>
    <xf numFmtId="2" fontId="5" fillId="7" borderId="1" xfId="5" applyNumberFormat="1" applyFont="1" applyFill="1" applyBorder="1" applyAlignment="1">
      <alignment horizontal="center" vertical="center" wrapText="1"/>
    </xf>
    <xf numFmtId="2" fontId="3" fillId="8" borderId="1" xfId="5" applyNumberFormat="1" applyFont="1" applyFill="1" applyBorder="1" applyAlignment="1">
      <alignment horizontal="center" vertical="center" wrapText="1"/>
    </xf>
    <xf numFmtId="2" fontId="5" fillId="9" borderId="1" xfId="5"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24" fillId="0" borderId="0" xfId="0" applyFont="1"/>
    <xf numFmtId="0" fontId="7" fillId="4" borderId="1" xfId="0" applyFont="1" applyFill="1" applyBorder="1" applyAlignment="1">
      <alignment horizontal="center" vertical="center"/>
    </xf>
    <xf numFmtId="0" fontId="7" fillId="7" borderId="1" xfId="5" applyFont="1" applyFill="1" applyBorder="1" applyAlignment="1">
      <alignment horizontal="center" vertical="center" wrapText="1"/>
    </xf>
    <xf numFmtId="0" fontId="8" fillId="8" borderId="1" xfId="5" applyFont="1" applyFill="1" applyBorder="1" applyAlignment="1">
      <alignment horizontal="center" vertical="center" wrapText="1"/>
    </xf>
    <xf numFmtId="0" fontId="7" fillId="9" borderId="1" xfId="5" applyFont="1" applyFill="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4" fillId="0" borderId="1" xfId="0" applyFont="1" applyBorder="1"/>
    <xf numFmtId="2" fontId="4" fillId="0" borderId="1" xfId="0" applyNumberFormat="1" applyFont="1" applyBorder="1" applyAlignment="1">
      <alignment horizontal="center"/>
    </xf>
    <xf numFmtId="0" fontId="4" fillId="0" borderId="1" xfId="0" applyFont="1" applyBorder="1" applyAlignment="1">
      <alignment vertical="center" wrapText="1"/>
    </xf>
    <xf numFmtId="2" fontId="7" fillId="7" borderId="1" xfId="5" applyNumberFormat="1" applyFont="1" applyFill="1" applyBorder="1" applyAlignment="1">
      <alignment horizontal="center" vertical="center" wrapText="1"/>
    </xf>
    <xf numFmtId="2" fontId="8" fillId="8" borderId="1" xfId="5" applyNumberFormat="1" applyFont="1" applyFill="1" applyBorder="1" applyAlignment="1">
      <alignment horizontal="center" vertical="center" wrapText="1"/>
    </xf>
    <xf numFmtId="2" fontId="7" fillId="9" borderId="1" xfId="5" applyNumberFormat="1"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vertical="center"/>
    </xf>
    <xf numFmtId="0" fontId="24" fillId="0" borderId="17" xfId="0" applyFont="1" applyBorder="1" applyAlignment="1">
      <alignment vertical="center"/>
    </xf>
    <xf numFmtId="1" fontId="26" fillId="0" borderId="0" xfId="8" applyNumberFormat="1" applyFont="1" applyAlignment="1">
      <alignment horizontal="center" vertical="center" wrapText="1"/>
    </xf>
    <xf numFmtId="0" fontId="24" fillId="0" borderId="19" xfId="0" applyFont="1" applyBorder="1" applyAlignment="1">
      <alignment vertical="center"/>
    </xf>
    <xf numFmtId="0" fontId="23" fillId="3" borderId="1" xfId="0" applyFont="1" applyFill="1" applyBorder="1" applyAlignment="1">
      <alignment horizontal="center" vertical="center"/>
    </xf>
    <xf numFmtId="0" fontId="23" fillId="0" borderId="0" xfId="0" applyFont="1" applyAlignment="1">
      <alignment vertical="center"/>
    </xf>
    <xf numFmtId="0" fontId="23" fillId="3" borderId="0" xfId="0" applyFont="1" applyFill="1" applyAlignment="1">
      <alignment vertical="center"/>
    </xf>
    <xf numFmtId="41" fontId="23" fillId="3" borderId="0" xfId="9" applyFont="1" applyFill="1" applyBorder="1" applyAlignment="1">
      <alignment horizontal="center" vertical="center"/>
    </xf>
    <xf numFmtId="0" fontId="24" fillId="3" borderId="0" xfId="0" applyFont="1" applyFill="1" applyAlignment="1">
      <alignment vertical="center"/>
    </xf>
    <xf numFmtId="0" fontId="24" fillId="3" borderId="1" xfId="0" applyFont="1" applyFill="1" applyBorder="1" applyAlignment="1">
      <alignment horizontal="center" vertical="center"/>
    </xf>
    <xf numFmtId="167" fontId="24" fillId="3" borderId="1" xfId="0" applyNumberFormat="1" applyFont="1" applyFill="1" applyBorder="1" applyAlignment="1">
      <alignment vertical="center"/>
    </xf>
    <xf numFmtId="0" fontId="24" fillId="0" borderId="18" xfId="0" applyFont="1" applyBorder="1" applyAlignment="1">
      <alignment vertical="center"/>
    </xf>
    <xf numFmtId="0" fontId="24" fillId="0" borderId="15" xfId="0" applyFont="1" applyBorder="1" applyAlignment="1">
      <alignment vertical="center"/>
    </xf>
    <xf numFmtId="0" fontId="27" fillId="10" borderId="15" xfId="0" applyFont="1" applyFill="1" applyBorder="1" applyAlignment="1">
      <alignment vertical="center"/>
    </xf>
    <xf numFmtId="0" fontId="24" fillId="0" borderId="20" xfId="0" applyFont="1" applyBorder="1" applyAlignment="1">
      <alignment vertical="center"/>
    </xf>
    <xf numFmtId="2" fontId="2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0" fontId="17" fillId="3" borderId="0" xfId="0" applyFont="1" applyFill="1" applyAlignment="1">
      <alignment horizontal="center" vertical="center" wrapText="1"/>
    </xf>
    <xf numFmtId="0" fontId="17" fillId="3" borderId="14" xfId="0" applyFont="1" applyFill="1" applyBorder="1" applyAlignment="1">
      <alignment horizontal="center" vertical="center" wrapText="1"/>
    </xf>
    <xf numFmtId="0" fontId="8" fillId="5" borderId="0" xfId="0" applyFont="1" applyFill="1" applyAlignment="1">
      <alignment horizontal="justify" vertical="center" wrapText="1"/>
    </xf>
    <xf numFmtId="0" fontId="6" fillId="0" borderId="17" xfId="0" applyFont="1" applyBorder="1" applyAlignment="1">
      <alignment horizontal="justify" vertical="center" wrapText="1"/>
    </xf>
    <xf numFmtId="0" fontId="6" fillId="0" borderId="0" xfId="0" applyFont="1" applyAlignment="1">
      <alignment horizontal="justify" vertical="center" wrapText="1"/>
    </xf>
    <xf numFmtId="0" fontId="6" fillId="0" borderId="19" xfId="0" applyFont="1" applyBorder="1" applyAlignment="1">
      <alignment horizontal="justify" vertical="center" wrapText="1"/>
    </xf>
    <xf numFmtId="0" fontId="8" fillId="5" borderId="0" xfId="0" applyFont="1" applyFill="1" applyAlignment="1">
      <alignment horizontal="center" vertical="center" wrapText="1"/>
    </xf>
    <xf numFmtId="0" fontId="7" fillId="6" borderId="21"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19"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6" fillId="5" borderId="18" xfId="0" applyFont="1" applyFill="1" applyBorder="1" applyAlignment="1">
      <alignment horizontal="justify" vertical="center" wrapText="1"/>
    </xf>
    <xf numFmtId="0" fontId="6" fillId="5" borderId="15" xfId="0" applyFont="1" applyFill="1" applyBorder="1" applyAlignment="1">
      <alignment horizontal="justify" vertical="center" wrapText="1"/>
    </xf>
    <xf numFmtId="0" fontId="6" fillId="5" borderId="20" xfId="0" applyFont="1" applyFill="1" applyBorder="1" applyAlignment="1">
      <alignment horizontal="justify" vertical="center" wrapText="1"/>
    </xf>
    <xf numFmtId="0" fontId="8" fillId="0" borderId="17" xfId="0" applyFont="1" applyBorder="1" applyAlignment="1">
      <alignment horizontal="justify" vertical="center" wrapText="1"/>
    </xf>
    <xf numFmtId="0" fontId="8" fillId="0" borderId="0" xfId="0" applyFont="1" applyAlignment="1">
      <alignment horizontal="justify" vertical="center" wrapText="1"/>
    </xf>
    <xf numFmtId="0" fontId="8" fillId="0" borderId="19" xfId="0" applyFont="1" applyBorder="1" applyAlignment="1">
      <alignment horizontal="justify" vertical="center" wrapText="1"/>
    </xf>
    <xf numFmtId="0" fontId="6" fillId="5" borderId="17" xfId="0" applyFont="1" applyFill="1" applyBorder="1" applyAlignment="1">
      <alignment horizontal="justify" vertical="center" wrapText="1"/>
    </xf>
    <xf numFmtId="0" fontId="6" fillId="5" borderId="0" xfId="0" applyFont="1" applyFill="1" applyAlignment="1">
      <alignment horizontal="justify" vertical="center" wrapText="1"/>
    </xf>
    <xf numFmtId="0" fontId="6" fillId="5" borderId="19" xfId="0" applyFont="1" applyFill="1" applyBorder="1" applyAlignment="1">
      <alignment horizontal="justify" vertical="center" wrapText="1"/>
    </xf>
    <xf numFmtId="0" fontId="8" fillId="0" borderId="17" xfId="0" applyFont="1" applyBorder="1" applyAlignment="1">
      <alignment horizontal="left" vertical="center" wrapText="1"/>
    </xf>
    <xf numFmtId="0" fontId="8" fillId="0" borderId="0" xfId="0" applyFont="1" applyAlignment="1">
      <alignment horizontal="left" vertical="center" wrapText="1"/>
    </xf>
    <xf numFmtId="0" fontId="8"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2" fontId="16" fillId="3" borderId="1" xfId="0" applyNumberFormat="1" applyFont="1" applyFill="1" applyBorder="1" applyAlignment="1">
      <alignment horizontal="center" vertical="center" wrapText="1"/>
    </xf>
    <xf numFmtId="2" fontId="16" fillId="3" borderId="7" xfId="0" applyNumberFormat="1" applyFont="1" applyFill="1" applyBorder="1" applyAlignment="1">
      <alignment horizontal="center" vertical="center" wrapText="1"/>
    </xf>
    <xf numFmtId="2" fontId="16" fillId="3" borderId="12" xfId="0" applyNumberFormat="1" applyFont="1" applyFill="1" applyBorder="1" applyAlignment="1">
      <alignment horizontal="center" vertical="center" wrapText="1"/>
    </xf>
    <xf numFmtId="2" fontId="16" fillId="3" borderId="1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3" fillId="0" borderId="0"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5" fillId="9" borderId="3" xfId="5" applyFont="1" applyFill="1" applyBorder="1" applyAlignment="1">
      <alignment horizontal="center" vertical="center" wrapText="1"/>
    </xf>
    <xf numFmtId="0" fontId="5" fillId="9" borderId="4" xfId="5" applyFont="1" applyFill="1" applyBorder="1" applyAlignment="1">
      <alignment horizontal="center" vertical="center" wrapText="1"/>
    </xf>
    <xf numFmtId="0" fontId="16"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6" fillId="0" borderId="1" xfId="0" applyFont="1" applyBorder="1" applyAlignment="1">
      <alignment horizontal="justify" vertical="center" wrapText="1"/>
    </xf>
    <xf numFmtId="2" fontId="6" fillId="3"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3" fillId="8" borderId="3"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18" fillId="4" borderId="1" xfId="0" applyFont="1" applyFill="1" applyBorder="1" applyAlignment="1">
      <alignment horizontal="center" vertical="center" wrapText="1"/>
    </xf>
    <xf numFmtId="164" fontId="18" fillId="4" borderId="1" xfId="2" applyNumberFormat="1" applyFont="1" applyFill="1" applyBorder="1" applyAlignment="1">
      <alignment horizontal="center" vertical="center" wrapText="1"/>
    </xf>
    <xf numFmtId="0" fontId="5" fillId="7" borderId="3" xfId="5" applyFont="1" applyFill="1" applyBorder="1" applyAlignment="1">
      <alignment horizontal="center" vertical="center" wrapText="1"/>
    </xf>
    <xf numFmtId="0" fontId="5" fillId="7" borderId="4" xfId="5" applyFont="1" applyFill="1" applyBorder="1" applyAlignment="1">
      <alignment horizontal="center" vertical="center" wrapText="1"/>
    </xf>
    <xf numFmtId="0" fontId="8" fillId="0" borderId="7" xfId="0" applyFont="1" applyBorder="1" applyAlignment="1">
      <alignment horizontal="justify" vertical="center" wrapText="1"/>
    </xf>
    <xf numFmtId="0" fontId="6" fillId="0" borderId="7" xfId="0" applyFont="1" applyBorder="1" applyAlignment="1">
      <alignment horizontal="justify" vertical="center" wrapText="1"/>
    </xf>
    <xf numFmtId="49" fontId="6" fillId="2" borderId="1" xfId="0" applyNumberFormat="1" applyFont="1" applyFill="1" applyBorder="1" applyAlignment="1">
      <alignment horizontal="justify" vertical="center" wrapText="1"/>
    </xf>
    <xf numFmtId="0" fontId="6" fillId="2" borderId="1" xfId="0" applyFont="1" applyFill="1" applyBorder="1" applyAlignment="1">
      <alignment horizontal="justify" vertical="center" wrapText="1"/>
    </xf>
    <xf numFmtId="49" fontId="6" fillId="0" borderId="1" xfId="0" applyNumberFormat="1" applyFont="1" applyBorder="1" applyAlignment="1">
      <alignment horizontal="justify" vertical="center" wrapText="1"/>
    </xf>
    <xf numFmtId="0" fontId="10" fillId="0" borderId="11"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0" xfId="0" applyFont="1" applyAlignment="1">
      <alignment horizontal="justify" vertical="center" wrapText="1"/>
    </xf>
    <xf numFmtId="0" fontId="10" fillId="0" borderId="16"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5" xfId="0" applyFont="1" applyBorder="1" applyAlignment="1">
      <alignment horizontal="justify" vertical="center" wrapText="1"/>
    </xf>
    <xf numFmtId="0" fontId="10" fillId="0" borderId="2" xfId="0" applyFont="1" applyBorder="1" applyAlignment="1">
      <alignment horizontal="justify" vertical="center" wrapText="1"/>
    </xf>
    <xf numFmtId="0" fontId="10" fillId="0" borderId="6"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16" xfId="0" applyFont="1" applyBorder="1" applyAlignment="1">
      <alignment horizontal="justify" vertical="center" wrapText="1"/>
    </xf>
    <xf numFmtId="2" fontId="6" fillId="3" borderId="10" xfId="0" applyNumberFormat="1" applyFont="1" applyFill="1" applyBorder="1" applyAlignment="1">
      <alignment horizontal="center" vertical="center" wrapText="1"/>
    </xf>
    <xf numFmtId="2" fontId="28" fillId="3" borderId="1" xfId="0" applyNumberFormat="1" applyFont="1" applyFill="1" applyBorder="1" applyAlignment="1">
      <alignment horizontal="center" vertical="center" wrapText="1"/>
    </xf>
    <xf numFmtId="168" fontId="24" fillId="3" borderId="7" xfId="0" applyNumberFormat="1" applyFont="1" applyFill="1" applyBorder="1" applyAlignment="1">
      <alignment horizontal="center" vertical="center"/>
    </xf>
    <xf numFmtId="168" fontId="24" fillId="3" borderId="12" xfId="0" applyNumberFormat="1" applyFont="1" applyFill="1" applyBorder="1" applyAlignment="1">
      <alignment horizontal="center" vertical="center"/>
    </xf>
    <xf numFmtId="168" fontId="24" fillId="3" borderId="11" xfId="0" applyNumberFormat="1" applyFont="1" applyFill="1" applyBorder="1" applyAlignment="1">
      <alignment horizontal="center" vertical="center"/>
    </xf>
    <xf numFmtId="0" fontId="24" fillId="3" borderId="1" xfId="0" applyFont="1" applyFill="1" applyBorder="1" applyAlignment="1">
      <alignment horizontal="left" vertical="center"/>
    </xf>
    <xf numFmtId="0" fontId="23" fillId="3" borderId="1" xfId="0" applyFont="1" applyFill="1" applyBorder="1" applyAlignment="1">
      <alignment horizontal="center" vertical="center"/>
    </xf>
    <xf numFmtId="0" fontId="15" fillId="4" borderId="1" xfId="0" applyFont="1" applyFill="1" applyBorder="1" applyAlignment="1">
      <alignment horizontal="center" vertical="center" wrapText="1"/>
    </xf>
    <xf numFmtId="167" fontId="23" fillId="0" borderId="1" xfId="9" applyNumberFormat="1" applyFont="1" applyFill="1" applyBorder="1" applyAlignment="1">
      <alignment horizontal="center" vertical="center"/>
    </xf>
    <xf numFmtId="1" fontId="5" fillId="4" borderId="21" xfId="8" applyNumberFormat="1" applyFont="1" applyFill="1" applyBorder="1" applyAlignment="1">
      <alignment horizontal="center" vertical="center" wrapText="1"/>
    </xf>
    <xf numFmtId="1" fontId="5" fillId="4" borderId="22" xfId="8" applyNumberFormat="1" applyFont="1" applyFill="1" applyBorder="1" applyAlignment="1">
      <alignment horizontal="center" vertical="center" wrapText="1"/>
    </xf>
    <xf numFmtId="1" fontId="5" fillId="4" borderId="23" xfId="8" applyNumberFormat="1" applyFont="1" applyFill="1" applyBorder="1" applyAlignment="1">
      <alignment horizontal="center" vertical="center" wrapText="1"/>
    </xf>
    <xf numFmtId="1" fontId="25" fillId="4" borderId="18" xfId="8" applyNumberFormat="1" applyFont="1" applyFill="1" applyBorder="1" applyAlignment="1">
      <alignment horizontal="center" vertical="center" wrapText="1"/>
    </xf>
    <xf numFmtId="1" fontId="25" fillId="4" borderId="15" xfId="8" applyNumberFormat="1" applyFont="1" applyFill="1" applyBorder="1" applyAlignment="1">
      <alignment horizontal="center" vertical="center" wrapText="1"/>
    </xf>
    <xf numFmtId="1" fontId="25" fillId="4" borderId="20" xfId="8"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166" fontId="23" fillId="3" borderId="1" xfId="0" applyNumberFormat="1" applyFont="1" applyFill="1" applyBorder="1" applyAlignment="1">
      <alignment horizontal="center" vertical="center" wrapText="1"/>
    </xf>
    <xf numFmtId="167" fontId="23" fillId="0" borderId="3" xfId="9" applyNumberFormat="1" applyFont="1" applyFill="1" applyBorder="1" applyAlignment="1">
      <alignment horizontal="center" vertical="center"/>
    </xf>
    <xf numFmtId="167" fontId="23" fillId="0" borderId="4" xfId="9" applyNumberFormat="1" applyFont="1" applyFill="1" applyBorder="1" applyAlignment="1">
      <alignment horizontal="center" vertical="center"/>
    </xf>
    <xf numFmtId="167" fontId="23" fillId="0" borderId="10" xfId="9" applyNumberFormat="1" applyFont="1" applyFill="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10" xfId="0" applyFont="1" applyFill="1" applyBorder="1" applyAlignment="1">
      <alignment horizontal="center" vertical="center"/>
    </xf>
  </cellXfs>
  <cellStyles count="10">
    <cellStyle name="Estilo 1" xfId="1" xr:uid="{00000000-0005-0000-0000-000000000000}"/>
    <cellStyle name="Millares" xfId="2" builtinId="3"/>
    <cellStyle name="Millares [0] 2" xfId="9" xr:uid="{D37F455F-9034-4DC0-879B-E5783F572462}"/>
    <cellStyle name="Normal" xfId="0" builtinId="0"/>
    <cellStyle name="Normal 2" xfId="3" xr:uid="{00000000-0005-0000-0000-000003000000}"/>
    <cellStyle name="Normal 2 10" xfId="7" xr:uid="{0135D932-8BBE-48CC-9F72-18E9851D444A}"/>
    <cellStyle name="Normal 3" xfId="4" xr:uid="{00000000-0005-0000-0000-000004000000}"/>
    <cellStyle name="Normal 3 2" xfId="8" xr:uid="{3E7507F3-0AD0-4BB8-8E0D-781656750307}"/>
    <cellStyle name="Normal_Slips Publicados_Condiciones Complementarias TRDM" xfId="5" xr:uid="{00000000-0005-0000-0000-000008000000}"/>
    <cellStyle name="Normal_Slips técnicos VDD - IND" xfId="6"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143"/>
  <sheetViews>
    <sheetView showGridLines="0" topLeftCell="A4" workbookViewId="0">
      <selection activeCell="A8" sqref="A8:D8"/>
    </sheetView>
  </sheetViews>
  <sheetFormatPr baseColWidth="10" defaultColWidth="10.7109375" defaultRowHeight="14.25" x14ac:dyDescent="0.25"/>
  <cols>
    <col min="1" max="4" width="39.5703125" style="1" customWidth="1"/>
    <col min="5" max="16384" width="10.7109375" style="1"/>
  </cols>
  <sheetData>
    <row r="1" spans="1:256" ht="21.4" customHeight="1" x14ac:dyDescent="0.25">
      <c r="A1" s="64" t="s">
        <v>1</v>
      </c>
      <c r="B1" s="65"/>
      <c r="C1" s="65"/>
      <c r="D1" s="66"/>
      <c r="E1" s="15"/>
      <c r="F1" s="15"/>
      <c r="G1" s="1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28.5" customHeight="1" x14ac:dyDescent="0.25">
      <c r="A2" s="67" t="s">
        <v>60</v>
      </c>
      <c r="B2" s="68"/>
      <c r="C2" s="68"/>
      <c r="D2" s="69"/>
      <c r="E2" s="15"/>
      <c r="F2" s="15"/>
      <c r="G2" s="1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14.25" customHeight="1" thickBot="1" x14ac:dyDescent="0.3">
      <c r="A3" s="70" t="s">
        <v>61</v>
      </c>
      <c r="B3" s="71"/>
      <c r="C3" s="71"/>
      <c r="D3" s="72"/>
      <c r="E3" s="15"/>
      <c r="F3" s="15"/>
      <c r="G3" s="1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67.900000000000006" customHeight="1" x14ac:dyDescent="0.25">
      <c r="A4" s="60" t="s">
        <v>62</v>
      </c>
      <c r="B4" s="61"/>
      <c r="C4" s="61"/>
      <c r="D4" s="62"/>
      <c r="E4" s="15"/>
      <c r="F4" s="15"/>
      <c r="G4" s="1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68.25" customHeight="1" x14ac:dyDescent="0.25">
      <c r="A5" s="60" t="s">
        <v>73</v>
      </c>
      <c r="B5" s="61"/>
      <c r="C5" s="61"/>
      <c r="D5" s="62"/>
      <c r="E5" s="59"/>
      <c r="F5" s="59"/>
      <c r="G5" s="1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1.4" customHeight="1" x14ac:dyDescent="0.25">
      <c r="A6" s="76" t="s">
        <v>74</v>
      </c>
      <c r="B6" s="77"/>
      <c r="C6" s="77"/>
      <c r="D6" s="78"/>
      <c r="E6" s="15"/>
      <c r="F6" s="15"/>
      <c r="G6" s="1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21.4" customHeight="1" x14ac:dyDescent="0.25">
      <c r="A7" s="76" t="s">
        <v>63</v>
      </c>
      <c r="B7" s="77"/>
      <c r="C7" s="77"/>
      <c r="D7" s="78"/>
      <c r="E7" s="15"/>
      <c r="F7" s="15"/>
      <c r="G7" s="1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pans="1:256" ht="61.15" customHeight="1" x14ac:dyDescent="0.25">
      <c r="A8" s="60" t="s">
        <v>64</v>
      </c>
      <c r="B8" s="61"/>
      <c r="C8" s="61"/>
      <c r="D8" s="62"/>
      <c r="E8" s="15"/>
      <c r="F8" s="15"/>
      <c r="G8" s="1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ht="67.900000000000006" customHeight="1" x14ac:dyDescent="0.25">
      <c r="A9" s="60" t="s">
        <v>65</v>
      </c>
      <c r="B9" s="61"/>
      <c r="C9" s="61"/>
      <c r="D9" s="62"/>
      <c r="E9" s="59"/>
      <c r="F9" s="59"/>
      <c r="G9" s="1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ht="67.900000000000006" customHeight="1" x14ac:dyDescent="0.25">
      <c r="A10" s="60" t="s">
        <v>66</v>
      </c>
      <c r="B10" s="61"/>
      <c r="C10" s="61"/>
      <c r="D10" s="62"/>
      <c r="E10" s="63"/>
      <c r="F10" s="63"/>
      <c r="G10" s="1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ht="81.400000000000006" customHeight="1" x14ac:dyDescent="0.25">
      <c r="A11" s="79" t="s">
        <v>67</v>
      </c>
      <c r="B11" s="80"/>
      <c r="C11" s="80"/>
      <c r="D11" s="81"/>
      <c r="E11" s="16"/>
      <c r="F11" s="15"/>
      <c r="G11" s="1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ht="49.9" customHeight="1" x14ac:dyDescent="0.25">
      <c r="A12" s="82" t="s">
        <v>68</v>
      </c>
      <c r="B12" s="83"/>
      <c r="C12" s="83"/>
      <c r="D12" s="84"/>
      <c r="E12" s="15"/>
      <c r="F12" s="15"/>
      <c r="G12" s="1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ht="27.4" customHeight="1" x14ac:dyDescent="0.25">
      <c r="A13" s="85" t="s">
        <v>69</v>
      </c>
      <c r="B13" s="86"/>
      <c r="C13" s="86"/>
      <c r="D13" s="87"/>
      <c r="E13" s="15"/>
      <c r="F13" s="15"/>
      <c r="G13" s="1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ht="67.900000000000006" customHeight="1" x14ac:dyDescent="0.25">
      <c r="A14" s="85" t="s">
        <v>70</v>
      </c>
      <c r="B14" s="86"/>
      <c r="C14" s="86"/>
      <c r="D14" s="87"/>
      <c r="E14" s="15"/>
      <c r="F14" s="15"/>
      <c r="G14" s="1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ht="47.65" customHeight="1" x14ac:dyDescent="0.25">
      <c r="A15" s="79" t="s">
        <v>71</v>
      </c>
      <c r="B15" s="80"/>
      <c r="C15" s="80"/>
      <c r="D15" s="81"/>
      <c r="E15" s="15"/>
      <c r="F15" s="15"/>
      <c r="G15" s="1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ht="67.900000000000006" customHeight="1" thickBot="1" x14ac:dyDescent="0.3">
      <c r="A16" s="73" t="s">
        <v>72</v>
      </c>
      <c r="B16" s="74"/>
      <c r="C16" s="74"/>
      <c r="D16" s="75"/>
      <c r="E16" s="15"/>
      <c r="F16" s="15"/>
      <c r="G16" s="1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x14ac:dyDescent="0.25">
      <c r="A17" s="5"/>
      <c r="B17" s="5"/>
      <c r="C17" s="5"/>
      <c r="D17" s="17"/>
      <c r="E17" s="15"/>
      <c r="F17" s="15"/>
      <c r="G17" s="1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x14ac:dyDescent="0.25">
      <c r="A18" s="5"/>
      <c r="B18" s="5"/>
      <c r="C18" s="5"/>
      <c r="D18" s="17"/>
      <c r="E18" s="15"/>
      <c r="F18" s="15"/>
      <c r="G18" s="1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x14ac:dyDescent="0.25">
      <c r="A19" s="5"/>
      <c r="B19" s="5"/>
      <c r="C19" s="5"/>
      <c r="D19" s="17"/>
      <c r="E19" s="15"/>
      <c r="F19" s="15"/>
      <c r="G19" s="1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x14ac:dyDescent="0.25">
      <c r="A20" s="5"/>
      <c r="B20" s="5"/>
      <c r="C20" s="5"/>
      <c r="D20" s="17"/>
      <c r="E20" s="15"/>
      <c r="F20" s="15"/>
      <c r="G20" s="1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x14ac:dyDescent="0.25">
      <c r="A21" s="5"/>
      <c r="B21" s="5"/>
      <c r="C21" s="5"/>
      <c r="D21" s="17"/>
      <c r="E21" s="15"/>
      <c r="F21" s="15"/>
      <c r="G21" s="1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x14ac:dyDescent="0.25">
      <c r="A22" s="5"/>
      <c r="B22" s="5"/>
      <c r="C22" s="5"/>
      <c r="D22" s="17"/>
      <c r="E22" s="15"/>
      <c r="F22" s="15"/>
      <c r="G22" s="1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x14ac:dyDescent="0.25">
      <c r="A23" s="5"/>
      <c r="B23" s="5"/>
      <c r="C23" s="5"/>
      <c r="D23" s="17"/>
      <c r="E23" s="15"/>
      <c r="F23" s="15"/>
      <c r="G23" s="1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x14ac:dyDescent="0.25">
      <c r="A24" s="5"/>
      <c r="B24" s="5"/>
      <c r="C24" s="5"/>
      <c r="D24" s="17"/>
      <c r="E24" s="15"/>
      <c r="F24" s="15"/>
      <c r="G24" s="1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x14ac:dyDescent="0.25">
      <c r="A25" s="5"/>
      <c r="B25" s="5"/>
      <c r="C25" s="5"/>
      <c r="D25" s="17"/>
      <c r="E25" s="15"/>
      <c r="F25" s="15"/>
      <c r="G25" s="1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x14ac:dyDescent="0.25">
      <c r="A26" s="5"/>
      <c r="B26" s="5"/>
      <c r="C26" s="5"/>
      <c r="D26" s="17"/>
      <c r="E26" s="15"/>
      <c r="F26" s="15"/>
      <c r="G26" s="1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x14ac:dyDescent="0.25">
      <c r="A27" s="5"/>
      <c r="B27" s="5"/>
      <c r="C27" s="5"/>
      <c r="D27" s="17"/>
      <c r="E27" s="15"/>
      <c r="F27" s="15"/>
      <c r="G27" s="1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x14ac:dyDescent="0.25">
      <c r="A28" s="5"/>
      <c r="B28" s="5"/>
      <c r="C28" s="5"/>
      <c r="D28" s="17"/>
      <c r="E28" s="15"/>
      <c r="F28" s="15"/>
      <c r="G28" s="1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x14ac:dyDescent="0.25">
      <c r="A29" s="5"/>
      <c r="B29" s="5"/>
      <c r="C29" s="5"/>
      <c r="D29" s="17"/>
      <c r="E29" s="15"/>
      <c r="F29" s="15"/>
      <c r="G29" s="1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x14ac:dyDescent="0.25">
      <c r="A30" s="5"/>
      <c r="B30" s="5"/>
      <c r="C30" s="5"/>
      <c r="D30" s="17"/>
      <c r="E30" s="15"/>
      <c r="F30" s="15"/>
      <c r="G30" s="1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x14ac:dyDescent="0.25">
      <c r="A31" s="5"/>
      <c r="B31" s="5"/>
      <c r="C31" s="5"/>
      <c r="D31" s="17"/>
      <c r="E31" s="15"/>
      <c r="F31" s="15"/>
      <c r="G31" s="1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sheetData>
  <mergeCells count="19">
    <mergeCell ref="A16:D16"/>
    <mergeCell ref="A6:D6"/>
    <mergeCell ref="A7:D7"/>
    <mergeCell ref="A8:D8"/>
    <mergeCell ref="A9:D9"/>
    <mergeCell ref="A11:D11"/>
    <mergeCell ref="A12:D12"/>
    <mergeCell ref="A13:D13"/>
    <mergeCell ref="A14:D14"/>
    <mergeCell ref="A15:D15"/>
    <mergeCell ref="E9:F9"/>
    <mergeCell ref="A10:D10"/>
    <mergeCell ref="E10:F10"/>
    <mergeCell ref="A1:D1"/>
    <mergeCell ref="A2:D2"/>
    <mergeCell ref="A3:D3"/>
    <mergeCell ref="A4:D4"/>
    <mergeCell ref="A5:D5"/>
    <mergeCell ref="E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4"/>
  <sheetViews>
    <sheetView showGridLines="0" topLeftCell="C8" zoomScale="80" zoomScaleNormal="80" workbookViewId="0">
      <selection activeCell="H50" sqref="H50"/>
    </sheetView>
  </sheetViews>
  <sheetFormatPr baseColWidth="10" defaultColWidth="11.42578125" defaultRowHeight="14.25" zeroHeight="1" x14ac:dyDescent="0.25"/>
  <cols>
    <col min="1" max="1" width="71.42578125" style="7" customWidth="1"/>
    <col min="2" max="2" width="10.7109375" style="11" customWidth="1"/>
    <col min="3" max="3" width="19.28515625" style="11" customWidth="1"/>
    <col min="4" max="4" width="20" style="7" customWidth="1"/>
    <col min="5" max="5" width="35.140625" style="7" bestFit="1" customWidth="1"/>
    <col min="6" max="6" width="18" style="7" customWidth="1"/>
    <col min="7" max="7" width="35.140625" style="7" bestFit="1" customWidth="1"/>
    <col min="8" max="8" width="18" style="7" customWidth="1"/>
    <col min="9" max="9" width="31.7109375" style="7" customWidth="1"/>
    <col min="10" max="10" width="18" style="7" customWidth="1"/>
    <col min="11" max="256" width="11.42578125" style="7" customWidth="1"/>
    <col min="257" max="16384" width="11.42578125" style="7"/>
  </cols>
  <sheetData>
    <row r="1" spans="1:10" s="4" customFormat="1" ht="17.649999999999999" customHeight="1" x14ac:dyDescent="0.2">
      <c r="A1" s="92" t="s">
        <v>55</v>
      </c>
      <c r="B1" s="92"/>
      <c r="C1" s="92"/>
      <c r="D1" s="92"/>
      <c r="E1" s="92"/>
      <c r="F1" s="92"/>
      <c r="G1" s="92"/>
      <c r="H1" s="92"/>
      <c r="I1" s="92"/>
      <c r="J1" s="92"/>
    </row>
    <row r="2" spans="1:10" s="2" customFormat="1" ht="46.5" customHeight="1" x14ac:dyDescent="0.25">
      <c r="A2" s="93" t="s">
        <v>43</v>
      </c>
      <c r="B2" s="93"/>
      <c r="C2" s="93"/>
      <c r="D2" s="93"/>
      <c r="E2" s="93"/>
      <c r="F2" s="93"/>
      <c r="G2" s="93"/>
      <c r="H2" s="93"/>
      <c r="I2" s="93"/>
      <c r="J2" s="93"/>
    </row>
    <row r="3" spans="1:10" s="2" customFormat="1" ht="19.5" customHeight="1" x14ac:dyDescent="0.25">
      <c r="A3" s="94" t="s">
        <v>1</v>
      </c>
      <c r="B3" s="94"/>
      <c r="C3" s="94"/>
      <c r="D3" s="94"/>
      <c r="E3" s="94"/>
      <c r="F3" s="94"/>
      <c r="G3" s="94"/>
      <c r="H3" s="94"/>
      <c r="I3" s="94"/>
      <c r="J3" s="94"/>
    </row>
    <row r="4" spans="1:10" s="5" customFormat="1" ht="44.25" customHeight="1" x14ac:dyDescent="0.25">
      <c r="A4" s="105" t="s">
        <v>2</v>
      </c>
      <c r="B4" s="105"/>
      <c r="C4" s="105"/>
      <c r="D4" s="106" t="s">
        <v>14</v>
      </c>
      <c r="E4" s="107" t="s">
        <v>89</v>
      </c>
      <c r="F4" s="108"/>
      <c r="G4" s="103" t="s">
        <v>89</v>
      </c>
      <c r="H4" s="104"/>
      <c r="I4" s="95" t="s">
        <v>89</v>
      </c>
      <c r="J4" s="96"/>
    </row>
    <row r="5" spans="1:10" s="5" customFormat="1" ht="80.25" customHeight="1" x14ac:dyDescent="0.25">
      <c r="A5" s="105"/>
      <c r="B5" s="105"/>
      <c r="C5" s="105"/>
      <c r="D5" s="106"/>
      <c r="E5" s="19" t="s">
        <v>103</v>
      </c>
      <c r="F5" s="19" t="s">
        <v>0</v>
      </c>
      <c r="G5" s="20" t="s">
        <v>101</v>
      </c>
      <c r="H5" s="20" t="s">
        <v>0</v>
      </c>
      <c r="I5" s="21" t="s">
        <v>136</v>
      </c>
      <c r="J5" s="21" t="s">
        <v>0</v>
      </c>
    </row>
    <row r="6" spans="1:10" s="5" customFormat="1" ht="44.25" customHeight="1" x14ac:dyDescent="0.25">
      <c r="A6" s="98" t="s">
        <v>94</v>
      </c>
      <c r="B6" s="99"/>
      <c r="C6" s="99"/>
      <c r="D6" s="100">
        <v>100</v>
      </c>
      <c r="E6" s="97" t="s">
        <v>108</v>
      </c>
      <c r="F6" s="88">
        <v>100</v>
      </c>
      <c r="G6" s="97" t="s">
        <v>118</v>
      </c>
      <c r="H6" s="88">
        <v>0</v>
      </c>
      <c r="I6" s="97" t="s">
        <v>126</v>
      </c>
      <c r="J6" s="88">
        <v>100</v>
      </c>
    </row>
    <row r="7" spans="1:10" s="5" customFormat="1" ht="27.75" customHeight="1" x14ac:dyDescent="0.25">
      <c r="A7" s="99" t="s">
        <v>15</v>
      </c>
      <c r="B7" s="99"/>
      <c r="C7" s="9" t="s">
        <v>16</v>
      </c>
      <c r="D7" s="100"/>
      <c r="E7" s="97"/>
      <c r="F7" s="88"/>
      <c r="G7" s="97"/>
      <c r="H7" s="88"/>
      <c r="I7" s="97"/>
      <c r="J7" s="88"/>
    </row>
    <row r="8" spans="1:10" s="5" customFormat="1" ht="44.25" customHeight="1" x14ac:dyDescent="0.25">
      <c r="A8" s="113" t="s">
        <v>23</v>
      </c>
      <c r="B8" s="113"/>
      <c r="C8" s="9" t="s">
        <v>6</v>
      </c>
      <c r="D8" s="100"/>
      <c r="E8" s="97"/>
      <c r="F8" s="88"/>
      <c r="G8" s="97"/>
      <c r="H8" s="88"/>
      <c r="I8" s="97"/>
      <c r="J8" s="88"/>
    </row>
    <row r="9" spans="1:10" s="5" customFormat="1" ht="44.25" customHeight="1" x14ac:dyDescent="0.25">
      <c r="A9" s="113" t="s">
        <v>46</v>
      </c>
      <c r="B9" s="113"/>
      <c r="C9" s="9" t="s">
        <v>4</v>
      </c>
      <c r="D9" s="100"/>
      <c r="E9" s="97"/>
      <c r="F9" s="88"/>
      <c r="G9" s="97"/>
      <c r="H9" s="88"/>
      <c r="I9" s="97"/>
      <c r="J9" s="88"/>
    </row>
    <row r="10" spans="1:10" s="5" customFormat="1" ht="44.25" customHeight="1" x14ac:dyDescent="0.25">
      <c r="A10" s="113" t="s">
        <v>26</v>
      </c>
      <c r="B10" s="113"/>
      <c r="C10" s="9" t="s">
        <v>3</v>
      </c>
      <c r="D10" s="100"/>
      <c r="E10" s="97"/>
      <c r="F10" s="88"/>
      <c r="G10" s="97"/>
      <c r="H10" s="88"/>
      <c r="I10" s="97"/>
      <c r="J10" s="88"/>
    </row>
    <row r="11" spans="1:10" s="5" customFormat="1" ht="44.25" customHeight="1" x14ac:dyDescent="0.25">
      <c r="A11" s="113" t="s">
        <v>27</v>
      </c>
      <c r="B11" s="113"/>
      <c r="C11" s="9" t="s">
        <v>10</v>
      </c>
      <c r="D11" s="100"/>
      <c r="E11" s="97"/>
      <c r="F11" s="88"/>
      <c r="G11" s="97"/>
      <c r="H11" s="88"/>
      <c r="I11" s="97"/>
      <c r="J11" s="88"/>
    </row>
    <row r="12" spans="1:10" s="5" customFormat="1" ht="39" customHeight="1" x14ac:dyDescent="0.25">
      <c r="A12" s="113" t="s">
        <v>29</v>
      </c>
      <c r="B12" s="113"/>
      <c r="C12" s="9" t="s">
        <v>5</v>
      </c>
      <c r="D12" s="100"/>
      <c r="E12" s="97"/>
      <c r="F12" s="88"/>
      <c r="G12" s="97"/>
      <c r="H12" s="88"/>
      <c r="I12" s="97"/>
      <c r="J12" s="88"/>
    </row>
    <row r="13" spans="1:10" s="5" customFormat="1" ht="38.25" customHeight="1" x14ac:dyDescent="0.25">
      <c r="A13" s="113" t="s">
        <v>30</v>
      </c>
      <c r="B13" s="113"/>
      <c r="C13" s="9" t="s">
        <v>9</v>
      </c>
      <c r="D13" s="100"/>
      <c r="E13" s="97"/>
      <c r="F13" s="88"/>
      <c r="G13" s="97"/>
      <c r="H13" s="88"/>
      <c r="I13" s="97"/>
      <c r="J13" s="88"/>
    </row>
    <row r="14" spans="1:10" s="5" customFormat="1" ht="44.25" customHeight="1" x14ac:dyDescent="0.25">
      <c r="A14" s="113" t="s">
        <v>18</v>
      </c>
      <c r="B14" s="113"/>
      <c r="C14" s="9" t="s">
        <v>8</v>
      </c>
      <c r="D14" s="100"/>
      <c r="E14" s="97"/>
      <c r="F14" s="88"/>
      <c r="G14" s="97"/>
      <c r="H14" s="88"/>
      <c r="I14" s="97"/>
      <c r="J14" s="88"/>
    </row>
    <row r="15" spans="1:10" s="5" customFormat="1" ht="44.25" customHeight="1" x14ac:dyDescent="0.25">
      <c r="A15" s="113" t="s">
        <v>19</v>
      </c>
      <c r="B15" s="113"/>
      <c r="C15" s="9" t="s">
        <v>21</v>
      </c>
      <c r="D15" s="100"/>
      <c r="E15" s="97"/>
      <c r="F15" s="88"/>
      <c r="G15" s="97"/>
      <c r="H15" s="88"/>
      <c r="I15" s="97"/>
      <c r="J15" s="88"/>
    </row>
    <row r="16" spans="1:10" s="5" customFormat="1" ht="44.25" customHeight="1" x14ac:dyDescent="0.25">
      <c r="A16" s="113" t="s">
        <v>20</v>
      </c>
      <c r="B16" s="113"/>
      <c r="C16" s="9" t="s">
        <v>45</v>
      </c>
      <c r="D16" s="100"/>
      <c r="E16" s="97"/>
      <c r="F16" s="88"/>
      <c r="G16" s="97"/>
      <c r="H16" s="88"/>
      <c r="I16" s="97"/>
      <c r="J16" s="88"/>
    </row>
    <row r="17" spans="1:10" s="5" customFormat="1" ht="44.25" customHeight="1" x14ac:dyDescent="0.25">
      <c r="A17" s="113" t="s">
        <v>47</v>
      </c>
      <c r="B17" s="113"/>
      <c r="C17" s="9" t="s">
        <v>95</v>
      </c>
      <c r="D17" s="100"/>
      <c r="E17" s="97"/>
      <c r="F17" s="88"/>
      <c r="G17" s="97"/>
      <c r="H17" s="88"/>
      <c r="I17" s="97"/>
      <c r="J17" s="88"/>
    </row>
    <row r="18" spans="1:10" s="5" customFormat="1" ht="44.25" customHeight="1" x14ac:dyDescent="0.25">
      <c r="A18" s="98" t="s">
        <v>96</v>
      </c>
      <c r="B18" s="99"/>
      <c r="C18" s="99"/>
      <c r="D18" s="100">
        <v>50</v>
      </c>
      <c r="E18" s="88" t="s">
        <v>109</v>
      </c>
      <c r="F18" s="88">
        <v>50</v>
      </c>
      <c r="G18" s="88" t="s">
        <v>119</v>
      </c>
      <c r="H18" s="88">
        <v>0</v>
      </c>
      <c r="I18" s="88" t="s">
        <v>127</v>
      </c>
      <c r="J18" s="88">
        <v>50</v>
      </c>
    </row>
    <row r="19" spans="1:10" s="5" customFormat="1" ht="44.25" customHeight="1" x14ac:dyDescent="0.25">
      <c r="A19" s="112" t="s">
        <v>22</v>
      </c>
      <c r="B19" s="112"/>
      <c r="C19" s="9" t="s">
        <v>16</v>
      </c>
      <c r="D19" s="100"/>
      <c r="E19" s="88"/>
      <c r="F19" s="88"/>
      <c r="G19" s="88"/>
      <c r="H19" s="88"/>
      <c r="I19" s="88"/>
      <c r="J19" s="88"/>
    </row>
    <row r="20" spans="1:10" s="5" customFormat="1" ht="32.25" customHeight="1" x14ac:dyDescent="0.25">
      <c r="A20" s="111" t="s">
        <v>48</v>
      </c>
      <c r="B20" s="111"/>
      <c r="C20" s="9" t="s">
        <v>24</v>
      </c>
      <c r="D20" s="100"/>
      <c r="E20" s="88"/>
      <c r="F20" s="88"/>
      <c r="G20" s="88"/>
      <c r="H20" s="88"/>
      <c r="I20" s="88"/>
      <c r="J20" s="88"/>
    </row>
    <row r="21" spans="1:10" s="5" customFormat="1" ht="60" customHeight="1" x14ac:dyDescent="0.25">
      <c r="A21" s="111" t="s">
        <v>49</v>
      </c>
      <c r="B21" s="111"/>
      <c r="C21" s="9" t="s">
        <v>25</v>
      </c>
      <c r="D21" s="100"/>
      <c r="E21" s="88"/>
      <c r="F21" s="88"/>
      <c r="G21" s="88"/>
      <c r="H21" s="88"/>
      <c r="I21" s="88"/>
      <c r="J21" s="88"/>
    </row>
    <row r="22" spans="1:10" s="5" customFormat="1" ht="40.5" customHeight="1" x14ac:dyDescent="0.25">
      <c r="A22" s="111" t="s">
        <v>50</v>
      </c>
      <c r="B22" s="111"/>
      <c r="C22" s="9" t="s">
        <v>7</v>
      </c>
      <c r="D22" s="100"/>
      <c r="E22" s="88"/>
      <c r="F22" s="88"/>
      <c r="G22" s="88"/>
      <c r="H22" s="88"/>
      <c r="I22" s="88"/>
      <c r="J22" s="88"/>
    </row>
    <row r="23" spans="1:10" s="5" customFormat="1" ht="51" customHeight="1" x14ac:dyDescent="0.25">
      <c r="A23" s="111" t="s">
        <v>51</v>
      </c>
      <c r="B23" s="111"/>
      <c r="C23" s="9" t="s">
        <v>28</v>
      </c>
      <c r="D23" s="100"/>
      <c r="E23" s="88"/>
      <c r="F23" s="88"/>
      <c r="G23" s="88"/>
      <c r="H23" s="88"/>
      <c r="I23" s="88"/>
      <c r="J23" s="88"/>
    </row>
    <row r="24" spans="1:10" s="5" customFormat="1" ht="51" customHeight="1" x14ac:dyDescent="0.25">
      <c r="A24" s="111" t="s">
        <v>52</v>
      </c>
      <c r="B24" s="111"/>
      <c r="C24" s="9" t="s">
        <v>6</v>
      </c>
      <c r="D24" s="100"/>
      <c r="E24" s="88"/>
      <c r="F24" s="88"/>
      <c r="G24" s="88"/>
      <c r="H24" s="88"/>
      <c r="I24" s="88"/>
      <c r="J24" s="88"/>
    </row>
    <row r="25" spans="1:10" s="5" customFormat="1" ht="51" customHeight="1" x14ac:dyDescent="0.25">
      <c r="A25" s="111" t="s">
        <v>53</v>
      </c>
      <c r="B25" s="111"/>
      <c r="C25" s="9" t="s">
        <v>31</v>
      </c>
      <c r="D25" s="100"/>
      <c r="E25" s="88"/>
      <c r="F25" s="88"/>
      <c r="G25" s="88"/>
      <c r="H25" s="88"/>
      <c r="I25" s="88"/>
      <c r="J25" s="88"/>
    </row>
    <row r="26" spans="1:10" s="5" customFormat="1" ht="51" customHeight="1" x14ac:dyDescent="0.25">
      <c r="A26" s="111" t="s">
        <v>17</v>
      </c>
      <c r="B26" s="111"/>
      <c r="C26" s="9" t="s">
        <v>32</v>
      </c>
      <c r="D26" s="100"/>
      <c r="E26" s="88"/>
      <c r="F26" s="88"/>
      <c r="G26" s="88"/>
      <c r="H26" s="88"/>
      <c r="I26" s="88"/>
      <c r="J26" s="88"/>
    </row>
    <row r="27" spans="1:10" s="5" customFormat="1" ht="51" customHeight="1" x14ac:dyDescent="0.25">
      <c r="A27" s="111" t="s">
        <v>27</v>
      </c>
      <c r="B27" s="111"/>
      <c r="C27" s="9" t="s">
        <v>4</v>
      </c>
      <c r="D27" s="100"/>
      <c r="E27" s="88"/>
      <c r="F27" s="88"/>
      <c r="G27" s="88"/>
      <c r="H27" s="88"/>
      <c r="I27" s="88"/>
      <c r="J27" s="88"/>
    </row>
    <row r="28" spans="1:10" s="5" customFormat="1" ht="51" customHeight="1" x14ac:dyDescent="0.25">
      <c r="A28" s="111" t="s">
        <v>29</v>
      </c>
      <c r="B28" s="111"/>
      <c r="C28" s="9" t="s">
        <v>11</v>
      </c>
      <c r="D28" s="100"/>
      <c r="E28" s="88"/>
      <c r="F28" s="88"/>
      <c r="G28" s="88"/>
      <c r="H28" s="88"/>
      <c r="I28" s="88"/>
      <c r="J28" s="88"/>
    </row>
    <row r="29" spans="1:10" s="5" customFormat="1" ht="51" customHeight="1" x14ac:dyDescent="0.25">
      <c r="A29" s="111" t="s">
        <v>18</v>
      </c>
      <c r="B29" s="111"/>
      <c r="C29" s="9" t="s">
        <v>5</v>
      </c>
      <c r="D29" s="100"/>
      <c r="E29" s="88"/>
      <c r="F29" s="88"/>
      <c r="G29" s="88"/>
      <c r="H29" s="88"/>
      <c r="I29" s="88"/>
      <c r="J29" s="88"/>
    </row>
    <row r="30" spans="1:10" s="5" customFormat="1" ht="53.25" customHeight="1" x14ac:dyDescent="0.25">
      <c r="A30" s="98" t="s">
        <v>56</v>
      </c>
      <c r="B30" s="98"/>
      <c r="C30" s="98"/>
      <c r="D30" s="100">
        <v>30</v>
      </c>
      <c r="E30" s="127" t="s">
        <v>110</v>
      </c>
      <c r="F30" s="88">
        <v>30</v>
      </c>
      <c r="G30" s="88" t="s">
        <v>120</v>
      </c>
      <c r="H30" s="88">
        <v>0</v>
      </c>
      <c r="I30" s="88" t="s">
        <v>129</v>
      </c>
      <c r="J30" s="88">
        <v>30</v>
      </c>
    </row>
    <row r="31" spans="1:10" s="5" customFormat="1" ht="24" customHeight="1" x14ac:dyDescent="0.25">
      <c r="A31" s="99" t="s">
        <v>33</v>
      </c>
      <c r="B31" s="99"/>
      <c r="C31" s="9" t="s">
        <v>16</v>
      </c>
      <c r="D31" s="100"/>
      <c r="E31" s="127"/>
      <c r="F31" s="88"/>
      <c r="G31" s="88"/>
      <c r="H31" s="88"/>
      <c r="I31" s="88"/>
      <c r="J31" s="88"/>
    </row>
    <row r="32" spans="1:10" s="5" customFormat="1" ht="30.75" customHeight="1" x14ac:dyDescent="0.25">
      <c r="A32" s="113" t="s">
        <v>34</v>
      </c>
      <c r="B32" s="113"/>
      <c r="C32" s="9" t="s">
        <v>7</v>
      </c>
      <c r="D32" s="100"/>
      <c r="E32" s="127"/>
      <c r="F32" s="88"/>
      <c r="G32" s="88"/>
      <c r="H32" s="88"/>
      <c r="I32" s="88"/>
      <c r="J32" s="88"/>
    </row>
    <row r="33" spans="1:10" s="5" customFormat="1" ht="32.25" customHeight="1" x14ac:dyDescent="0.25">
      <c r="A33" s="113" t="s">
        <v>35</v>
      </c>
      <c r="B33" s="113"/>
      <c r="C33" s="9" t="s">
        <v>6</v>
      </c>
      <c r="D33" s="100"/>
      <c r="E33" s="127"/>
      <c r="F33" s="88"/>
      <c r="G33" s="88"/>
      <c r="H33" s="88"/>
      <c r="I33" s="88"/>
      <c r="J33" s="88"/>
    </row>
    <row r="34" spans="1:10" s="5" customFormat="1" ht="33" customHeight="1" x14ac:dyDescent="0.25">
      <c r="A34" s="113" t="s">
        <v>36</v>
      </c>
      <c r="B34" s="113"/>
      <c r="C34" s="9" t="s">
        <v>4</v>
      </c>
      <c r="D34" s="100"/>
      <c r="E34" s="127"/>
      <c r="F34" s="88"/>
      <c r="G34" s="88"/>
      <c r="H34" s="88"/>
      <c r="I34" s="88"/>
      <c r="J34" s="88"/>
    </row>
    <row r="35" spans="1:10" s="5" customFormat="1" ht="33.75" customHeight="1" x14ac:dyDescent="0.25">
      <c r="A35" s="113" t="s">
        <v>37</v>
      </c>
      <c r="B35" s="113"/>
      <c r="C35" s="9" t="s">
        <v>11</v>
      </c>
      <c r="D35" s="100"/>
      <c r="E35" s="127"/>
      <c r="F35" s="88"/>
      <c r="G35" s="88"/>
      <c r="H35" s="88"/>
      <c r="I35" s="88"/>
      <c r="J35" s="88"/>
    </row>
    <row r="36" spans="1:10" s="5" customFormat="1" ht="36.75" customHeight="1" x14ac:dyDescent="0.25">
      <c r="A36" s="113" t="s">
        <v>38</v>
      </c>
      <c r="B36" s="113"/>
      <c r="C36" s="9" t="s">
        <v>3</v>
      </c>
      <c r="D36" s="100"/>
      <c r="E36" s="127"/>
      <c r="F36" s="88"/>
      <c r="G36" s="88"/>
      <c r="H36" s="88"/>
      <c r="I36" s="88"/>
      <c r="J36" s="88"/>
    </row>
    <row r="37" spans="1:10" s="5" customFormat="1" ht="33" customHeight="1" x14ac:dyDescent="0.25">
      <c r="A37" s="113" t="s">
        <v>39</v>
      </c>
      <c r="B37" s="113"/>
      <c r="C37" s="113"/>
      <c r="D37" s="100"/>
      <c r="E37" s="127"/>
      <c r="F37" s="88"/>
      <c r="G37" s="88"/>
      <c r="H37" s="88"/>
      <c r="I37" s="88"/>
      <c r="J37" s="88"/>
    </row>
    <row r="38" spans="1:10" s="5" customFormat="1" ht="62.25" customHeight="1" x14ac:dyDescent="0.25">
      <c r="A38" s="99" t="s">
        <v>40</v>
      </c>
      <c r="B38" s="99"/>
      <c r="C38" s="99"/>
      <c r="D38" s="100"/>
      <c r="E38" s="127"/>
      <c r="F38" s="88"/>
      <c r="G38" s="88"/>
      <c r="H38" s="88"/>
      <c r="I38" s="88"/>
      <c r="J38" s="88"/>
    </row>
    <row r="39" spans="1:10" s="5" customFormat="1" ht="74.45" customHeight="1" x14ac:dyDescent="0.25">
      <c r="A39" s="113" t="s">
        <v>41</v>
      </c>
      <c r="B39" s="113"/>
      <c r="C39" s="113"/>
      <c r="D39" s="100"/>
      <c r="E39" s="127"/>
      <c r="F39" s="88"/>
      <c r="G39" s="88"/>
      <c r="H39" s="88"/>
      <c r="I39" s="88"/>
      <c r="J39" s="88"/>
    </row>
    <row r="40" spans="1:10" s="5" customFormat="1" ht="42" customHeight="1" x14ac:dyDescent="0.25">
      <c r="A40" s="109" t="s">
        <v>59</v>
      </c>
      <c r="B40" s="110"/>
      <c r="C40" s="110"/>
      <c r="D40" s="10">
        <v>15</v>
      </c>
      <c r="E40" s="18" t="s">
        <v>111</v>
      </c>
      <c r="F40" s="6">
        <f>+D40</f>
        <v>15</v>
      </c>
      <c r="G40" s="18" t="s">
        <v>121</v>
      </c>
      <c r="H40" s="6">
        <v>0</v>
      </c>
      <c r="I40" s="18" t="s">
        <v>128</v>
      </c>
      <c r="J40" s="6">
        <f>65*D40/165</f>
        <v>5.9090909090909092</v>
      </c>
    </row>
    <row r="41" spans="1:10" s="5" customFormat="1" ht="63" customHeight="1" x14ac:dyDescent="0.25">
      <c r="A41" s="121" t="s">
        <v>57</v>
      </c>
      <c r="B41" s="122"/>
      <c r="C41" s="123"/>
      <c r="D41" s="126">
        <v>10</v>
      </c>
      <c r="E41" s="89" t="s">
        <v>112</v>
      </c>
      <c r="F41" s="89">
        <v>10</v>
      </c>
      <c r="G41" s="89" t="s">
        <v>122</v>
      </c>
      <c r="H41" s="89">
        <v>0</v>
      </c>
      <c r="I41" s="89" t="s">
        <v>130</v>
      </c>
      <c r="J41" s="89">
        <f>50*D41/70</f>
        <v>7.1428571428571432</v>
      </c>
    </row>
    <row r="42" spans="1:10" s="5" customFormat="1" ht="116.25" customHeight="1" x14ac:dyDescent="0.25">
      <c r="A42" s="115" t="s">
        <v>12</v>
      </c>
      <c r="B42" s="116"/>
      <c r="C42" s="117"/>
      <c r="D42" s="126"/>
      <c r="E42" s="90"/>
      <c r="F42" s="90"/>
      <c r="G42" s="90"/>
      <c r="H42" s="90"/>
      <c r="I42" s="90"/>
      <c r="J42" s="90"/>
    </row>
    <row r="43" spans="1:10" s="5" customFormat="1" ht="49.5" customHeight="1" x14ac:dyDescent="0.25">
      <c r="A43" s="124" t="s">
        <v>42</v>
      </c>
      <c r="B43" s="61"/>
      <c r="C43" s="125"/>
      <c r="D43" s="126"/>
      <c r="E43" s="90"/>
      <c r="F43" s="90"/>
      <c r="G43" s="90"/>
      <c r="H43" s="90"/>
      <c r="I43" s="90"/>
      <c r="J43" s="90"/>
    </row>
    <row r="44" spans="1:10" s="5" customFormat="1" ht="81" customHeight="1" x14ac:dyDescent="0.25">
      <c r="A44" s="118" t="s">
        <v>13</v>
      </c>
      <c r="B44" s="119"/>
      <c r="C44" s="120"/>
      <c r="D44" s="126"/>
      <c r="E44" s="91"/>
      <c r="F44" s="91"/>
      <c r="G44" s="91"/>
      <c r="H44" s="91"/>
      <c r="I44" s="91"/>
      <c r="J44" s="91"/>
    </row>
    <row r="45" spans="1:10" s="5" customFormat="1" ht="81" customHeight="1" x14ac:dyDescent="0.25">
      <c r="A45" s="114" t="s">
        <v>97</v>
      </c>
      <c r="B45" s="114"/>
      <c r="C45" s="114"/>
      <c r="D45" s="10">
        <v>15</v>
      </c>
      <c r="E45" s="8" t="s">
        <v>113</v>
      </c>
      <c r="F45" s="8">
        <v>15</v>
      </c>
      <c r="G45" s="8" t="s">
        <v>122</v>
      </c>
      <c r="H45" s="8">
        <v>0</v>
      </c>
      <c r="I45" s="8" t="s">
        <v>131</v>
      </c>
      <c r="J45" s="8">
        <v>15</v>
      </c>
    </row>
    <row r="46" spans="1:10" ht="73.150000000000006" customHeight="1" x14ac:dyDescent="0.25">
      <c r="A46" s="101" t="s">
        <v>58</v>
      </c>
      <c r="B46" s="101"/>
      <c r="C46" s="101"/>
      <c r="D46" s="10">
        <v>20</v>
      </c>
      <c r="E46" s="8" t="s">
        <v>114</v>
      </c>
      <c r="F46" s="8">
        <f>+D46</f>
        <v>20</v>
      </c>
      <c r="G46" s="8" t="s">
        <v>123</v>
      </c>
      <c r="H46" s="8">
        <v>0</v>
      </c>
      <c r="I46" s="8" t="s">
        <v>132</v>
      </c>
      <c r="J46" s="8">
        <f>21*D46/53</f>
        <v>7.9245283018867925</v>
      </c>
    </row>
    <row r="47" spans="1:10" ht="104.45" customHeight="1" x14ac:dyDescent="0.25">
      <c r="A47" s="102" t="s">
        <v>98</v>
      </c>
      <c r="B47" s="101"/>
      <c r="C47" s="101"/>
      <c r="D47" s="10">
        <v>20</v>
      </c>
      <c r="E47" s="8" t="s">
        <v>115</v>
      </c>
      <c r="F47" s="8">
        <f>+(50*0.1)+(10)</f>
        <v>15</v>
      </c>
      <c r="G47" s="8" t="s">
        <v>124</v>
      </c>
      <c r="H47" s="8">
        <v>0</v>
      </c>
      <c r="I47" s="8" t="s">
        <v>133</v>
      </c>
      <c r="J47" s="8">
        <v>0</v>
      </c>
    </row>
    <row r="48" spans="1:10" ht="73.150000000000006" customHeight="1" x14ac:dyDescent="0.25">
      <c r="A48" s="102" t="s">
        <v>99</v>
      </c>
      <c r="B48" s="101"/>
      <c r="C48" s="101"/>
      <c r="D48" s="10">
        <v>20</v>
      </c>
      <c r="E48" s="8" t="s">
        <v>116</v>
      </c>
      <c r="F48" s="8">
        <v>20</v>
      </c>
      <c r="G48" s="8" t="s">
        <v>125</v>
      </c>
      <c r="H48" s="8">
        <v>0</v>
      </c>
      <c r="I48" s="8" t="s">
        <v>122</v>
      </c>
      <c r="J48" s="8">
        <v>20</v>
      </c>
    </row>
    <row r="49" spans="1:10" ht="73.900000000000006" customHeight="1" x14ac:dyDescent="0.25">
      <c r="A49" s="102" t="s">
        <v>100</v>
      </c>
      <c r="B49" s="101"/>
      <c r="C49" s="101"/>
      <c r="D49" s="10">
        <v>20</v>
      </c>
      <c r="E49" s="8" t="s">
        <v>117</v>
      </c>
      <c r="F49" s="8">
        <v>20</v>
      </c>
      <c r="G49" s="8" t="s">
        <v>125</v>
      </c>
      <c r="H49" s="8">
        <v>0</v>
      </c>
      <c r="I49" s="8" t="s">
        <v>133</v>
      </c>
      <c r="J49" s="8">
        <v>0</v>
      </c>
    </row>
    <row r="50" spans="1:10" ht="19.5" x14ac:dyDescent="0.25">
      <c r="A50" s="12" t="s">
        <v>54</v>
      </c>
      <c r="B50" s="13"/>
      <c r="C50" s="13"/>
      <c r="D50" s="14">
        <f>SUM(D6:D49)</f>
        <v>300</v>
      </c>
      <c r="E50" s="19"/>
      <c r="F50" s="22">
        <f>SUM(F25:F49)</f>
        <v>145</v>
      </c>
      <c r="G50" s="20"/>
      <c r="H50" s="23">
        <f>SUM(H25:H49)</f>
        <v>0</v>
      </c>
      <c r="I50" s="21"/>
      <c r="J50" s="24">
        <f>SUM(J25:J49)</f>
        <v>85.97647635383484</v>
      </c>
    </row>
    <row r="51" spans="1:10" x14ac:dyDescent="0.25"/>
    <row r="53" spans="1:10" x14ac:dyDescent="0.25"/>
    <row r="54" spans="1:10" x14ac:dyDescent="0.25"/>
  </sheetData>
  <mergeCells count="80">
    <mergeCell ref="A16:B16"/>
    <mergeCell ref="A23:B23"/>
    <mergeCell ref="A17:B17"/>
    <mergeCell ref="A18:C18"/>
    <mergeCell ref="A14:B14"/>
    <mergeCell ref="A7:B7"/>
    <mergeCell ref="A12:B12"/>
    <mergeCell ref="A13:B13"/>
    <mergeCell ref="A15:B15"/>
    <mergeCell ref="A8:B8"/>
    <mergeCell ref="A9:B9"/>
    <mergeCell ref="A10:B10"/>
    <mergeCell ref="A11:B11"/>
    <mergeCell ref="A35:B35"/>
    <mergeCell ref="A33:B33"/>
    <mergeCell ref="A34:B34"/>
    <mergeCell ref="A25:B25"/>
    <mergeCell ref="A22:B22"/>
    <mergeCell ref="D41:D44"/>
    <mergeCell ref="E18:E29"/>
    <mergeCell ref="F18:F29"/>
    <mergeCell ref="E30:E39"/>
    <mergeCell ref="F30:F39"/>
    <mergeCell ref="E41:E44"/>
    <mergeCell ref="F41:F44"/>
    <mergeCell ref="D18:D29"/>
    <mergeCell ref="D30:D39"/>
    <mergeCell ref="A45:C45"/>
    <mergeCell ref="A42:C42"/>
    <mergeCell ref="A44:C44"/>
    <mergeCell ref="A41:C41"/>
    <mergeCell ref="A43:C43"/>
    <mergeCell ref="A40:C40"/>
    <mergeCell ref="A24:B24"/>
    <mergeCell ref="A19:B19"/>
    <mergeCell ref="A20:B20"/>
    <mergeCell ref="A27:B27"/>
    <mergeCell ref="A26:B26"/>
    <mergeCell ref="A21:B21"/>
    <mergeCell ref="A28:B28"/>
    <mergeCell ref="A29:B29"/>
    <mergeCell ref="A32:B32"/>
    <mergeCell ref="A30:C30"/>
    <mergeCell ref="A36:B36"/>
    <mergeCell ref="A39:C39"/>
    <mergeCell ref="A31:B31"/>
    <mergeCell ref="A37:C37"/>
    <mergeCell ref="A38:C38"/>
    <mergeCell ref="A46:C46"/>
    <mergeCell ref="A47:C47"/>
    <mergeCell ref="A48:C48"/>
    <mergeCell ref="A49:C49"/>
    <mergeCell ref="G4:H4"/>
    <mergeCell ref="G6:G17"/>
    <mergeCell ref="H6:H17"/>
    <mergeCell ref="G18:G29"/>
    <mergeCell ref="H18:H29"/>
    <mergeCell ref="G30:G39"/>
    <mergeCell ref="H30:H39"/>
    <mergeCell ref="G41:G44"/>
    <mergeCell ref="H41:H44"/>
    <mergeCell ref="A4:C5"/>
    <mergeCell ref="D4:D5"/>
    <mergeCell ref="E4:F4"/>
    <mergeCell ref="I30:I39"/>
    <mergeCell ref="J30:J39"/>
    <mergeCell ref="I41:I44"/>
    <mergeCell ref="J41:J44"/>
    <mergeCell ref="A1:J1"/>
    <mergeCell ref="A2:J2"/>
    <mergeCell ref="A3:J3"/>
    <mergeCell ref="I4:J4"/>
    <mergeCell ref="I6:I17"/>
    <mergeCell ref="J6:J17"/>
    <mergeCell ref="I18:I29"/>
    <mergeCell ref="J18:J29"/>
    <mergeCell ref="A6:C6"/>
    <mergeCell ref="D6:D17"/>
    <mergeCell ref="E6:E17"/>
    <mergeCell ref="F6:F17"/>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38"/>
  <sheetViews>
    <sheetView showGridLines="0" topLeftCell="A5" zoomScale="90" zoomScaleNormal="90" workbookViewId="0">
      <selection activeCell="G16" sqref="G16"/>
    </sheetView>
  </sheetViews>
  <sheetFormatPr baseColWidth="10" defaultColWidth="11.42578125" defaultRowHeight="15" x14ac:dyDescent="0.25"/>
  <cols>
    <col min="1" max="1" width="1.5703125" style="40" customWidth="1"/>
    <col min="2" max="2" width="2.5703125" style="40" bestFit="1" customWidth="1"/>
    <col min="3" max="3" width="30.5703125" style="40" customWidth="1"/>
    <col min="4" max="4" width="15.140625" style="40" customWidth="1"/>
    <col min="5" max="5" width="22.5703125" style="40" customWidth="1"/>
    <col min="6" max="6" width="12.5703125" style="40" customWidth="1"/>
    <col min="7" max="7" width="22" style="40" customWidth="1"/>
    <col min="8" max="8" width="1.5703125" style="40" customWidth="1"/>
    <col min="9" max="9" width="0.85546875" style="40" customWidth="1"/>
    <col min="10" max="10" width="2.5703125" style="40" bestFit="1" customWidth="1"/>
    <col min="11" max="11" width="11.42578125" style="40"/>
    <col min="12" max="12" width="15.28515625" style="40" bestFit="1" customWidth="1"/>
    <col min="13" max="13" width="14" style="40" bestFit="1" customWidth="1"/>
    <col min="14" max="14" width="16.85546875" style="40" customWidth="1"/>
    <col min="15" max="15" width="13.42578125" style="40" customWidth="1"/>
    <col min="16" max="16" width="0.85546875" style="40" customWidth="1"/>
    <col min="17" max="16384" width="11.42578125" style="40"/>
  </cols>
  <sheetData>
    <row r="1" spans="1:8" ht="18" x14ac:dyDescent="0.25">
      <c r="A1" s="135" t="s">
        <v>92</v>
      </c>
      <c r="B1" s="136"/>
      <c r="C1" s="136"/>
      <c r="D1" s="136"/>
      <c r="E1" s="136"/>
      <c r="F1" s="136"/>
      <c r="G1" s="136"/>
      <c r="H1" s="137"/>
    </row>
    <row r="2" spans="1:8" ht="17.25" thickBot="1" x14ac:dyDescent="0.3">
      <c r="A2" s="138" t="s">
        <v>105</v>
      </c>
      <c r="B2" s="139"/>
      <c r="C2" s="139"/>
      <c r="D2" s="139"/>
      <c r="E2" s="139"/>
      <c r="F2" s="139"/>
      <c r="G2" s="139"/>
      <c r="H2" s="140"/>
    </row>
    <row r="3" spans="1:8" ht="16.5" x14ac:dyDescent="0.25">
      <c r="A3" s="41"/>
      <c r="B3" s="42"/>
      <c r="C3" s="42"/>
      <c r="D3" s="42"/>
      <c r="E3" s="42"/>
      <c r="F3" s="42"/>
      <c r="G3" s="42"/>
      <c r="H3" s="43"/>
    </row>
    <row r="4" spans="1:8" ht="15.6" customHeight="1" x14ac:dyDescent="0.25">
      <c r="A4" s="41"/>
      <c r="C4" s="132" t="s">
        <v>84</v>
      </c>
      <c r="D4" s="132"/>
      <c r="F4" s="141" t="s">
        <v>102</v>
      </c>
      <c r="G4" s="141"/>
      <c r="H4" s="43"/>
    </row>
    <row r="5" spans="1:8" ht="35.450000000000003" customHeight="1" x14ac:dyDescent="0.25">
      <c r="A5" s="41"/>
      <c r="C5" s="141" t="s">
        <v>85</v>
      </c>
      <c r="D5" s="141"/>
      <c r="F5" s="142">
        <v>3262.58</v>
      </c>
      <c r="G5" s="142"/>
      <c r="H5" s="43"/>
    </row>
    <row r="6" spans="1:8" x14ac:dyDescent="0.25">
      <c r="A6" s="41"/>
      <c r="B6" s="45"/>
      <c r="C6" s="45"/>
      <c r="D6" s="45"/>
      <c r="E6" s="45"/>
      <c r="F6" s="45"/>
      <c r="H6" s="43"/>
    </row>
    <row r="7" spans="1:8" x14ac:dyDescent="0.25">
      <c r="A7" s="41"/>
      <c r="B7" s="132" t="s">
        <v>104</v>
      </c>
      <c r="C7" s="132"/>
      <c r="D7" s="132"/>
      <c r="E7" s="132"/>
      <c r="F7" s="132"/>
      <c r="G7" s="132"/>
      <c r="H7" s="43"/>
    </row>
    <row r="8" spans="1:8" x14ac:dyDescent="0.25">
      <c r="A8" s="41"/>
      <c r="B8" s="46"/>
      <c r="C8" s="47"/>
      <c r="D8" s="48"/>
      <c r="E8" s="48"/>
      <c r="F8" s="48"/>
      <c r="H8" s="43"/>
    </row>
    <row r="9" spans="1:8" ht="39.6" customHeight="1" x14ac:dyDescent="0.25">
      <c r="A9" s="41"/>
      <c r="B9" s="146" t="s">
        <v>86</v>
      </c>
      <c r="C9" s="147"/>
      <c r="D9" s="148"/>
      <c r="F9" s="133" t="str">
        <f>C5</f>
        <v>MEDIA GEOMETRICA CON PRESUPUESTO OFICIAL</v>
      </c>
      <c r="G9" s="133"/>
      <c r="H9" s="43"/>
    </row>
    <row r="10" spans="1:8" x14ac:dyDescent="0.25">
      <c r="A10" s="41"/>
      <c r="B10" s="143">
        <v>1626518942</v>
      </c>
      <c r="C10" s="144"/>
      <c r="D10" s="145"/>
      <c r="F10" s="134">
        <f>GEOMEAN(B10,E14,E15,E16)</f>
        <v>1556950790.6121423</v>
      </c>
      <c r="G10" s="134"/>
      <c r="H10" s="43"/>
    </row>
    <row r="11" spans="1:8" x14ac:dyDescent="0.25">
      <c r="A11" s="41"/>
      <c r="B11" s="48"/>
      <c r="C11" s="48"/>
      <c r="D11" s="48"/>
      <c r="E11" s="48"/>
      <c r="F11" s="48"/>
      <c r="H11" s="43"/>
    </row>
    <row r="12" spans="1:8" x14ac:dyDescent="0.25">
      <c r="A12" s="41"/>
      <c r="B12" s="132" t="s">
        <v>87</v>
      </c>
      <c r="C12" s="132"/>
      <c r="D12" s="132"/>
      <c r="E12" s="132"/>
      <c r="F12" s="132"/>
      <c r="G12" s="132"/>
      <c r="H12" s="43"/>
    </row>
    <row r="13" spans="1:8" ht="30" x14ac:dyDescent="0.25">
      <c r="A13" s="41"/>
      <c r="B13" s="44" t="s">
        <v>88</v>
      </c>
      <c r="C13" s="132" t="s">
        <v>89</v>
      </c>
      <c r="D13" s="132"/>
      <c r="E13" s="25" t="s">
        <v>90</v>
      </c>
      <c r="F13" s="25" t="s">
        <v>91</v>
      </c>
      <c r="G13" s="44" t="s">
        <v>76</v>
      </c>
      <c r="H13" s="43"/>
    </row>
    <row r="14" spans="1:8" x14ac:dyDescent="0.25">
      <c r="A14" s="41"/>
      <c r="B14" s="49">
        <v>1</v>
      </c>
      <c r="C14" s="131" t="s">
        <v>103</v>
      </c>
      <c r="D14" s="131"/>
      <c r="E14" s="50">
        <v>1562041600</v>
      </c>
      <c r="F14" s="128">
        <v>300</v>
      </c>
      <c r="G14" s="55">
        <f>+$F$14*(1-2*(E14-$F$10)/$F$10)</f>
        <v>298.03816173823088</v>
      </c>
      <c r="H14" s="43"/>
    </row>
    <row r="15" spans="1:8" x14ac:dyDescent="0.25">
      <c r="A15" s="41"/>
      <c r="B15" s="49">
        <v>2</v>
      </c>
      <c r="C15" s="131" t="s">
        <v>134</v>
      </c>
      <c r="D15" s="131"/>
      <c r="E15" s="50">
        <v>1528927805</v>
      </c>
      <c r="F15" s="129"/>
      <c r="G15" s="55">
        <v>0</v>
      </c>
      <c r="H15" s="43"/>
    </row>
    <row r="16" spans="1:8" x14ac:dyDescent="0.25">
      <c r="A16" s="41"/>
      <c r="B16" s="49">
        <v>3</v>
      </c>
      <c r="C16" s="131" t="s">
        <v>136</v>
      </c>
      <c r="D16" s="131"/>
      <c r="E16" s="50">
        <v>1512728000</v>
      </c>
      <c r="F16" s="130"/>
      <c r="G16" s="55">
        <f>+$F$14*(1-($F$10-E16)/$F$10)</f>
        <v>291.47896178630884</v>
      </c>
      <c r="H16" s="43"/>
    </row>
    <row r="17" spans="1:8" ht="15.75" thickBot="1" x14ac:dyDescent="0.3">
      <c r="A17" s="51"/>
      <c r="B17" s="52"/>
      <c r="C17" s="52"/>
      <c r="D17" s="52"/>
      <c r="E17" s="53"/>
      <c r="F17" s="52"/>
      <c r="G17" s="52"/>
      <c r="H17" s="54"/>
    </row>
    <row r="18" spans="1:8" ht="21" customHeight="1" x14ac:dyDescent="0.25"/>
    <row r="19" spans="1:8" ht="21" customHeight="1" x14ac:dyDescent="0.25"/>
    <row r="20" spans="1:8" ht="15.75" customHeight="1" x14ac:dyDescent="0.25"/>
    <row r="29" spans="1:8" ht="15.75" customHeight="1" x14ac:dyDescent="0.25"/>
    <row r="31" spans="1:8" ht="15.75" customHeight="1" x14ac:dyDescent="0.25"/>
    <row r="32" spans="1:8" ht="15.75" customHeight="1" x14ac:dyDescent="0.25"/>
    <row r="33" s="40" customFormat="1" ht="15.75" customHeight="1" x14ac:dyDescent="0.25"/>
    <row r="34" s="40" customFormat="1" ht="15.75" customHeight="1" x14ac:dyDescent="0.25"/>
    <row r="35" s="40" customFormat="1" ht="15.75" customHeight="1" x14ac:dyDescent="0.25"/>
    <row r="36" s="40" customFormat="1" ht="15.75" customHeight="1" x14ac:dyDescent="0.25"/>
    <row r="37" s="40" customFormat="1" ht="15.75" customHeight="1" x14ac:dyDescent="0.25"/>
    <row r="38" s="40" customFormat="1" ht="15.75" customHeight="1" x14ac:dyDescent="0.25"/>
  </sheetData>
  <mergeCells count="17">
    <mergeCell ref="B7:G7"/>
    <mergeCell ref="F9:G9"/>
    <mergeCell ref="F10:G10"/>
    <mergeCell ref="A1:H1"/>
    <mergeCell ref="A2:H2"/>
    <mergeCell ref="C4:D4"/>
    <mergeCell ref="F4:G4"/>
    <mergeCell ref="C5:D5"/>
    <mergeCell ref="F5:G5"/>
    <mergeCell ref="B10:D10"/>
    <mergeCell ref="B9:D9"/>
    <mergeCell ref="F14:F16"/>
    <mergeCell ref="C15:D15"/>
    <mergeCell ref="C16:D16"/>
    <mergeCell ref="B12:G12"/>
    <mergeCell ref="C13:D13"/>
    <mergeCell ref="C14:D14"/>
  </mergeCells>
  <conditionalFormatting sqref="E34">
    <cfRule type="colorScale" priority="11">
      <colorScale>
        <cfvo type="min"/>
        <cfvo type="max"/>
        <color rgb="FF00FF00"/>
        <color theme="5"/>
      </colorScale>
    </cfRule>
  </conditionalFormatting>
  <conditionalFormatting sqref="E35">
    <cfRule type="colorScale" priority="16">
      <colorScale>
        <cfvo type="min"/>
        <cfvo type="max"/>
        <color rgb="FF00FF00"/>
        <color theme="5"/>
      </colorScale>
    </cfRule>
    <cfRule type="colorScale" priority="17">
      <colorScale>
        <cfvo type="min"/>
        <cfvo type="max"/>
        <color rgb="FF00FF00"/>
        <color theme="5"/>
      </colorScale>
    </cfRule>
  </conditionalFormatting>
  <conditionalFormatting sqref="E36">
    <cfRule type="colorScale" priority="12">
      <colorScale>
        <cfvo type="min"/>
        <cfvo type="max"/>
        <color rgb="FF00FF00"/>
        <color theme="5"/>
      </colorScale>
    </cfRule>
  </conditionalFormatting>
  <conditionalFormatting sqref="E36:E39">
    <cfRule type="colorScale" priority="18">
      <colorScale>
        <cfvo type="min"/>
        <cfvo type="max"/>
        <color rgb="FF00FF00"/>
        <color theme="5"/>
      </colorScale>
    </cfRule>
  </conditionalFormatting>
  <conditionalFormatting sqref="E37">
    <cfRule type="colorScale" priority="13">
      <colorScale>
        <cfvo type="min"/>
        <cfvo type="max"/>
        <color rgb="FF00FF00"/>
        <color theme="5"/>
      </colorScale>
    </cfRule>
  </conditionalFormatting>
  <conditionalFormatting sqref="E38">
    <cfRule type="colorScale" priority="14">
      <colorScale>
        <cfvo type="min"/>
        <cfvo type="max"/>
        <color rgb="FF00FF00"/>
        <color theme="5"/>
      </colorScale>
    </cfRule>
  </conditionalFormatting>
  <conditionalFormatting sqref="E39">
    <cfRule type="colorScale" priority="15">
      <colorScale>
        <cfvo type="min"/>
        <cfvo type="max"/>
        <color rgb="FF00FF00"/>
        <color theme="5"/>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F19"/>
  <sheetViews>
    <sheetView showGridLines="0" tabSelected="1" workbookViewId="0">
      <selection activeCell="I11" sqref="I11"/>
    </sheetView>
  </sheetViews>
  <sheetFormatPr baseColWidth="10" defaultColWidth="11.42578125" defaultRowHeight="15" x14ac:dyDescent="0.2"/>
  <cols>
    <col min="1" max="1" width="1.5703125" style="26" customWidth="1"/>
    <col min="2" max="2" width="54.7109375" style="26" customWidth="1"/>
    <col min="3" max="3" width="9.5703125" style="39" bestFit="1" customWidth="1"/>
    <col min="4" max="6" width="22.42578125" style="26" customWidth="1"/>
    <col min="7" max="16384" width="11.42578125" style="26"/>
  </cols>
  <sheetData>
    <row r="1" spans="2:6" ht="21" customHeight="1" x14ac:dyDescent="0.2">
      <c r="B1" s="57" t="s">
        <v>75</v>
      </c>
      <c r="C1" s="57"/>
      <c r="D1" s="57"/>
      <c r="E1" s="57"/>
      <c r="F1" s="57"/>
    </row>
    <row r="2" spans="2:6" ht="21" customHeight="1" x14ac:dyDescent="0.2">
      <c r="B2" s="58" t="s">
        <v>77</v>
      </c>
      <c r="C2" s="58"/>
      <c r="D2" s="58"/>
      <c r="E2" s="58"/>
      <c r="F2" s="58"/>
    </row>
    <row r="3" spans="2:6" ht="33.75" customHeight="1" x14ac:dyDescent="0.2">
      <c r="B3" s="27" t="s">
        <v>78</v>
      </c>
      <c r="C3" s="27" t="s">
        <v>76</v>
      </c>
      <c r="D3" s="28" t="s">
        <v>135</v>
      </c>
      <c r="E3" s="29" t="s">
        <v>101</v>
      </c>
      <c r="F3" s="30" t="s">
        <v>136</v>
      </c>
    </row>
    <row r="4" spans="2:6" ht="15.75" customHeight="1" x14ac:dyDescent="0.2">
      <c r="B4" s="31" t="s">
        <v>79</v>
      </c>
      <c r="C4" s="31">
        <f>C5+C6</f>
        <v>580</v>
      </c>
      <c r="D4" s="32">
        <f>+D5+D6</f>
        <v>578.03816173823088</v>
      </c>
      <c r="E4" s="32">
        <f t="shared" ref="E4:F4" si="0">+E5+E6</f>
        <v>0</v>
      </c>
      <c r="F4" s="32">
        <f t="shared" si="0"/>
        <v>571.4789617863089</v>
      </c>
    </row>
    <row r="5" spans="2:6" ht="15.75" customHeight="1" x14ac:dyDescent="0.2">
      <c r="B5" s="33" t="s">
        <v>93</v>
      </c>
      <c r="C5" s="3">
        <v>300</v>
      </c>
      <c r="D5" s="34">
        <f>+'ECONOMICA '!G14</f>
        <v>298.03816173823088</v>
      </c>
      <c r="E5" s="34">
        <f>+'ECONOMICA '!G15</f>
        <v>0</v>
      </c>
      <c r="F5" s="34">
        <f>+'ECONOMICA '!G16</f>
        <v>291.47896178630884</v>
      </c>
    </row>
    <row r="6" spans="2:6" ht="15.75" customHeight="1" x14ac:dyDescent="0.2">
      <c r="B6" s="33" t="s">
        <v>80</v>
      </c>
      <c r="C6" s="3">
        <v>280</v>
      </c>
      <c r="D6" s="34">
        <v>280</v>
      </c>
      <c r="E6" s="34">
        <v>0</v>
      </c>
      <c r="F6" s="34">
        <v>280</v>
      </c>
    </row>
    <row r="7" spans="2:6" ht="15.75" customHeight="1" x14ac:dyDescent="0.2">
      <c r="B7" s="31" t="s">
        <v>81</v>
      </c>
      <c r="C7" s="31">
        <f>C8+C9</f>
        <v>400</v>
      </c>
      <c r="D7" s="32">
        <f>+D8+D9</f>
        <v>245</v>
      </c>
      <c r="E7" s="32">
        <f t="shared" ref="E7:F7" si="1">+E8+E9</f>
        <v>0</v>
      </c>
      <c r="F7" s="32">
        <f t="shared" si="1"/>
        <v>185.97647635383484</v>
      </c>
    </row>
    <row r="8" spans="2:6" ht="15.75" customHeight="1" x14ac:dyDescent="0.2">
      <c r="B8" s="33" t="s">
        <v>82</v>
      </c>
      <c r="C8" s="3">
        <v>300</v>
      </c>
      <c r="D8" s="34">
        <f>+RCSP!F50</f>
        <v>145</v>
      </c>
      <c r="E8" s="34">
        <f>+RCSP!H50</f>
        <v>0</v>
      </c>
      <c r="F8" s="34">
        <f>+RCSP!J50</f>
        <v>85.97647635383484</v>
      </c>
    </row>
    <row r="9" spans="2:6" ht="15.75" customHeight="1" x14ac:dyDescent="0.2">
      <c r="B9" s="33" t="s">
        <v>83</v>
      </c>
      <c r="C9" s="3">
        <v>100</v>
      </c>
      <c r="D9" s="34">
        <v>100</v>
      </c>
      <c r="E9" s="34">
        <v>0</v>
      </c>
      <c r="F9" s="34">
        <v>100</v>
      </c>
    </row>
    <row r="10" spans="2:6" ht="15.75" customHeight="1" x14ac:dyDescent="0.2">
      <c r="B10" s="31" t="s">
        <v>106</v>
      </c>
      <c r="C10" s="31">
        <v>20</v>
      </c>
      <c r="D10" s="32">
        <f>+D11</f>
        <v>0</v>
      </c>
      <c r="E10" s="32">
        <f t="shared" ref="E10:F10" si="2">+E11</f>
        <v>0</v>
      </c>
      <c r="F10" s="32">
        <f t="shared" si="2"/>
        <v>0</v>
      </c>
    </row>
    <row r="11" spans="2:6" ht="28.5" x14ac:dyDescent="0.2">
      <c r="B11" s="35" t="s">
        <v>107</v>
      </c>
      <c r="C11" s="3">
        <v>20</v>
      </c>
      <c r="D11" s="56">
        <v>0</v>
      </c>
      <c r="E11" s="56">
        <v>0</v>
      </c>
      <c r="F11" s="56">
        <v>0</v>
      </c>
    </row>
    <row r="12" spans="2:6" ht="85.5" x14ac:dyDescent="0.2">
      <c r="B12" s="27" t="s">
        <v>44</v>
      </c>
      <c r="C12" s="27">
        <f>+C4+C7+C10</f>
        <v>1000</v>
      </c>
      <c r="D12" s="36">
        <f>+D4+D7+D10</f>
        <v>823.03816173823088</v>
      </c>
      <c r="E12" s="37" t="s">
        <v>137</v>
      </c>
      <c r="F12" s="38">
        <f t="shared" ref="E12:F12" si="3">+F4+F7+F10</f>
        <v>757.45543814014377</v>
      </c>
    </row>
    <row r="19" spans="2:2" x14ac:dyDescent="0.2">
      <c r="B19" s="40"/>
    </row>
  </sheetData>
  <mergeCells count="2">
    <mergeCell ref="B1:F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2.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GENERALIDADES</vt:lpstr>
      <vt:lpstr>RCSP</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Magda Bibiana Chavez Riaño</cp:lastModifiedBy>
  <cp:lastPrinted>2019-08-13T18:50:51Z</cp:lastPrinted>
  <dcterms:created xsi:type="dcterms:W3CDTF">2011-06-07T15:20:54Z</dcterms:created>
  <dcterms:modified xsi:type="dcterms:W3CDTF">2026-07-30T20:50:08Z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